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niklasjobs/Documents/Studium/Veranstaltungen-Master/Masterarbeit/Simulation/fertig/Control_of_Interaction_Area/"/>
    </mc:Choice>
  </mc:AlternateContent>
  <xr:revisionPtr revIDLastSave="0" documentId="13_ncr:1_{2278DC54-6325-EB47-B31B-90DC1B20A13A}" xr6:coauthVersionLast="47" xr6:coauthVersionMax="47" xr10:uidLastSave="{00000000-0000-0000-0000-000000000000}"/>
  <bookViews>
    <workbookView xWindow="13960" yWindow="500" windowWidth="37240" windowHeight="27020" xr2:uid="{AC8AD842-4BA7-AD44-8453-C33DDB2D8D3B}"/>
  </bookViews>
  <sheets>
    <sheet name="Map" sheetId="12" r:id="rId1"/>
    <sheet name="Legende" sheetId="13" r:id="rId2"/>
    <sheet name="Berechnung Wegpunkte" sheetId="6" r:id="rId3"/>
    <sheet name="Berechnung KPs" sheetId="8" r:id="rId4"/>
    <sheet name="Ausgabe Wegpunkte" sheetId="7" r:id="rId5"/>
    <sheet name="Ausgabe Wartepunkt Koordinaten" sheetId="11" r:id="rId6"/>
    <sheet name="Ausgabe KP-Distanzen" sheetId="9" r:id="rId7"/>
    <sheet name="Ausgabe KP-Koordinaten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9" l="1"/>
  <c r="O15" i="9"/>
  <c r="D13" i="10"/>
  <c r="D11" i="10"/>
  <c r="B12" i="10"/>
  <c r="B10" i="10"/>
  <c r="N12" i="9"/>
  <c r="B2" i="10"/>
  <c r="B3" i="10"/>
  <c r="B4" i="10"/>
  <c r="B5" i="10"/>
  <c r="B6" i="10"/>
  <c r="B7" i="10"/>
  <c r="B8" i="10"/>
  <c r="B9" i="10"/>
  <c r="B11" i="10"/>
  <c r="B13" i="10"/>
  <c r="N23" i="8"/>
  <c r="M20" i="8"/>
  <c r="K14" i="8"/>
  <c r="B4" i="8"/>
  <c r="B3" i="8"/>
  <c r="B2" i="8"/>
  <c r="B7" i="8"/>
  <c r="M21" i="8" s="1"/>
  <c r="B6" i="8"/>
  <c r="N21" i="8" s="1"/>
  <c r="N12" i="8"/>
  <c r="I12" i="8"/>
  <c r="G12" i="8"/>
  <c r="J14" i="8"/>
  <c r="G14" i="8"/>
  <c r="E14" i="8"/>
  <c r="J15" i="8"/>
  <c r="H15" i="8"/>
  <c r="H17" i="8"/>
  <c r="G17" i="8"/>
  <c r="F17" i="8"/>
  <c r="J23" i="8"/>
  <c r="I23" i="8"/>
  <c r="D23" i="8"/>
  <c r="J21" i="8"/>
  <c r="C20" i="8"/>
  <c r="H20" i="8"/>
  <c r="I20" i="8"/>
  <c r="I18" i="8"/>
  <c r="B5" i="8"/>
  <c r="D12" i="8" s="1"/>
  <c r="AD7" i="6"/>
  <c r="W43" i="6"/>
  <c r="V43" i="6"/>
  <c r="U43" i="6"/>
  <c r="T43" i="6"/>
  <c r="Q43" i="6"/>
  <c r="O43" i="6"/>
  <c r="N43" i="6"/>
  <c r="J43" i="6"/>
  <c r="I43" i="6"/>
  <c r="H43" i="6"/>
  <c r="E43" i="6"/>
  <c r="B43" i="6"/>
  <c r="K15" i="8" l="1"/>
  <c r="D19" i="8"/>
  <c r="H21" i="8"/>
  <c r="F18" i="8"/>
  <c r="C21" i="8"/>
  <c r="G18" i="8"/>
  <c r="C16" i="8"/>
  <c r="F13" i="8"/>
  <c r="L18" i="8"/>
  <c r="E22" i="8"/>
  <c r="E15" i="8"/>
  <c r="L15" i="8"/>
  <c r="K12" i="8"/>
  <c r="M18" i="8"/>
  <c r="P43" i="6"/>
  <c r="D43" i="6"/>
  <c r="K43" i="6"/>
  <c r="D2" i="11" l="1"/>
  <c r="N48" i="6"/>
  <c r="B48" i="6"/>
  <c r="AM33" i="6"/>
  <c r="D12" i="10"/>
  <c r="AN32" i="6" s="1"/>
  <c r="AM31" i="6"/>
  <c r="D10" i="10"/>
  <c r="AN30" i="6" s="1"/>
  <c r="AM29" i="6"/>
  <c r="D9" i="10"/>
  <c r="AN29" i="6" s="1"/>
  <c r="D8" i="10"/>
  <c r="AN28" i="6" s="1"/>
  <c r="AM28" i="6"/>
  <c r="D7" i="10"/>
  <c r="AN27" i="6" s="1"/>
  <c r="AM27" i="6"/>
  <c r="D6" i="10"/>
  <c r="AN26" i="6" s="1"/>
  <c r="AM26" i="6"/>
  <c r="AM25" i="6"/>
  <c r="D5" i="10"/>
  <c r="AN25" i="6" s="1"/>
  <c r="D4" i="10"/>
  <c r="AN24" i="6" s="1"/>
  <c r="AM23" i="6"/>
  <c r="D3" i="10"/>
  <c r="AN23" i="6" s="1"/>
  <c r="D2" i="10"/>
  <c r="AN22" i="6" s="1"/>
  <c r="AM22" i="6"/>
  <c r="J12" i="11" l="1"/>
  <c r="L8" i="11"/>
  <c r="L7" i="11"/>
  <c r="J5" i="11"/>
  <c r="J4" i="11"/>
  <c r="L3" i="11"/>
  <c r="L13" i="11"/>
  <c r="J11" i="11"/>
  <c r="J10" i="11"/>
  <c r="L9" i="11"/>
  <c r="J6" i="11"/>
  <c r="L2" i="11"/>
  <c r="L11" i="11"/>
  <c r="L10" i="11"/>
  <c r="J8" i="11"/>
  <c r="J7" i="11"/>
  <c r="L6" i="11"/>
  <c r="J3" i="11"/>
  <c r="J13" i="11"/>
  <c r="L12" i="11"/>
  <c r="J9" i="11"/>
  <c r="L5" i="11"/>
  <c r="L4" i="11"/>
  <c r="J2" i="11"/>
  <c r="B12" i="11"/>
  <c r="D12" i="11"/>
  <c r="B13" i="11"/>
  <c r="D13" i="11"/>
  <c r="D11" i="11"/>
  <c r="B11" i="11"/>
  <c r="D9" i="11"/>
  <c r="D10" i="11"/>
  <c r="D8" i="11"/>
  <c r="B9" i="11"/>
  <c r="B10" i="11"/>
  <c r="B8" i="11"/>
  <c r="D6" i="11"/>
  <c r="D7" i="11"/>
  <c r="D5" i="11"/>
  <c r="B6" i="11"/>
  <c r="B7" i="11"/>
  <c r="B5" i="11"/>
  <c r="D3" i="11"/>
  <c r="D4" i="11"/>
  <c r="B3" i="11"/>
  <c r="B4" i="11"/>
  <c r="B2" i="11"/>
  <c r="AM24" i="6"/>
  <c r="X8" i="6"/>
  <c r="X13" i="6" s="1"/>
  <c r="X7" i="6"/>
  <c r="X12" i="6" s="1"/>
  <c r="W8" i="6"/>
  <c r="W44" i="6" s="1"/>
  <c r="V7" i="6"/>
  <c r="V12" i="6" s="1"/>
  <c r="U8" i="6"/>
  <c r="U44" i="6" s="1"/>
  <c r="T7" i="6"/>
  <c r="T12" i="6" s="1"/>
  <c r="S8" i="6"/>
  <c r="S44" i="6" s="1"/>
  <c r="S7" i="6"/>
  <c r="S12" i="6" s="1"/>
  <c r="Q7" i="6"/>
  <c r="Q12" i="6" s="1"/>
  <c r="P8" i="6"/>
  <c r="O7" i="6"/>
  <c r="O12" i="6" s="1"/>
  <c r="N8" i="6"/>
  <c r="N44" i="6" s="1"/>
  <c r="L8" i="6"/>
  <c r="L13" i="6" s="1"/>
  <c r="L7" i="6"/>
  <c r="L12" i="6" s="1"/>
  <c r="K8" i="6"/>
  <c r="K44" i="6" s="1"/>
  <c r="J7" i="6"/>
  <c r="I8" i="6"/>
  <c r="H7" i="6"/>
  <c r="G8" i="6"/>
  <c r="G13" i="6" s="1"/>
  <c r="G7" i="6"/>
  <c r="E7" i="6"/>
  <c r="E12" i="6" s="1"/>
  <c r="D8" i="6"/>
  <c r="D44" i="6" s="1"/>
  <c r="B8" i="6"/>
  <c r="B44" i="6" s="1"/>
  <c r="C7" i="6"/>
  <c r="Y8" i="6"/>
  <c r="Y7" i="6"/>
  <c r="W7" i="6"/>
  <c r="W13" i="6" s="1"/>
  <c r="V8" i="6"/>
  <c r="U7" i="6"/>
  <c r="U12" i="6" s="1"/>
  <c r="T8" i="6"/>
  <c r="R8" i="6"/>
  <c r="R44" i="6" s="1"/>
  <c r="R7" i="6"/>
  <c r="Q8" i="6"/>
  <c r="Q44" i="6" s="1"/>
  <c r="P7" i="6"/>
  <c r="O8" i="6"/>
  <c r="O13" i="6" s="1"/>
  <c r="N7" i="6"/>
  <c r="M8" i="6"/>
  <c r="M44" i="6" s="1"/>
  <c r="M7" i="6"/>
  <c r="J8" i="6"/>
  <c r="K7" i="6"/>
  <c r="H8" i="6"/>
  <c r="I7" i="6"/>
  <c r="I13" i="6" s="1"/>
  <c r="F8" i="6"/>
  <c r="F44" i="6" s="1"/>
  <c r="F7" i="6"/>
  <c r="E8" i="6"/>
  <c r="E44" i="6" s="1"/>
  <c r="D7" i="6"/>
  <c r="C8" i="6"/>
  <c r="C13" i="6" s="1"/>
  <c r="B7" i="6"/>
  <c r="O5" i="9"/>
  <c r="O6" i="9"/>
  <c r="O7" i="9"/>
  <c r="O8" i="9"/>
  <c r="O9" i="9"/>
  <c r="O10" i="9"/>
  <c r="O11" i="9"/>
  <c r="O12" i="9"/>
  <c r="O14" i="9"/>
  <c r="D5" i="9"/>
  <c r="D6" i="9"/>
  <c r="D7" i="9"/>
  <c r="D9" i="9"/>
  <c r="D10" i="9"/>
  <c r="D11" i="9"/>
  <c r="D14" i="9"/>
  <c r="D15" i="9"/>
  <c r="E5" i="9"/>
  <c r="F5" i="9"/>
  <c r="H5" i="9"/>
  <c r="I5" i="9"/>
  <c r="J5" i="9"/>
  <c r="K5" i="9"/>
  <c r="L5" i="9"/>
  <c r="M5" i="9"/>
  <c r="N5" i="9"/>
  <c r="E6" i="9"/>
  <c r="G6" i="9"/>
  <c r="I6" i="9"/>
  <c r="J6" i="9"/>
  <c r="L6" i="9"/>
  <c r="M6" i="9"/>
  <c r="N6" i="9"/>
  <c r="E7" i="9"/>
  <c r="G7" i="9"/>
  <c r="H7" i="9"/>
  <c r="J7" i="9"/>
  <c r="N7" i="9"/>
  <c r="E8" i="9"/>
  <c r="F8" i="9"/>
  <c r="G8" i="9"/>
  <c r="H8" i="9"/>
  <c r="I8" i="9"/>
  <c r="J8" i="9"/>
  <c r="K8" i="9"/>
  <c r="L8" i="9"/>
  <c r="M8" i="9"/>
  <c r="N8" i="9"/>
  <c r="E9" i="9"/>
  <c r="F9" i="9"/>
  <c r="J9" i="9"/>
  <c r="K9" i="9"/>
  <c r="L9" i="9"/>
  <c r="M9" i="9"/>
  <c r="N9" i="9"/>
  <c r="E10" i="9"/>
  <c r="F10" i="9"/>
  <c r="I10" i="9"/>
  <c r="K10" i="9"/>
  <c r="L10" i="9"/>
  <c r="F11" i="9"/>
  <c r="G11" i="9"/>
  <c r="H11" i="9"/>
  <c r="I11" i="9"/>
  <c r="J11" i="9"/>
  <c r="K11" i="9"/>
  <c r="L11" i="9"/>
  <c r="M11" i="9"/>
  <c r="N11" i="9"/>
  <c r="E12" i="9"/>
  <c r="F12" i="9"/>
  <c r="G12" i="9"/>
  <c r="H12" i="9"/>
  <c r="K12" i="9"/>
  <c r="L12" i="9"/>
  <c r="M12" i="9"/>
  <c r="E13" i="9"/>
  <c r="F13" i="9"/>
  <c r="G13" i="9"/>
  <c r="H13" i="9"/>
  <c r="J13" i="9"/>
  <c r="L13" i="9"/>
  <c r="M13" i="9"/>
  <c r="E14" i="9"/>
  <c r="G14" i="9"/>
  <c r="H14" i="9"/>
  <c r="I14" i="9"/>
  <c r="J14" i="9"/>
  <c r="K14" i="9"/>
  <c r="L14" i="9"/>
  <c r="M14" i="9"/>
  <c r="N14" i="9"/>
  <c r="F15" i="9"/>
  <c r="G15" i="9"/>
  <c r="H15" i="9"/>
  <c r="I15" i="9"/>
  <c r="L15" i="9"/>
  <c r="M15" i="9"/>
  <c r="N15" i="9"/>
  <c r="F4" i="9"/>
  <c r="G4" i="9"/>
  <c r="I4" i="9"/>
  <c r="K4" i="9"/>
  <c r="M4" i="9"/>
  <c r="N4" i="9"/>
  <c r="I44" i="6"/>
  <c r="Y32" i="6"/>
  <c r="P44" i="6"/>
  <c r="X44" i="6"/>
  <c r="Y44" i="6"/>
  <c r="C12" i="6"/>
  <c r="J12" i="6"/>
  <c r="I12" i="6"/>
  <c r="H12" i="6"/>
  <c r="G12" i="6"/>
  <c r="E4" i="9" l="1"/>
  <c r="D8" i="9"/>
  <c r="M43" i="6"/>
  <c r="M41" i="6"/>
  <c r="M40" i="6"/>
  <c r="M42" i="6"/>
  <c r="D13" i="6"/>
  <c r="D14" i="6" s="1"/>
  <c r="D15" i="6" s="1"/>
  <c r="D16" i="6" s="1"/>
  <c r="D17" i="6" s="1"/>
  <c r="N13" i="6"/>
  <c r="N14" i="6" s="1"/>
  <c r="O14" i="6" s="1"/>
  <c r="H44" i="6"/>
  <c r="F43" i="6"/>
  <c r="F41" i="6"/>
  <c r="F40" i="6"/>
  <c r="F42" i="6"/>
  <c r="V44" i="6"/>
  <c r="P12" i="6"/>
  <c r="Y43" i="6"/>
  <c r="Y41" i="6"/>
  <c r="Y40" i="6"/>
  <c r="Y42" i="6"/>
  <c r="L44" i="6"/>
  <c r="R43" i="6"/>
  <c r="R40" i="6"/>
  <c r="R42" i="6"/>
  <c r="R41" i="6"/>
  <c r="G44" i="6"/>
  <c r="J13" i="6"/>
  <c r="J14" i="6" s="1"/>
  <c r="J15" i="6" s="1"/>
  <c r="P13" i="6"/>
  <c r="P14" i="6" s="1"/>
  <c r="P15" i="6" s="1"/>
  <c r="Q15" i="6" s="1"/>
  <c r="V13" i="6"/>
  <c r="V14" i="6" s="1"/>
  <c r="V15" i="6" s="1"/>
  <c r="V16" i="6" s="1"/>
  <c r="V17" i="6" s="1"/>
  <c r="V18" i="6" s="1"/>
  <c r="Q13" i="6"/>
  <c r="F10" i="7" s="1" a="1"/>
  <c r="F10" i="7" s="1"/>
  <c r="Y23" i="6"/>
  <c r="Y17" i="6"/>
  <c r="Y31" i="6"/>
  <c r="Y34" i="6"/>
  <c r="R34" i="6"/>
  <c r="Y12" i="6"/>
  <c r="E11" i="9"/>
  <c r="F14" i="9"/>
  <c r="G5" i="9"/>
  <c r="M18" i="6"/>
  <c r="M36" i="6"/>
  <c r="M38" i="6"/>
  <c r="M39" i="6"/>
  <c r="M37" i="6"/>
  <c r="M33" i="6"/>
  <c r="F16" i="6"/>
  <c r="F36" i="6"/>
  <c r="F38" i="6"/>
  <c r="F37" i="6"/>
  <c r="F39" i="6"/>
  <c r="S13" i="6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M34" i="6"/>
  <c r="Y18" i="6"/>
  <c r="Y36" i="6"/>
  <c r="Y38" i="6"/>
  <c r="Y37" i="6"/>
  <c r="Y39" i="6"/>
  <c r="W12" i="6"/>
  <c r="Y28" i="6"/>
  <c r="N12" i="6"/>
  <c r="H13" i="6"/>
  <c r="H14" i="6" s="1"/>
  <c r="I14" i="6" s="1"/>
  <c r="Y25" i="6"/>
  <c r="B13" i="6"/>
  <c r="F3" i="7" s="1" a="1"/>
  <c r="F3" i="7" s="1"/>
  <c r="C43" i="6"/>
  <c r="R21" i="6"/>
  <c r="R36" i="6"/>
  <c r="R38" i="6"/>
  <c r="R37" i="6"/>
  <c r="R39" i="6"/>
  <c r="F35" i="6"/>
  <c r="C48" i="6"/>
  <c r="T48" i="6" s="1"/>
  <c r="H9" i="9"/>
  <c r="Y22" i="6"/>
  <c r="Y20" i="6"/>
  <c r="Y35" i="6"/>
  <c r="Y33" i="6"/>
  <c r="Y19" i="6"/>
  <c r="R35" i="6"/>
  <c r="E13" i="6"/>
  <c r="F19" i="6"/>
  <c r="F34" i="6"/>
  <c r="F12" i="6"/>
  <c r="O44" i="6"/>
  <c r="M35" i="6"/>
  <c r="G14" i="6"/>
  <c r="G15" i="6" s="1"/>
  <c r="G16" i="6" s="1"/>
  <c r="G17" i="6" s="1"/>
  <c r="G18" i="6" s="1"/>
  <c r="G19" i="6" s="1"/>
  <c r="G20" i="6" s="1"/>
  <c r="H4" i="9"/>
  <c r="H6" i="9"/>
  <c r="K13" i="9"/>
  <c r="K15" i="9"/>
  <c r="J12" i="9"/>
  <c r="I7" i="9"/>
  <c r="I9" i="9"/>
  <c r="J10" i="9"/>
  <c r="Y29" i="6"/>
  <c r="Y16" i="6"/>
  <c r="Y27" i="6"/>
  <c r="Y15" i="6"/>
  <c r="F30" i="6"/>
  <c r="F28" i="6"/>
  <c r="F23" i="6"/>
  <c r="R12" i="6"/>
  <c r="Y13" i="6"/>
  <c r="F14" i="7" s="1" a="1"/>
  <c r="F14" i="7" s="1"/>
  <c r="Y24" i="6"/>
  <c r="Y14" i="6"/>
  <c r="F29" i="6"/>
  <c r="F14" i="6"/>
  <c r="F27" i="6"/>
  <c r="M17" i="6"/>
  <c r="M16" i="6"/>
  <c r="M15" i="6"/>
  <c r="F21" i="6"/>
  <c r="F22" i="6"/>
  <c r="F31" i="6"/>
  <c r="F20" i="6"/>
  <c r="O48" i="6"/>
  <c r="H48" i="6" s="1"/>
  <c r="I48" i="6" s="1"/>
  <c r="T13" i="6"/>
  <c r="R20" i="6"/>
  <c r="U13" i="6"/>
  <c r="R28" i="6"/>
  <c r="T44" i="6"/>
  <c r="Y30" i="6"/>
  <c r="Y21" i="6"/>
  <c r="M31" i="6"/>
  <c r="D12" i="6"/>
  <c r="M32" i="6"/>
  <c r="M25" i="6"/>
  <c r="F15" i="6"/>
  <c r="M24" i="6"/>
  <c r="B12" i="6"/>
  <c r="M23" i="6"/>
  <c r="J44" i="6"/>
  <c r="R18" i="6"/>
  <c r="R17" i="6"/>
  <c r="R32" i="6"/>
  <c r="R24" i="6"/>
  <c r="R16" i="6"/>
  <c r="R19" i="6"/>
  <c r="R13" i="6"/>
  <c r="F11" i="7" s="1" a="1"/>
  <c r="F11" i="7" s="1"/>
  <c r="R30" i="6"/>
  <c r="R22" i="6"/>
  <c r="C44" i="6"/>
  <c r="R14" i="6"/>
  <c r="R27" i="6"/>
  <c r="R26" i="6"/>
  <c r="R33" i="6"/>
  <c r="R25" i="6"/>
  <c r="R31" i="6"/>
  <c r="R23" i="6"/>
  <c r="R15" i="6"/>
  <c r="R29" i="6"/>
  <c r="Y26" i="6"/>
  <c r="K12" i="6"/>
  <c r="M30" i="6"/>
  <c r="M29" i="6"/>
  <c r="M21" i="6"/>
  <c r="F13" i="6"/>
  <c r="F5" i="7" s="1" a="1"/>
  <c r="F5" i="7" s="1"/>
  <c r="G5" i="7" s="1" a="1"/>
  <c r="G5" i="7" s="1"/>
  <c r="H5" i="7" s="1" a="1"/>
  <c r="H5" i="7" s="1"/>
  <c r="I5" i="7" s="1" a="1"/>
  <c r="I5" i="7" s="1"/>
  <c r="J5" i="7" s="1" a="1"/>
  <c r="J5" i="7" s="1"/>
  <c r="K5" i="7" s="1" a="1"/>
  <c r="K5" i="7" s="1"/>
  <c r="L5" i="7" s="1" a="1"/>
  <c r="L5" i="7" s="1"/>
  <c r="F26" i="6"/>
  <c r="F18" i="6"/>
  <c r="M28" i="6"/>
  <c r="M20" i="6"/>
  <c r="M22" i="6"/>
  <c r="M14" i="6"/>
  <c r="F33" i="6"/>
  <c r="F25" i="6"/>
  <c r="F17" i="6"/>
  <c r="M27" i="6"/>
  <c r="M19" i="6"/>
  <c r="K13" i="6"/>
  <c r="M12" i="6"/>
  <c r="F32" i="6"/>
  <c r="F24" i="6"/>
  <c r="M13" i="6"/>
  <c r="F8" i="7" s="1" a="1"/>
  <c r="F8" i="7" s="1"/>
  <c r="M26" i="6"/>
  <c r="I13" i="9"/>
  <c r="F7" i="9"/>
  <c r="D13" i="9"/>
  <c r="K7" i="9"/>
  <c r="G10" i="9"/>
  <c r="H10" i="9"/>
  <c r="J4" i="9"/>
  <c r="L14" i="6"/>
  <c r="F9" i="7" l="1" a="1"/>
  <c r="F9" i="7" s="1"/>
  <c r="F13" i="7" a="1"/>
  <c r="F13" i="7" s="1"/>
  <c r="F4" i="7" a="1"/>
  <c r="F4" i="7" s="1"/>
  <c r="S40" i="6"/>
  <c r="S41" i="6" s="1"/>
  <c r="S42" i="6" s="1"/>
  <c r="S43" i="6"/>
  <c r="F7" i="7" a="1"/>
  <c r="F7" i="7" s="1"/>
  <c r="F6" i="7" a="1"/>
  <c r="F6" i="7" s="1"/>
  <c r="G6" i="7" s="1" a="1"/>
  <c r="G6" i="7" s="1"/>
  <c r="K14" i="6"/>
  <c r="Q14" i="6"/>
  <c r="G10" i="7" s="1" a="1"/>
  <c r="G10" i="7" s="1"/>
  <c r="H10" i="7" s="1" a="1"/>
  <c r="H10" i="7" s="1"/>
  <c r="N15" i="6"/>
  <c r="N16" i="6" s="1"/>
  <c r="G11" i="7" a="1"/>
  <c r="G11" i="7" s="1"/>
  <c r="H11" i="7" s="1" a="1"/>
  <c r="H11" i="7" s="1"/>
  <c r="I11" i="7" s="1" a="1"/>
  <c r="I11" i="7" s="1"/>
  <c r="J11" i="7" s="1" a="1"/>
  <c r="J11" i="7" s="1"/>
  <c r="K11" i="7" s="1" a="1"/>
  <c r="K11" i="7" s="1"/>
  <c r="L11" i="7" s="1" a="1"/>
  <c r="L11" i="7" s="1"/>
  <c r="M11" i="7" s="1" a="1"/>
  <c r="M11" i="7" s="1"/>
  <c r="N11" i="7" s="1" a="1"/>
  <c r="N11" i="7" s="1"/>
  <c r="O11" i="7" s="1" a="1"/>
  <c r="O11" i="7" s="1"/>
  <c r="P11" i="7" s="1" a="1"/>
  <c r="P11" i="7" s="1"/>
  <c r="Q11" i="7" s="1" a="1"/>
  <c r="Q11" i="7" s="1"/>
  <c r="R11" i="7" s="1" a="1"/>
  <c r="R11" i="7" s="1"/>
  <c r="S11" i="7" s="1" a="1"/>
  <c r="S11" i="7" s="1"/>
  <c r="T11" i="7" s="1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G8" i="7" a="1"/>
  <c r="G8" i="7" s="1"/>
  <c r="H15" i="6"/>
  <c r="I15" i="6" s="1"/>
  <c r="G21" i="6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M5" i="7" a="1"/>
  <c r="M5" i="7" s="1"/>
  <c r="N5" i="7" s="1" a="1"/>
  <c r="N5" i="7" s="1"/>
  <c r="O5" i="7" s="1" a="1"/>
  <c r="O5" i="7" s="1"/>
  <c r="P5" i="7" s="1" a="1"/>
  <c r="P5" i="7" s="1"/>
  <c r="Q5" i="7" s="1" a="1"/>
  <c r="Q5" i="7" s="1"/>
  <c r="R5" i="7" s="1" a="1"/>
  <c r="R5" i="7" s="1"/>
  <c r="S5" i="7" s="1" a="1"/>
  <c r="S5" i="7" s="1"/>
  <c r="T5" i="7" s="1" a="1"/>
  <c r="T5" i="7" s="1"/>
  <c r="U5" i="7" s="1" a="1"/>
  <c r="U5" i="7" s="1"/>
  <c r="V5" i="7" s="1" a="1"/>
  <c r="V5" i="7" s="1"/>
  <c r="W5" i="7" s="1" a="1"/>
  <c r="W5" i="7" s="1"/>
  <c r="X5" i="7" s="1" a="1"/>
  <c r="X5" i="7" s="1"/>
  <c r="Y5" i="7" s="1" a="1"/>
  <c r="Y5" i="7" s="1"/>
  <c r="Z5" i="7" s="1" a="1"/>
  <c r="Z5" i="7" s="1"/>
  <c r="AA5" i="7" s="1" a="1"/>
  <c r="AA5" i="7" s="1"/>
  <c r="AB5" i="7" s="1" a="1"/>
  <c r="AB5" i="7" s="1"/>
  <c r="AC5" i="7" s="1" a="1"/>
  <c r="AC5" i="7" s="1"/>
  <c r="AD5" i="7" s="1" a="1"/>
  <c r="AD5" i="7" s="1"/>
  <c r="AE5" i="7" s="1" a="1"/>
  <c r="AE5" i="7" s="1"/>
  <c r="AF5" i="7" s="1" a="1"/>
  <c r="AF5" i="7" s="1"/>
  <c r="AG5" i="7" s="1" a="1"/>
  <c r="AG5" i="7" s="1"/>
  <c r="AH5" i="7" s="1" a="1"/>
  <c r="AH5" i="7" s="1"/>
  <c r="AI5" i="7" s="1" a="1"/>
  <c r="AI5" i="7" s="1"/>
  <c r="AJ5" i="7" s="1" a="1"/>
  <c r="AJ5" i="7" s="1"/>
  <c r="AK5" i="7" s="1" a="1"/>
  <c r="AK5" i="7" s="1"/>
  <c r="F12" i="7" a="1"/>
  <c r="F12" i="7" s="1"/>
  <c r="W17" i="6"/>
  <c r="W16" i="6"/>
  <c r="G9" i="7" a="1"/>
  <c r="G9" i="7" s="1"/>
  <c r="W14" i="6"/>
  <c r="G13" i="7" s="1" a="1"/>
  <c r="G13" i="7" s="1"/>
  <c r="W15" i="6"/>
  <c r="E15" i="9"/>
  <c r="I12" i="9"/>
  <c r="D12" i="9"/>
  <c r="K6" i="9"/>
  <c r="F6" i="9"/>
  <c r="J15" i="9"/>
  <c r="U48" i="6"/>
  <c r="AN33" i="6"/>
  <c r="AM32" i="6"/>
  <c r="AN31" i="6"/>
  <c r="AM30" i="6"/>
  <c r="G9" i="9"/>
  <c r="E15" i="6"/>
  <c r="E14" i="6"/>
  <c r="G4" i="7" s="1" a="1"/>
  <c r="G4" i="7" s="1"/>
  <c r="D18" i="6"/>
  <c r="E17" i="6"/>
  <c r="B14" i="6"/>
  <c r="C14" i="6" s="1"/>
  <c r="T14" i="6"/>
  <c r="W18" i="6"/>
  <c r="E16" i="6"/>
  <c r="P16" i="6"/>
  <c r="X14" i="6"/>
  <c r="G14" i="7" s="1" a="1"/>
  <c r="G14" i="7" s="1"/>
  <c r="V19" i="6"/>
  <c r="L15" i="6"/>
  <c r="J16" i="6"/>
  <c r="K15" i="6"/>
  <c r="G7" i="7" l="1" a="1"/>
  <c r="G7" i="7" s="1"/>
  <c r="G40" i="6"/>
  <c r="G41" i="6" s="1"/>
  <c r="G42" i="6" s="1"/>
  <c r="G43" i="6"/>
  <c r="H6" i="7" a="1"/>
  <c r="H6" i="7" s="1"/>
  <c r="O15" i="6"/>
  <c r="H9" i="7" s="1" a="1"/>
  <c r="H9" i="7" s="1"/>
  <c r="H16" i="6"/>
  <c r="I16" i="6" s="1"/>
  <c r="H4" i="7" a="1"/>
  <c r="H4" i="7" s="1"/>
  <c r="I4" i="7" s="1" a="1"/>
  <c r="I4" i="7" s="1"/>
  <c r="J4" i="7" s="1" a="1"/>
  <c r="J4" i="7" s="1"/>
  <c r="H8" i="7" a="1"/>
  <c r="H8" i="7" s="1"/>
  <c r="H7" i="7" a="1"/>
  <c r="H7" i="7" s="1"/>
  <c r="G3" i="7" a="1"/>
  <c r="G3" i="7" s="1"/>
  <c r="H13" i="7" a="1"/>
  <c r="H13" i="7" s="1"/>
  <c r="I13" i="7" s="1" a="1"/>
  <c r="I13" i="7" s="1"/>
  <c r="J13" i="7" s="1" a="1"/>
  <c r="J13" i="7" s="1"/>
  <c r="K13" i="7" s="1" a="1"/>
  <c r="K13" i="7" s="1"/>
  <c r="D19" i="6"/>
  <c r="E18" i="6"/>
  <c r="T15" i="6"/>
  <c r="U14" i="6"/>
  <c r="G12" i="7" s="1" a="1"/>
  <c r="G12" i="7" s="1"/>
  <c r="B15" i="6"/>
  <c r="P17" i="6"/>
  <c r="Q16" i="6"/>
  <c r="I10" i="7" s="1" a="1"/>
  <c r="I10" i="7" s="1"/>
  <c r="O4" i="9"/>
  <c r="N13" i="9"/>
  <c r="L7" i="9"/>
  <c r="M10" i="9"/>
  <c r="O13" i="9"/>
  <c r="M7" i="9"/>
  <c r="L4" i="9"/>
  <c r="V20" i="6"/>
  <c r="W19" i="6"/>
  <c r="X15" i="6"/>
  <c r="H14" i="7" s="1" a="1"/>
  <c r="H14" i="7" s="1"/>
  <c r="L16" i="6"/>
  <c r="H17" i="6"/>
  <c r="J17" i="6"/>
  <c r="K16" i="6"/>
  <c r="N17" i="6"/>
  <c r="O16" i="6"/>
  <c r="N10" i="9" l="1"/>
  <c r="I6" i="7" a="1"/>
  <c r="I6" i="7" s="1"/>
  <c r="I8" i="7" a="1"/>
  <c r="I8" i="7" s="1"/>
  <c r="K4" i="7" a="1"/>
  <c r="K4" i="7" s="1"/>
  <c r="I7" i="7" a="1"/>
  <c r="I7" i="7" s="1"/>
  <c r="I9" i="7" a="1"/>
  <c r="I9" i="7" s="1"/>
  <c r="L13" i="7" a="1"/>
  <c r="L13" i="7" s="1"/>
  <c r="D20" i="6"/>
  <c r="E19" i="6"/>
  <c r="T16" i="6"/>
  <c r="U15" i="6"/>
  <c r="H12" i="7" s="1" a="1"/>
  <c r="H12" i="7" s="1"/>
  <c r="C15" i="6"/>
  <c r="H3" i="7" s="1" a="1"/>
  <c r="H3" i="7" s="1"/>
  <c r="B16" i="6"/>
  <c r="P18" i="6"/>
  <c r="Q17" i="6"/>
  <c r="J10" i="7" s="1" a="1"/>
  <c r="J10" i="7" s="1"/>
  <c r="I17" i="6"/>
  <c r="L17" i="6"/>
  <c r="X16" i="6"/>
  <c r="I14" i="7" s="1" a="1"/>
  <c r="I14" i="7" s="1"/>
  <c r="V21" i="6"/>
  <c r="W20" i="6"/>
  <c r="N18" i="6"/>
  <c r="O17" i="6"/>
  <c r="J18" i="6"/>
  <c r="K17" i="6"/>
  <c r="H18" i="6"/>
  <c r="J8" i="7" l="1" a="1"/>
  <c r="J8" i="7" s="1"/>
  <c r="L4" i="7" a="1"/>
  <c r="L4" i="7" s="1"/>
  <c r="J6" i="7" a="1"/>
  <c r="J6" i="7" s="1"/>
  <c r="J7" i="7" a="1"/>
  <c r="J7" i="7" s="1"/>
  <c r="J9" i="7" a="1"/>
  <c r="J9" i="7" s="1"/>
  <c r="M13" i="7" a="1"/>
  <c r="M13" i="7" s="1"/>
  <c r="D21" i="6"/>
  <c r="E20" i="6"/>
  <c r="B17" i="6"/>
  <c r="C16" i="6"/>
  <c r="I3" i="7" s="1" a="1"/>
  <c r="I3" i="7" s="1"/>
  <c r="T17" i="6"/>
  <c r="U16" i="6"/>
  <c r="I12" i="7" s="1" a="1"/>
  <c r="I12" i="7" s="1"/>
  <c r="P19" i="6"/>
  <c r="Q18" i="6"/>
  <c r="K10" i="7" s="1" a="1"/>
  <c r="K10" i="7" s="1"/>
  <c r="X17" i="6"/>
  <c r="J14" i="7" s="1" a="1"/>
  <c r="J14" i="7" s="1"/>
  <c r="L18" i="6"/>
  <c r="I18" i="6"/>
  <c r="V22" i="6"/>
  <c r="W21" i="6"/>
  <c r="H19" i="6"/>
  <c r="J19" i="6"/>
  <c r="K18" i="6"/>
  <c r="N19" i="6"/>
  <c r="O18" i="6"/>
  <c r="M4" i="7" l="1" a="1"/>
  <c r="M4" i="7" s="1"/>
  <c r="K8" i="7" a="1"/>
  <c r="K8" i="7" s="1"/>
  <c r="K6" i="7" a="1"/>
  <c r="K6" i="7" s="1"/>
  <c r="K7" i="7" a="1"/>
  <c r="K7" i="7" s="1"/>
  <c r="N13" i="7" a="1"/>
  <c r="N13" i="7" s="1"/>
  <c r="K9" i="7" a="1"/>
  <c r="K9" i="7" s="1"/>
  <c r="D22" i="6"/>
  <c r="E21" i="6"/>
  <c r="N4" i="7" s="1" a="1"/>
  <c r="N4" i="7" s="1"/>
  <c r="B18" i="6"/>
  <c r="C17" i="6"/>
  <c r="J3" i="7" s="1" a="1"/>
  <c r="J3" i="7" s="1"/>
  <c r="T18" i="6"/>
  <c r="U17" i="6"/>
  <c r="J12" i="7" s="1" a="1"/>
  <c r="J12" i="7" s="1"/>
  <c r="P20" i="6"/>
  <c r="Q19" i="6"/>
  <c r="L10" i="7" s="1" a="1"/>
  <c r="L10" i="7" s="1"/>
  <c r="L19" i="6"/>
  <c r="X18" i="6"/>
  <c r="K14" i="7" s="1" a="1"/>
  <c r="K14" i="7" s="1"/>
  <c r="I19" i="6"/>
  <c r="V23" i="6"/>
  <c r="W22" i="6"/>
  <c r="N20" i="6"/>
  <c r="O19" i="6"/>
  <c r="J20" i="6"/>
  <c r="K19" i="6"/>
  <c r="H20" i="6"/>
  <c r="L6" i="7" l="1" a="1"/>
  <c r="L6" i="7" s="1"/>
  <c r="L8" i="7" a="1"/>
  <c r="L8" i="7" s="1"/>
  <c r="L7" i="7" a="1"/>
  <c r="L7" i="7" s="1"/>
  <c r="O13" i="7" a="1"/>
  <c r="O13" i="7" s="1"/>
  <c r="L9" i="7" a="1"/>
  <c r="L9" i="7" s="1"/>
  <c r="D23" i="6"/>
  <c r="E22" i="6"/>
  <c r="O4" i="7" s="1" a="1"/>
  <c r="O4" i="7" s="1"/>
  <c r="T19" i="6"/>
  <c r="U18" i="6"/>
  <c r="K12" i="7" s="1" a="1"/>
  <c r="K12" i="7" s="1"/>
  <c r="B19" i="6"/>
  <c r="C18" i="6"/>
  <c r="K3" i="7" s="1" a="1"/>
  <c r="K3" i="7" s="1"/>
  <c r="P21" i="6"/>
  <c r="Q20" i="6"/>
  <c r="M10" i="7" s="1" a="1"/>
  <c r="M10" i="7" s="1"/>
  <c r="I20" i="6"/>
  <c r="L20" i="6"/>
  <c r="X19" i="6"/>
  <c r="L14" i="7" s="1" a="1"/>
  <c r="L14" i="7" s="1"/>
  <c r="V24" i="6"/>
  <c r="W23" i="6"/>
  <c r="J21" i="6"/>
  <c r="K20" i="6"/>
  <c r="H21" i="6"/>
  <c r="N21" i="6"/>
  <c r="O20" i="6"/>
  <c r="M8" i="7" l="1" a="1"/>
  <c r="M8" i="7" s="1"/>
  <c r="M6" i="7" a="1"/>
  <c r="M6" i="7" s="1"/>
  <c r="M7" i="7" a="1"/>
  <c r="M7" i="7" s="1"/>
  <c r="P13" i="7" a="1"/>
  <c r="P13" i="7" s="1"/>
  <c r="M9" i="7" a="1"/>
  <c r="M9" i="7" s="1"/>
  <c r="D24" i="6"/>
  <c r="E23" i="6"/>
  <c r="P4" i="7" s="1" a="1"/>
  <c r="P4" i="7" s="1"/>
  <c r="T20" i="6"/>
  <c r="U19" i="6"/>
  <c r="L12" i="7" s="1" a="1"/>
  <c r="L12" i="7" s="1"/>
  <c r="C19" i="6"/>
  <c r="L3" i="7" s="1" a="1"/>
  <c r="L3" i="7" s="1"/>
  <c r="B20" i="6"/>
  <c r="P22" i="6"/>
  <c r="Q21" i="6"/>
  <c r="N10" i="7" s="1" a="1"/>
  <c r="N10" i="7" s="1"/>
  <c r="I21" i="6"/>
  <c r="X20" i="6"/>
  <c r="M14" i="7" s="1" a="1"/>
  <c r="M14" i="7" s="1"/>
  <c r="L21" i="6"/>
  <c r="V25" i="6"/>
  <c r="W24" i="6"/>
  <c r="N22" i="6"/>
  <c r="O21" i="6"/>
  <c r="H22" i="6"/>
  <c r="J22" i="6"/>
  <c r="K21" i="6"/>
  <c r="N8" i="7" l="1" a="1"/>
  <c r="N8" i="7" s="1"/>
  <c r="N6" i="7" a="1"/>
  <c r="N6" i="7" s="1"/>
  <c r="Q13" i="7" a="1"/>
  <c r="Q13" i="7" s="1"/>
  <c r="N7" i="7" a="1"/>
  <c r="N7" i="7" s="1"/>
  <c r="N9" i="7" a="1"/>
  <c r="N9" i="7" s="1"/>
  <c r="D25" i="6"/>
  <c r="E24" i="6"/>
  <c r="Q4" i="7" s="1" a="1"/>
  <c r="Q4" i="7" s="1"/>
  <c r="B21" i="6"/>
  <c r="C20" i="6"/>
  <c r="M3" i="7" s="1" a="1"/>
  <c r="M3" i="7" s="1"/>
  <c r="T21" i="6"/>
  <c r="U20" i="6"/>
  <c r="M12" i="7" s="1" a="1"/>
  <c r="M12" i="7" s="1"/>
  <c r="P23" i="6"/>
  <c r="Q22" i="6"/>
  <c r="O10" i="7" s="1" a="1"/>
  <c r="O10" i="7" s="1"/>
  <c r="X21" i="6"/>
  <c r="N14" i="7" s="1" a="1"/>
  <c r="N14" i="7" s="1"/>
  <c r="I22" i="6"/>
  <c r="O6" i="7" s="1" a="1"/>
  <c r="O6" i="7" s="1"/>
  <c r="L22" i="6"/>
  <c r="O8" i="7" s="1" a="1"/>
  <c r="O8" i="7" s="1"/>
  <c r="P8" i="7" s="1" a="1"/>
  <c r="P8" i="7" s="1"/>
  <c r="Q8" i="7" s="1" a="1"/>
  <c r="Q8" i="7" s="1"/>
  <c r="R8" i="7" s="1" a="1"/>
  <c r="R8" i="7" s="1"/>
  <c r="S8" i="7" s="1" a="1"/>
  <c r="S8" i="7" s="1"/>
  <c r="T8" i="7" s="1" a="1"/>
  <c r="T8" i="7" s="1"/>
  <c r="U8" i="7" s="1" a="1"/>
  <c r="U8" i="7" s="1"/>
  <c r="V8" i="7" s="1" a="1"/>
  <c r="V8" i="7" s="1"/>
  <c r="W8" i="7" s="1" a="1"/>
  <c r="W8" i="7" s="1"/>
  <c r="X8" i="7" s="1" a="1"/>
  <c r="X8" i="7" s="1"/>
  <c r="Y8" i="7" s="1" a="1"/>
  <c r="Y8" i="7" s="1"/>
  <c r="Z8" i="7" s="1" a="1"/>
  <c r="Z8" i="7" s="1"/>
  <c r="AA8" i="7" s="1" a="1"/>
  <c r="AA8" i="7" s="1"/>
  <c r="AB8" i="7" s="1" a="1"/>
  <c r="AB8" i="7" s="1"/>
  <c r="AC8" i="7" s="1" a="1"/>
  <c r="AC8" i="7" s="1"/>
  <c r="AD8" i="7" s="1" a="1"/>
  <c r="AD8" i="7" s="1"/>
  <c r="AE8" i="7" s="1" a="1"/>
  <c r="AE8" i="7" s="1"/>
  <c r="AF8" i="7" s="1" a="1"/>
  <c r="AF8" i="7" s="1"/>
  <c r="AG8" i="7" s="1" a="1"/>
  <c r="AG8" i="7" s="1"/>
  <c r="AH8" i="7" s="1" a="1"/>
  <c r="AH8" i="7" s="1"/>
  <c r="AI8" i="7" s="1" a="1"/>
  <c r="AI8" i="7" s="1"/>
  <c r="AJ8" i="7" s="1" a="1"/>
  <c r="AJ8" i="7" s="1"/>
  <c r="AK8" i="7" s="1" a="1"/>
  <c r="AK8" i="7" s="1"/>
  <c r="V26" i="6"/>
  <c r="W25" i="6"/>
  <c r="J23" i="6"/>
  <c r="K22" i="6"/>
  <c r="H23" i="6"/>
  <c r="N23" i="6"/>
  <c r="O22" i="6"/>
  <c r="R13" i="7" l="1" a="1"/>
  <c r="R13" i="7" s="1"/>
  <c r="O7" i="7" a="1"/>
  <c r="O7" i="7" s="1"/>
  <c r="O9" i="7" a="1"/>
  <c r="O9" i="7" s="1"/>
  <c r="D26" i="6"/>
  <c r="E25" i="6"/>
  <c r="R4" i="7" s="1" a="1"/>
  <c r="R4" i="7" s="1"/>
  <c r="C21" i="6"/>
  <c r="N3" i="7" s="1" a="1"/>
  <c r="N3" i="7" s="1"/>
  <c r="B22" i="6"/>
  <c r="T22" i="6"/>
  <c r="U21" i="6"/>
  <c r="N12" i="7" s="1" a="1"/>
  <c r="N12" i="7" s="1"/>
  <c r="P24" i="6"/>
  <c r="Q23" i="6"/>
  <c r="P10" i="7" s="1" a="1"/>
  <c r="P10" i="7" s="1"/>
  <c r="L23" i="6"/>
  <c r="I23" i="6"/>
  <c r="P6" i="7" s="1" a="1"/>
  <c r="P6" i="7" s="1"/>
  <c r="V27" i="6"/>
  <c r="W26" i="6"/>
  <c r="X22" i="6"/>
  <c r="O14" i="7" s="1" a="1"/>
  <c r="O14" i="7" s="1"/>
  <c r="N24" i="6"/>
  <c r="O23" i="6"/>
  <c r="H24" i="6"/>
  <c r="J24" i="6"/>
  <c r="K23" i="6"/>
  <c r="S13" i="7" l="1" a="1"/>
  <c r="S13" i="7" s="1"/>
  <c r="P7" i="7" a="1"/>
  <c r="P7" i="7" s="1"/>
  <c r="P9" i="7" a="1"/>
  <c r="P9" i="7" s="1"/>
  <c r="D27" i="6"/>
  <c r="E26" i="6"/>
  <c r="S4" i="7" s="1" a="1"/>
  <c r="S4" i="7" s="1"/>
  <c r="B23" i="6"/>
  <c r="C22" i="6"/>
  <c r="O3" i="7" s="1" a="1"/>
  <c r="O3" i="7" s="1"/>
  <c r="W27" i="6"/>
  <c r="T23" i="6"/>
  <c r="U22" i="6"/>
  <c r="O12" i="7" s="1" a="1"/>
  <c r="O12" i="7" s="1"/>
  <c r="P25" i="6"/>
  <c r="Q24" i="6"/>
  <c r="Q10" i="7" s="1" a="1"/>
  <c r="Q10" i="7" s="1"/>
  <c r="V28" i="6"/>
  <c r="I24" i="6"/>
  <c r="Q6" i="7" s="1" a="1"/>
  <c r="Q6" i="7" s="1"/>
  <c r="X23" i="6"/>
  <c r="P14" i="7" s="1" a="1"/>
  <c r="P14" i="7" s="1"/>
  <c r="L24" i="6"/>
  <c r="J25" i="6"/>
  <c r="K24" i="6"/>
  <c r="H25" i="6"/>
  <c r="N25" i="6"/>
  <c r="O24" i="6"/>
  <c r="T13" i="7" l="1" a="1"/>
  <c r="T13" i="7" s="1"/>
  <c r="Q7" i="7" a="1"/>
  <c r="Q7" i="7" s="1"/>
  <c r="Q9" i="7" a="1"/>
  <c r="Q9" i="7" s="1"/>
  <c r="D28" i="6"/>
  <c r="E27" i="6"/>
  <c r="T4" i="7" s="1" a="1"/>
  <c r="T4" i="7" s="1"/>
  <c r="B24" i="6"/>
  <c r="C23" i="6"/>
  <c r="P3" i="7" s="1" a="1"/>
  <c r="P3" i="7" s="1"/>
  <c r="T24" i="6"/>
  <c r="U23" i="6"/>
  <c r="P12" i="7" s="1" a="1"/>
  <c r="P12" i="7" s="1"/>
  <c r="P26" i="6"/>
  <c r="Q25" i="6"/>
  <c r="R10" i="7" s="1" a="1"/>
  <c r="R10" i="7" s="1"/>
  <c r="I25" i="6"/>
  <c r="R6" i="7" s="1" a="1"/>
  <c r="R6" i="7" s="1"/>
  <c r="X24" i="6"/>
  <c r="Q14" i="7" s="1" a="1"/>
  <c r="Q14" i="7" s="1"/>
  <c r="L25" i="6"/>
  <c r="W28" i="6"/>
  <c r="V29" i="6"/>
  <c r="N26" i="6"/>
  <c r="O25" i="6"/>
  <c r="H26" i="6"/>
  <c r="J26" i="6"/>
  <c r="K25" i="6"/>
  <c r="U13" i="7" l="1" a="1"/>
  <c r="U13" i="7" s="1"/>
  <c r="R7" i="7" a="1"/>
  <c r="R7" i="7" s="1"/>
  <c r="R9" i="7" a="1"/>
  <c r="R9" i="7" s="1"/>
  <c r="D29" i="6"/>
  <c r="E28" i="6"/>
  <c r="U4" i="7" s="1" a="1"/>
  <c r="U4" i="7" s="1"/>
  <c r="T25" i="6"/>
  <c r="U24" i="6"/>
  <c r="Q12" i="7" s="1" a="1"/>
  <c r="Q12" i="7" s="1"/>
  <c r="B25" i="6"/>
  <c r="C24" i="6"/>
  <c r="Q3" i="7" s="1" a="1"/>
  <c r="Q3" i="7" s="1"/>
  <c r="P27" i="6"/>
  <c r="Q26" i="6"/>
  <c r="S10" i="7" s="1" a="1"/>
  <c r="S10" i="7" s="1"/>
  <c r="I26" i="6"/>
  <c r="S6" i="7" s="1" a="1"/>
  <c r="S6" i="7" s="1"/>
  <c r="L26" i="6"/>
  <c r="V30" i="6"/>
  <c r="W29" i="6"/>
  <c r="X25" i="6"/>
  <c r="R14" i="7" s="1" a="1"/>
  <c r="R14" i="7" s="1"/>
  <c r="J27" i="6"/>
  <c r="K26" i="6"/>
  <c r="H27" i="6"/>
  <c r="N27" i="6"/>
  <c r="O26" i="6"/>
  <c r="S14" i="7" l="1" a="1"/>
  <c r="S14" i="7" s="1"/>
  <c r="V13" i="7" a="1"/>
  <c r="V13" i="7" s="1"/>
  <c r="S7" i="7" a="1"/>
  <c r="S7" i="7" s="1"/>
  <c r="S9" i="7" a="1"/>
  <c r="S9" i="7" s="1"/>
  <c r="D30" i="6"/>
  <c r="E29" i="6"/>
  <c r="V4" i="7" s="1" a="1"/>
  <c r="V4" i="7" s="1"/>
  <c r="B26" i="6"/>
  <c r="C25" i="6"/>
  <c r="R3" i="7" s="1" a="1"/>
  <c r="R3" i="7" s="1"/>
  <c r="T26" i="6"/>
  <c r="U25" i="6"/>
  <c r="R12" i="7" s="1" a="1"/>
  <c r="R12" i="7" s="1"/>
  <c r="P28" i="6"/>
  <c r="Q27" i="6"/>
  <c r="T10" i="7" s="1" a="1"/>
  <c r="T10" i="7" s="1"/>
  <c r="V31" i="6"/>
  <c r="W31" i="6" s="1"/>
  <c r="W30" i="6"/>
  <c r="L27" i="6"/>
  <c r="I27" i="6"/>
  <c r="T6" i="7" s="1" a="1"/>
  <c r="T6" i="7" s="1"/>
  <c r="X26" i="6"/>
  <c r="H28" i="6"/>
  <c r="N28" i="6"/>
  <c r="O27" i="6"/>
  <c r="J28" i="6"/>
  <c r="K27" i="6"/>
  <c r="W13" i="7" l="1" a="1"/>
  <c r="W13" i="7" s="1"/>
  <c r="T7" i="7" a="1"/>
  <c r="T7" i="7" s="1"/>
  <c r="T9" i="7" a="1"/>
  <c r="T9" i="7" s="1"/>
  <c r="D31" i="6"/>
  <c r="E30" i="6"/>
  <c r="W4" i="7" s="1" a="1"/>
  <c r="W4" i="7" s="1"/>
  <c r="T27" i="6"/>
  <c r="U26" i="6"/>
  <c r="S12" i="7" s="1" a="1"/>
  <c r="S12" i="7" s="1"/>
  <c r="B27" i="6"/>
  <c r="C26" i="6"/>
  <c r="S3" i="7" s="1" a="1"/>
  <c r="S3" i="7" s="1"/>
  <c r="P29" i="6"/>
  <c r="Q28" i="6"/>
  <c r="U10" i="7" s="1" a="1"/>
  <c r="U10" i="7" s="1"/>
  <c r="I28" i="6"/>
  <c r="U6" i="7" s="1" a="1"/>
  <c r="U6" i="7" s="1"/>
  <c r="L28" i="6"/>
  <c r="V32" i="6"/>
  <c r="X13" i="7" a="1"/>
  <c r="X13" i="7" s="1"/>
  <c r="X27" i="6"/>
  <c r="T14" i="7" s="1" a="1"/>
  <c r="T14" i="7" s="1"/>
  <c r="J29" i="6"/>
  <c r="K28" i="6"/>
  <c r="N29" i="6"/>
  <c r="O28" i="6"/>
  <c r="H29" i="6"/>
  <c r="U7" i="7" l="1" a="1"/>
  <c r="U7" i="7" s="1"/>
  <c r="U9" i="7" a="1"/>
  <c r="U9" i="7" s="1"/>
  <c r="D32" i="6"/>
  <c r="E31" i="6"/>
  <c r="X4" i="7" s="1" a="1"/>
  <c r="X4" i="7" s="1"/>
  <c r="C27" i="6"/>
  <c r="T3" i="7" s="1" a="1"/>
  <c r="T3" i="7" s="1"/>
  <c r="B28" i="6"/>
  <c r="T28" i="6"/>
  <c r="U27" i="6"/>
  <c r="T12" i="7" s="1" a="1"/>
  <c r="T12" i="7" s="1"/>
  <c r="P30" i="6"/>
  <c r="Q29" i="6"/>
  <c r="V10" i="7" s="1" a="1"/>
  <c r="V10" i="7" s="1"/>
  <c r="I29" i="6"/>
  <c r="V6" i="7" s="1" a="1"/>
  <c r="V6" i="7" s="1"/>
  <c r="V33" i="6"/>
  <c r="W32" i="6"/>
  <c r="Y13" i="7" s="1" a="1"/>
  <c r="Y13" i="7" s="1"/>
  <c r="L29" i="6"/>
  <c r="X28" i="6"/>
  <c r="U14" i="7" s="1" a="1"/>
  <c r="U14" i="7" s="1"/>
  <c r="H30" i="6"/>
  <c r="N30" i="6"/>
  <c r="O29" i="6"/>
  <c r="J30" i="6"/>
  <c r="K29" i="6"/>
  <c r="V7" i="7" s="1" a="1"/>
  <c r="V7" i="7" s="1"/>
  <c r="V9" i="7" l="1" a="1"/>
  <c r="V9" i="7" s="1"/>
  <c r="D33" i="6"/>
  <c r="E32" i="6"/>
  <c r="Y4" i="7" s="1" a="1"/>
  <c r="Y4" i="7" s="1"/>
  <c r="T29" i="6"/>
  <c r="U28" i="6"/>
  <c r="U12" i="7" s="1" a="1"/>
  <c r="U12" i="7" s="1"/>
  <c r="B29" i="6"/>
  <c r="C28" i="6"/>
  <c r="U3" i="7" s="1" a="1"/>
  <c r="U3" i="7" s="1"/>
  <c r="V34" i="6"/>
  <c r="W34" i="6" s="1"/>
  <c r="P31" i="6"/>
  <c r="Q30" i="6"/>
  <c r="W10" i="7" s="1" a="1"/>
  <c r="W10" i="7" s="1"/>
  <c r="L30" i="6"/>
  <c r="I30" i="6"/>
  <c r="W6" i="7" s="1" a="1"/>
  <c r="W6" i="7" s="1"/>
  <c r="W33" i="6"/>
  <c r="Z13" i="7" s="1" a="1"/>
  <c r="Z13" i="7" s="1"/>
  <c r="X29" i="6"/>
  <c r="V14" i="7" s="1" a="1"/>
  <c r="V14" i="7" s="1"/>
  <c r="W14" i="7" s="1" a="1"/>
  <c r="W14" i="7" s="1"/>
  <c r="X14" i="7" s="1" a="1"/>
  <c r="X14" i="7" s="1"/>
  <c r="Y14" i="7" s="1" a="1"/>
  <c r="Y14" i="7" s="1"/>
  <c r="Z14" i="7" s="1" a="1"/>
  <c r="Z14" i="7" s="1"/>
  <c r="AA14" i="7" s="1" a="1"/>
  <c r="AA14" i="7" s="1"/>
  <c r="AB14" i="7" s="1" a="1"/>
  <c r="AB14" i="7" s="1"/>
  <c r="AC14" i="7" s="1" a="1"/>
  <c r="AC14" i="7" s="1"/>
  <c r="AD14" i="7" s="1" a="1"/>
  <c r="AD14" i="7" s="1"/>
  <c r="AE14" i="7" s="1" a="1"/>
  <c r="AE14" i="7" s="1"/>
  <c r="AF14" i="7" s="1" a="1"/>
  <c r="AF14" i="7" s="1"/>
  <c r="AG14" i="7" s="1" a="1"/>
  <c r="AG14" i="7" s="1"/>
  <c r="AH14" i="7" s="1" a="1"/>
  <c r="AH14" i="7" s="1"/>
  <c r="AI14" i="7" s="1" a="1"/>
  <c r="AI14" i="7" s="1"/>
  <c r="AJ14" i="7" s="1" a="1"/>
  <c r="AJ14" i="7" s="1"/>
  <c r="AK14" i="7" s="1" a="1"/>
  <c r="AK14" i="7" s="1"/>
  <c r="J31" i="6"/>
  <c r="K30" i="6"/>
  <c r="W7" i="7" s="1" a="1"/>
  <c r="W7" i="7" s="1"/>
  <c r="N31" i="6"/>
  <c r="O30" i="6"/>
  <c r="H31" i="6"/>
  <c r="W9" i="7" l="1" a="1"/>
  <c r="W9" i="7" s="1"/>
  <c r="AA13" i="7" a="1"/>
  <c r="AA13" i="7" s="1"/>
  <c r="D34" i="6"/>
  <c r="E33" i="6"/>
  <c r="Z4" i="7" s="1" a="1"/>
  <c r="Z4" i="7" s="1"/>
  <c r="V35" i="6"/>
  <c r="T30" i="6"/>
  <c r="U29" i="6"/>
  <c r="V12" i="7" s="1" a="1"/>
  <c r="V12" i="7" s="1"/>
  <c r="B30" i="6"/>
  <c r="C29" i="6"/>
  <c r="V3" i="7" s="1" a="1"/>
  <c r="V3" i="7" s="1"/>
  <c r="P32" i="6"/>
  <c r="Q31" i="6"/>
  <c r="X10" i="7" s="1" a="1"/>
  <c r="X10" i="7" s="1"/>
  <c r="I31" i="6"/>
  <c r="X6" i="7" s="1" a="1"/>
  <c r="X6" i="7" s="1"/>
  <c r="X30" i="6"/>
  <c r="L31" i="6"/>
  <c r="H32" i="6"/>
  <c r="N32" i="6"/>
  <c r="O31" i="6"/>
  <c r="X9" i="7" s="1" a="1"/>
  <c r="X9" i="7" s="1"/>
  <c r="J32" i="6"/>
  <c r="K31" i="6"/>
  <c r="X7" i="7" s="1" a="1"/>
  <c r="X7" i="7" s="1"/>
  <c r="W35" i="6" l="1"/>
  <c r="V36" i="6"/>
  <c r="AB13" i="7" a="1"/>
  <c r="AB13" i="7" s="1"/>
  <c r="D35" i="6"/>
  <c r="E34" i="6"/>
  <c r="AA4" i="7" s="1" a="1"/>
  <c r="AA4" i="7" s="1"/>
  <c r="C30" i="6"/>
  <c r="W3" i="7" s="1" a="1"/>
  <c r="W3" i="7" s="1"/>
  <c r="B31" i="6"/>
  <c r="T31" i="6"/>
  <c r="U30" i="6"/>
  <c r="W12" i="7" s="1" a="1"/>
  <c r="W12" i="7" s="1"/>
  <c r="P33" i="6"/>
  <c r="Q32" i="6"/>
  <c r="Y10" i="7" s="1" a="1"/>
  <c r="Y10" i="7" s="1"/>
  <c r="L32" i="6"/>
  <c r="X31" i="6"/>
  <c r="I32" i="6"/>
  <c r="Y6" i="7" s="1" a="1"/>
  <c r="Y6" i="7" s="1"/>
  <c r="J33" i="6"/>
  <c r="K32" i="6"/>
  <c r="Y7" i="7" s="1" a="1"/>
  <c r="Y7" i="7" s="1"/>
  <c r="N33" i="6"/>
  <c r="O32" i="6"/>
  <c r="Y9" i="7" s="1" a="1"/>
  <c r="Y9" i="7" s="1"/>
  <c r="H33" i="6"/>
  <c r="E35" i="6" l="1"/>
  <c r="AB4" i="7" s="1" a="1"/>
  <c r="AB4" i="7" s="1"/>
  <c r="D36" i="6"/>
  <c r="W36" i="6"/>
  <c r="AC13" i="7" s="1" a="1"/>
  <c r="AC13" i="7" s="1"/>
  <c r="V37" i="6"/>
  <c r="T32" i="6"/>
  <c r="U31" i="6"/>
  <c r="X12" i="7" s="1" a="1"/>
  <c r="X12" i="7" s="1"/>
  <c r="P34" i="6"/>
  <c r="P35" i="6" s="1"/>
  <c r="P36" i="6" s="1"/>
  <c r="N34" i="6"/>
  <c r="B32" i="6"/>
  <c r="C31" i="6"/>
  <c r="X3" i="7" s="1" a="1"/>
  <c r="X3" i="7" s="1"/>
  <c r="H34" i="6"/>
  <c r="H35" i="6" s="1"/>
  <c r="H36" i="6" s="1"/>
  <c r="J34" i="6"/>
  <c r="Q33" i="6"/>
  <c r="Z10" i="7" s="1" a="1"/>
  <c r="Z10" i="7" s="1"/>
  <c r="I33" i="6"/>
  <c r="Z6" i="7" s="1" a="1"/>
  <c r="Z6" i="7" s="1"/>
  <c r="O33" i="6"/>
  <c r="Z9" i="7" s="1" a="1"/>
  <c r="Z9" i="7" s="1"/>
  <c r="X32" i="6"/>
  <c r="K33" i="6"/>
  <c r="Z7" i="7" s="1" a="1"/>
  <c r="Z7" i="7" s="1"/>
  <c r="L33" i="6"/>
  <c r="W37" i="6" l="1"/>
  <c r="AD13" i="7" s="1" a="1"/>
  <c r="AD13" i="7" s="1"/>
  <c r="V38" i="6"/>
  <c r="H37" i="6"/>
  <c r="I36" i="6"/>
  <c r="D37" i="6"/>
  <c r="E36" i="6"/>
  <c r="AC4" i="7" s="1" a="1"/>
  <c r="AC4" i="7" s="1"/>
  <c r="P37" i="6"/>
  <c r="Q36" i="6"/>
  <c r="I34" i="6"/>
  <c r="AA6" i="7" s="1" a="1"/>
  <c r="AA6" i="7" s="1"/>
  <c r="Q34" i="6"/>
  <c r="AA10" i="7" s="1" a="1"/>
  <c r="AA10" i="7" s="1"/>
  <c r="O34" i="6"/>
  <c r="AA9" i="7" s="1" a="1"/>
  <c r="AA9" i="7" s="1"/>
  <c r="N35" i="6"/>
  <c r="N36" i="6" s="1"/>
  <c r="K34" i="6"/>
  <c r="AA7" i="7" s="1" a="1"/>
  <c r="AA7" i="7" s="1"/>
  <c r="J35" i="6"/>
  <c r="B33" i="6"/>
  <c r="C32" i="6"/>
  <c r="Y3" i="7" s="1" a="1"/>
  <c r="Y3" i="7" s="1"/>
  <c r="T33" i="6"/>
  <c r="U32" i="6"/>
  <c r="Y12" i="7" s="1" a="1"/>
  <c r="Y12" i="7" s="1"/>
  <c r="I35" i="6"/>
  <c r="Q35" i="6"/>
  <c r="L34" i="6"/>
  <c r="X33" i="6"/>
  <c r="AB10" i="7" l="1" a="1"/>
  <c r="AB10" i="7" s="1"/>
  <c r="AC10" i="7" s="1" a="1"/>
  <c r="AC10" i="7" s="1"/>
  <c r="D38" i="6"/>
  <c r="E37" i="6"/>
  <c r="AD4" i="7" s="1" a="1"/>
  <c r="AD4" i="7" s="1"/>
  <c r="O36" i="6"/>
  <c r="N37" i="6"/>
  <c r="H38" i="6"/>
  <c r="I37" i="6"/>
  <c r="W38" i="6"/>
  <c r="AE13" i="7" s="1" a="1"/>
  <c r="AE13" i="7" s="1"/>
  <c r="V39" i="6"/>
  <c r="P38" i="6"/>
  <c r="Q37" i="6"/>
  <c r="K35" i="6"/>
  <c r="AB7" i="7" s="1" a="1"/>
  <c r="AB7" i="7" s="1"/>
  <c r="J36" i="6"/>
  <c r="AB6" i="7" a="1"/>
  <c r="AB6" i="7" s="1"/>
  <c r="AC6" i="7" s="1" a="1"/>
  <c r="AC6" i="7" s="1"/>
  <c r="AD6" i="7" s="1" a="1"/>
  <c r="AD6" i="7" s="1"/>
  <c r="U33" i="6"/>
  <c r="Z12" i="7" s="1" a="1"/>
  <c r="Z12" i="7" s="1"/>
  <c r="T34" i="6"/>
  <c r="C33" i="6"/>
  <c r="Z3" i="7" s="1" a="1"/>
  <c r="Z3" i="7" s="1"/>
  <c r="B34" i="6"/>
  <c r="O35" i="6"/>
  <c r="AB9" i="7" s="1" a="1"/>
  <c r="AB9" i="7" s="1"/>
  <c r="AC9" i="7" s="1" a="1"/>
  <c r="AC9" i="7" s="1"/>
  <c r="L35" i="6"/>
  <c r="L36" i="6" s="1"/>
  <c r="L37" i="6" s="1"/>
  <c r="L38" i="6" s="1"/>
  <c r="L39" i="6" s="1"/>
  <c r="X34" i="6"/>
  <c r="L40" i="6" l="1"/>
  <c r="L41" i="6" s="1"/>
  <c r="L42" i="6" s="1"/>
  <c r="L43" i="6"/>
  <c r="W39" i="6"/>
  <c r="AF13" i="7" s="1" a="1"/>
  <c r="AF13" i="7" s="1"/>
  <c r="V40" i="6"/>
  <c r="AD10" i="7" a="1"/>
  <c r="AD10" i="7" s="1"/>
  <c r="Q38" i="6"/>
  <c r="P39" i="6"/>
  <c r="H39" i="6"/>
  <c r="I38" i="6"/>
  <c r="AE6" i="7" s="1" a="1"/>
  <c r="AE6" i="7" s="1"/>
  <c r="K36" i="6"/>
  <c r="AC7" i="7" s="1" a="1"/>
  <c r="AC7" i="7" s="1"/>
  <c r="J37" i="6"/>
  <c r="O37" i="6"/>
  <c r="AD9" i="7" s="1" a="1"/>
  <c r="AD9" i="7" s="1"/>
  <c r="N38" i="6"/>
  <c r="D39" i="6"/>
  <c r="E38" i="6"/>
  <c r="AE4" i="7" s="1" a="1"/>
  <c r="AE4" i="7" s="1"/>
  <c r="B35" i="6"/>
  <c r="B36" i="6" s="1"/>
  <c r="C34" i="6"/>
  <c r="AA3" i="7" s="1" a="1"/>
  <c r="AA3" i="7" s="1"/>
  <c r="U34" i="6"/>
  <c r="AA12" i="7" s="1" a="1"/>
  <c r="AA12" i="7" s="1"/>
  <c r="T35" i="6"/>
  <c r="T36" i="6" s="1"/>
  <c r="X35" i="6"/>
  <c r="X36" i="6" s="1"/>
  <c r="X37" i="6" s="1"/>
  <c r="X38" i="6" s="1"/>
  <c r="X39" i="6" s="1"/>
  <c r="Q39" i="6" l="1"/>
  <c r="P40" i="6"/>
  <c r="E39" i="6"/>
  <c r="D40" i="6"/>
  <c r="V41" i="6"/>
  <c r="W40" i="6"/>
  <c r="AG13" i="7" s="1" a="1"/>
  <c r="AG13" i="7" s="1"/>
  <c r="X40" i="6"/>
  <c r="X41" i="6" s="1"/>
  <c r="X42" i="6" s="1"/>
  <c r="X43" i="6"/>
  <c r="I39" i="6"/>
  <c r="H40" i="6"/>
  <c r="AF6" i="7" a="1"/>
  <c r="AF6" i="7" s="1"/>
  <c r="AE10" i="7" a="1"/>
  <c r="AE10" i="7" s="1"/>
  <c r="AF10" i="7" s="1" a="1"/>
  <c r="AF10" i="7" s="1"/>
  <c r="AF4" i="7" a="1"/>
  <c r="AF4" i="7" s="1"/>
  <c r="U36" i="6"/>
  <c r="T37" i="6"/>
  <c r="J38" i="6"/>
  <c r="K37" i="6"/>
  <c r="AD7" i="7" s="1" a="1"/>
  <c r="AD7" i="7" s="1"/>
  <c r="C36" i="6"/>
  <c r="B37" i="6"/>
  <c r="O38" i="6"/>
  <c r="AE9" i="7" s="1" a="1"/>
  <c r="AE9" i="7" s="1"/>
  <c r="N39" i="6"/>
  <c r="U35" i="6"/>
  <c r="AB12" i="7" s="1" a="1"/>
  <c r="AB12" i="7" s="1"/>
  <c r="C35" i="6"/>
  <c r="AB3" i="7" s="1" a="1"/>
  <c r="AB3" i="7" s="1"/>
  <c r="O39" i="6" l="1"/>
  <c r="N40" i="6"/>
  <c r="V42" i="6"/>
  <c r="W41" i="6"/>
  <c r="AH13" i="7" s="1" a="1"/>
  <c r="AH13" i="7" s="1"/>
  <c r="D41" i="6"/>
  <c r="E40" i="6"/>
  <c r="AG4" i="7" s="1" a="1"/>
  <c r="AG4" i="7" s="1"/>
  <c r="I40" i="6"/>
  <c r="AG6" i="7" s="1" a="1"/>
  <c r="AG6" i="7" s="1"/>
  <c r="H41" i="6"/>
  <c r="Q40" i="6"/>
  <c r="AG10" i="7" s="1" a="1"/>
  <c r="AG10" i="7" s="1"/>
  <c r="P41" i="6"/>
  <c r="AC12" i="7" a="1"/>
  <c r="AC12" i="7" s="1"/>
  <c r="AF9" i="7" a="1"/>
  <c r="AF9" i="7" s="1"/>
  <c r="AC3" i="7" a="1"/>
  <c r="AC3" i="7" s="1"/>
  <c r="B38" i="6"/>
  <c r="C37" i="6"/>
  <c r="J39" i="6"/>
  <c r="K38" i="6"/>
  <c r="AE7" i="7" s="1" a="1"/>
  <c r="AE7" i="7" s="1"/>
  <c r="U37" i="6"/>
  <c r="T38" i="6"/>
  <c r="D42" i="6" l="1"/>
  <c r="E41" i="6"/>
  <c r="AH4" i="7" s="1" a="1"/>
  <c r="AH4" i="7" s="1"/>
  <c r="Q41" i="6"/>
  <c r="AH10" i="7" s="1" a="1"/>
  <c r="AH10" i="7" s="1"/>
  <c r="P42" i="6"/>
  <c r="W42" i="6"/>
  <c r="AI13" i="7" s="1" a="1"/>
  <c r="AI13" i="7" s="1"/>
  <c r="K39" i="6"/>
  <c r="AF7" i="7" s="1" a="1"/>
  <c r="AF7" i="7" s="1"/>
  <c r="J40" i="6"/>
  <c r="I41" i="6"/>
  <c r="AH6" i="7" s="1" a="1"/>
  <c r="AH6" i="7" s="1"/>
  <c r="H42" i="6"/>
  <c r="N41" i="6"/>
  <c r="O40" i="6"/>
  <c r="AG9" i="7" s="1" a="1"/>
  <c r="AG9" i="7" s="1"/>
  <c r="AD12" i="7" a="1"/>
  <c r="AD12" i="7" s="1"/>
  <c r="AD3" i="7" a="1"/>
  <c r="AD3" i="7" s="1"/>
  <c r="T39" i="6"/>
  <c r="U38" i="6"/>
  <c r="B39" i="6"/>
  <c r="C38" i="6"/>
  <c r="AJ13" i="7" l="1" a="1"/>
  <c r="AJ13" i="7" s="1"/>
  <c r="U39" i="6"/>
  <c r="T40" i="6"/>
  <c r="Q42" i="6"/>
  <c r="AI10" i="7" s="1" a="1"/>
  <c r="AI10" i="7" s="1"/>
  <c r="C39" i="6"/>
  <c r="B40" i="6"/>
  <c r="N42" i="6"/>
  <c r="O41" i="6"/>
  <c r="AH9" i="7" s="1" a="1"/>
  <c r="AH9" i="7" s="1"/>
  <c r="I42" i="6"/>
  <c r="AI6" i="7" s="1" a="1"/>
  <c r="AI6" i="7" s="1"/>
  <c r="E42" i="6"/>
  <c r="AI4" i="7" s="1" a="1"/>
  <c r="AI4" i="7" s="1"/>
  <c r="K40" i="6"/>
  <c r="AG7" i="7" s="1" a="1"/>
  <c r="AG7" i="7" s="1"/>
  <c r="J41" i="6"/>
  <c r="AE12" i="7" a="1"/>
  <c r="AE12" i="7" s="1"/>
  <c r="AF12" i="7" s="1" a="1"/>
  <c r="AF12" i="7" s="1"/>
  <c r="AE3" i="7" a="1"/>
  <c r="AE3" i="7" s="1"/>
  <c r="AF3" i="7" l="1" a="1"/>
  <c r="AF3" i="7" s="1"/>
  <c r="AK13" i="7" a="1"/>
  <c r="AK13" i="7" s="1"/>
  <c r="AJ10" i="7" a="1"/>
  <c r="AJ10" i="7" s="1"/>
  <c r="AJ6" i="7" a="1"/>
  <c r="AJ6" i="7" s="1"/>
  <c r="T41" i="6"/>
  <c r="U40" i="6"/>
  <c r="AG12" i="7" s="1" a="1"/>
  <c r="AG12" i="7" s="1"/>
  <c r="AJ4" i="7" a="1"/>
  <c r="AJ4" i="7" s="1"/>
  <c r="O42" i="6"/>
  <c r="AI9" i="7" s="1" a="1"/>
  <c r="AI9" i="7" s="1"/>
  <c r="K41" i="6"/>
  <c r="AH7" i="7" s="1" a="1"/>
  <c r="AH7" i="7" s="1"/>
  <c r="J42" i="6"/>
  <c r="C40" i="6"/>
  <c r="B41" i="6"/>
  <c r="AG3" i="7" l="1" a="1"/>
  <c r="AG3" i="7" s="1"/>
  <c r="AK6" i="7" a="1"/>
  <c r="AK6" i="7" s="1"/>
  <c r="AK4" i="7" a="1"/>
  <c r="AK4" i="7" s="1"/>
  <c r="T42" i="6"/>
  <c r="U41" i="6"/>
  <c r="AH12" i="7" s="1" a="1"/>
  <c r="AH12" i="7" s="1"/>
  <c r="K42" i="6"/>
  <c r="AI7" i="7" s="1" a="1"/>
  <c r="AI7" i="7" s="1"/>
  <c r="AK10" i="7" a="1"/>
  <c r="AK10" i="7" s="1"/>
  <c r="AJ9" i="7" a="1"/>
  <c r="AJ9" i="7" s="1"/>
  <c r="C41" i="6"/>
  <c r="AH3" i="7" s="1" a="1"/>
  <c r="AH3" i="7" s="1"/>
  <c r="B42" i="6"/>
  <c r="U42" i="6" l="1"/>
  <c r="AI12" i="7" s="1" a="1"/>
  <c r="AI12" i="7" s="1"/>
  <c r="AK9" i="7" a="1"/>
  <c r="AK9" i="7" s="1"/>
  <c r="C42" i="6"/>
  <c r="AI3" i="7" s="1" a="1"/>
  <c r="AI3" i="7" s="1"/>
  <c r="AJ7" i="7" a="1"/>
  <c r="AJ7" i="7" s="1"/>
  <c r="AJ3" i="7" l="1" a="1"/>
  <c r="AJ3" i="7" s="1"/>
  <c r="AK7" i="7" a="1"/>
  <c r="AK7" i="7" s="1"/>
  <c r="AJ12" i="7" a="1"/>
  <c r="AJ12" i="7" s="1"/>
  <c r="AK12" i="7" l="1" a="1"/>
  <c r="AK12" i="7" s="1"/>
  <c r="AK3" i="7" a="1"/>
  <c r="AK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<sst xmlns="http://schemas.openxmlformats.org/spreadsheetml/2006/main" count="430" uniqueCount="100">
  <si>
    <t>x</t>
  </si>
  <si>
    <t>Radius</t>
  </si>
  <si>
    <t>Herkunft</t>
  </si>
  <si>
    <t>Richtung</t>
  </si>
  <si>
    <t>N-L</t>
  </si>
  <si>
    <t>N-R</t>
  </si>
  <si>
    <t>N-G</t>
  </si>
  <si>
    <t>O-L</t>
  </si>
  <si>
    <t>O-R</t>
  </si>
  <si>
    <t>O-G</t>
  </si>
  <si>
    <t>S-L</t>
  </si>
  <si>
    <t>S-R</t>
  </si>
  <si>
    <t>S-G</t>
  </si>
  <si>
    <t>W-L</t>
  </si>
  <si>
    <t>W-R</t>
  </si>
  <si>
    <t>W-G</t>
  </si>
  <si>
    <t>L</t>
  </si>
  <si>
    <t>N</t>
  </si>
  <si>
    <t>R</t>
  </si>
  <si>
    <t>G</t>
  </si>
  <si>
    <t>O</t>
  </si>
  <si>
    <t>S</t>
  </si>
  <si>
    <t>W</t>
  </si>
  <si>
    <t>Globale Parameter</t>
  </si>
  <si>
    <t>Ziel</t>
  </si>
  <si>
    <t>Schrittweite</t>
  </si>
  <si>
    <t>y</t>
  </si>
  <si>
    <t>Start</t>
  </si>
  <si>
    <t>Startpunkt</t>
  </si>
  <si>
    <t>Letzter Punkt Gerade</t>
  </si>
  <si>
    <t>Kreibogen</t>
  </si>
  <si>
    <t xml:space="preserve"> </t>
  </si>
  <si>
    <t>Zielpunkt</t>
  </si>
  <si>
    <t>Kurvenausgang</t>
  </si>
  <si>
    <t>{</t>
  </si>
  <si>
    <t>:</t>
  </si>
  <si>
    <t>}</t>
  </si>
  <si>
    <t>[</t>
  </si>
  <si>
    <t>],</t>
  </si>
  <si>
    <t>Strecke von WP bis KP</t>
  </si>
  <si>
    <t>N -&gt; O</t>
  </si>
  <si>
    <t>N -&gt; W</t>
  </si>
  <si>
    <t>N -&gt; S</t>
  </si>
  <si>
    <t>O -&gt; S</t>
  </si>
  <si>
    <t>O -&gt; N</t>
  </si>
  <si>
    <t>O -&gt; W</t>
  </si>
  <si>
    <t>S -&gt; W</t>
  </si>
  <si>
    <t>S -&gt; O</t>
  </si>
  <si>
    <t>S -&gt; N</t>
  </si>
  <si>
    <t>W -&gt; N</t>
  </si>
  <si>
    <t>W -&gt; S</t>
  </si>
  <si>
    <t>W -&gt; O</t>
  </si>
  <si>
    <t>Route\KP</t>
  </si>
  <si>
    <t>-</t>
  </si>
  <si>
    <t>Kreisanteil bis zweiten KP</t>
  </si>
  <si>
    <t>Kreisanteil bis dritten KP</t>
  </si>
  <si>
    <t>Wegposition 1</t>
  </si>
  <si>
    <t>Wegposition 2</t>
  </si>
  <si>
    <t>Ende</t>
  </si>
  <si>
    <t>WP_min</t>
  </si>
  <si>
    <t>WP_max</t>
  </si>
  <si>
    <t>1:(</t>
  </si>
  <si>
    <t>2:(</t>
  </si>
  <si>
    <t>3:(</t>
  </si>
  <si>
    <t>4:(</t>
  </si>
  <si>
    <t>5:(</t>
  </si>
  <si>
    <t>6:(</t>
  </si>
  <si>
    <t>7:(</t>
  </si>
  <si>
    <t>8:(</t>
  </si>
  <si>
    <t>9:(</t>
  </si>
  <si>
    <t>10:(</t>
  </si>
  <si>
    <t>11:(</t>
  </si>
  <si>
    <t>12:(</t>
  </si>
  <si>
    <t>,</t>
  </si>
  <si>
    <t>),</t>
  </si>
  <si>
    <t>)</t>
  </si>
  <si>
    <t>]</t>
  </si>
  <si>
    <t>WP Koordinaten</t>
  </si>
  <si>
    <t>Target Koordinaten</t>
  </si>
  <si>
    <t>KP</t>
  </si>
  <si>
    <t>Abkürzung</t>
  </si>
  <si>
    <t>Beschreibung</t>
  </si>
  <si>
    <t>Norden</t>
  </si>
  <si>
    <t>Osten</t>
  </si>
  <si>
    <t>Süden</t>
  </si>
  <si>
    <t>Westen</t>
  </si>
  <si>
    <t>Links</t>
  </si>
  <si>
    <t>Rechts</t>
  </si>
  <si>
    <t>Geradeaus</t>
  </si>
  <si>
    <t>WP</t>
  </si>
  <si>
    <t>AP</t>
  </si>
  <si>
    <t>Wartepunkt</t>
  </si>
  <si>
    <t>Achtungspunkt</t>
  </si>
  <si>
    <t>Konfliktpunkt</t>
  </si>
  <si>
    <t>a</t>
  </si>
  <si>
    <t>b</t>
  </si>
  <si>
    <t>Umfang Viertelkreis</t>
  </si>
  <si>
    <t>Abbiegeradius (r)</t>
  </si>
  <si>
    <t>Parameter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</si>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</sst>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6A9955"/>
      <name val="Menlo"/>
      <family val="2"/>
    </font>
    <font>
      <sz val="12"/>
      <color rgb="FFB5CEA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7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2" xfId="0" applyFont="1" applyBorder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1" fillId="0" borderId="11" xfId="0" applyFont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1" fillId="0" borderId="16" xfId="0" applyFont="1" applyBorder="1" applyAlignment="1">
      <alignment horizontal="center"/>
    </xf>
    <xf numFmtId="0" fontId="2" fillId="2" borderId="0" xfId="0" applyFont="1" applyFill="1"/>
    <xf numFmtId="0" fontId="2" fillId="2" borderId="7" xfId="0" applyFont="1" applyFill="1" applyBorder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5" xfId="0" applyFont="1" applyBorder="1"/>
    <xf numFmtId="0" fontId="2" fillId="2" borderId="5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873779376060813E-2"/>
          <c:y val="2.7534920024065955E-2"/>
          <c:w val="0.9227334418682277"/>
          <c:h val="0.88774920612551311"/>
        </c:manualLayout>
      </c:layout>
      <c:scatterChart>
        <c:scatterStyle val="smoothMarker"/>
        <c:varyColors val="0"/>
        <c:ser>
          <c:idx val="0"/>
          <c:order val="0"/>
          <c:tx>
            <c:v>N-L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Wegpunkte'!$B$12:$B$44</c:f>
              <c:numCache>
                <c:formatCode>General</c:formatCode>
                <c:ptCount val="32"/>
                <c:pt idx="0">
                  <c:v>391.6</c:v>
                </c:pt>
                <c:pt idx="1">
                  <c:v>391.6</c:v>
                </c:pt>
                <c:pt idx="2">
                  <c:v>392.1</c:v>
                </c:pt>
                <c:pt idx="3">
                  <c:v>392.6</c:v>
                </c:pt>
                <c:pt idx="4">
                  <c:v>393.1</c:v>
                </c:pt>
                <c:pt idx="5">
                  <c:v>393.6</c:v>
                </c:pt>
                <c:pt idx="6">
                  <c:v>394.1</c:v>
                </c:pt>
                <c:pt idx="7">
                  <c:v>394.6</c:v>
                </c:pt>
                <c:pt idx="8">
                  <c:v>395.1</c:v>
                </c:pt>
                <c:pt idx="9">
                  <c:v>395.6</c:v>
                </c:pt>
                <c:pt idx="10">
                  <c:v>396.1</c:v>
                </c:pt>
                <c:pt idx="11">
                  <c:v>396.6</c:v>
                </c:pt>
                <c:pt idx="12">
                  <c:v>397.1</c:v>
                </c:pt>
                <c:pt idx="13">
                  <c:v>397.6</c:v>
                </c:pt>
                <c:pt idx="14">
                  <c:v>398.1</c:v>
                </c:pt>
                <c:pt idx="15">
                  <c:v>398.6</c:v>
                </c:pt>
                <c:pt idx="16">
                  <c:v>399.1</c:v>
                </c:pt>
                <c:pt idx="17">
                  <c:v>399.6</c:v>
                </c:pt>
                <c:pt idx="18">
                  <c:v>400.1</c:v>
                </c:pt>
                <c:pt idx="19">
                  <c:v>400.6</c:v>
                </c:pt>
                <c:pt idx="20">
                  <c:v>401.1</c:v>
                </c:pt>
                <c:pt idx="21">
                  <c:v>401.6</c:v>
                </c:pt>
                <c:pt idx="22">
                  <c:v>402.6</c:v>
                </c:pt>
                <c:pt idx="23">
                  <c:v>403.1</c:v>
                </c:pt>
                <c:pt idx="24">
                  <c:v>403.6</c:v>
                </c:pt>
                <c:pt idx="25">
                  <c:v>404.1</c:v>
                </c:pt>
                <c:pt idx="26">
                  <c:v>404.6</c:v>
                </c:pt>
                <c:pt idx="27">
                  <c:v>405.1</c:v>
                </c:pt>
                <c:pt idx="28">
                  <c:v>405.6</c:v>
                </c:pt>
                <c:pt idx="29">
                  <c:v>406.1</c:v>
                </c:pt>
                <c:pt idx="30">
                  <c:v>408.4</c:v>
                </c:pt>
                <c:pt idx="31">
                  <c:v>800</c:v>
                </c:pt>
              </c:numCache>
            </c:numRef>
          </c:xVal>
          <c:yVal>
            <c:numRef>
              <c:f>'Berechnung Wegpunkte'!$C$12:$C$44</c:f>
              <c:numCache>
                <c:formatCode>General</c:formatCode>
                <c:ptCount val="32"/>
                <c:pt idx="0">
                  <c:v>0</c:v>
                </c:pt>
                <c:pt idx="1">
                  <c:v>393.4</c:v>
                </c:pt>
                <c:pt idx="2">
                  <c:v>397.2405728739343</c:v>
                </c:pt>
                <c:pt idx="3">
                  <c:v>398.78516480713449</c:v>
                </c:pt>
                <c:pt idx="4">
                  <c:v>399.938348415311</c:v>
                </c:pt>
                <c:pt idx="5">
                  <c:v>400.88331477354785</c:v>
                </c:pt>
                <c:pt idx="6">
                  <c:v>401.69156197588848</c:v>
                </c:pt>
                <c:pt idx="7">
                  <c:v>402.4</c:v>
                </c:pt>
                <c:pt idx="8">
                  <c:v>403.03068014212909</c:v>
                </c:pt>
                <c:pt idx="9">
                  <c:v>403.59803902718556</c:v>
                </c:pt>
                <c:pt idx="10">
                  <c:v>404.11214264281426</c:v>
                </c:pt>
                <c:pt idx="11">
                  <c:v>404.58033988749895</c:v>
                </c:pt>
                <c:pt idx="12">
                  <c:v>405.00818676624385</c:v>
                </c:pt>
                <c:pt idx="13">
                  <c:v>405.4</c:v>
                </c:pt>
                <c:pt idx="14">
                  <c:v>405.75920709430824</c:v>
                </c:pt>
                <c:pt idx="15">
                  <c:v>406.08857754044948</c:v>
                </c:pt>
                <c:pt idx="16">
                  <c:v>406.39038105676656</c:v>
                </c:pt>
                <c:pt idx="17">
                  <c:v>406.6664991614216</c:v>
                </c:pt>
                <c:pt idx="18">
                  <c:v>406.91850583459575</c:v>
                </c:pt>
                <c:pt idx="19">
                  <c:v>407.14772708486748</c:v>
                </c:pt>
                <c:pt idx="20">
                  <c:v>407.35528573695285</c:v>
                </c:pt>
                <c:pt idx="21">
                  <c:v>407.54213562373093</c:v>
                </c:pt>
                <c:pt idx="22">
                  <c:v>407.85683229480094</c:v>
                </c:pt>
                <c:pt idx="23">
                  <c:v>407.98595214581479</c:v>
                </c:pt>
                <c:pt idx="24">
                  <c:v>408.09693845669904</c:v>
                </c:pt>
                <c:pt idx="25">
                  <c:v>408.19019945774903</c:v>
                </c:pt>
                <c:pt idx="26">
                  <c:v>408.26606874731846</c:v>
                </c:pt>
                <c:pt idx="27">
                  <c:v>408.32481155659929</c:v>
                </c:pt>
                <c:pt idx="28">
                  <c:v>408.36662954709573</c:v>
                </c:pt>
                <c:pt idx="29">
                  <c:v>408.39166435056495</c:v>
                </c:pt>
                <c:pt idx="30">
                  <c:v>408.29160837518901</c:v>
                </c:pt>
                <c:pt idx="31">
                  <c:v>408.4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2F-4846-B35A-8E71F0B6A976}"/>
            </c:ext>
          </c:extLst>
        </c:ser>
        <c:ser>
          <c:idx val="2"/>
          <c:order val="1"/>
          <c:tx>
            <c:v>N-R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Wegpunkte'!$D$12:$D$44</c:f>
              <c:numCache>
                <c:formatCode>General</c:formatCode>
                <c:ptCount val="32"/>
                <c:pt idx="0">
                  <c:v>391.6</c:v>
                </c:pt>
                <c:pt idx="1">
                  <c:v>391.6</c:v>
                </c:pt>
                <c:pt idx="2">
                  <c:v>391.1</c:v>
                </c:pt>
                <c:pt idx="3">
                  <c:v>390.6</c:v>
                </c:pt>
                <c:pt idx="4">
                  <c:v>390.1</c:v>
                </c:pt>
                <c:pt idx="5">
                  <c:v>389.6</c:v>
                </c:pt>
                <c:pt idx="6">
                  <c:v>389.1</c:v>
                </c:pt>
                <c:pt idx="7">
                  <c:v>388.6</c:v>
                </c:pt>
                <c:pt idx="8">
                  <c:v>388.1</c:v>
                </c:pt>
                <c:pt idx="9">
                  <c:v>387.6</c:v>
                </c:pt>
                <c:pt idx="10">
                  <c:v>387.1</c:v>
                </c:pt>
                <c:pt idx="11">
                  <c:v>386.6</c:v>
                </c:pt>
                <c:pt idx="12">
                  <c:v>386.1</c:v>
                </c:pt>
                <c:pt idx="13">
                  <c:v>385.6</c:v>
                </c:pt>
                <c:pt idx="14">
                  <c:v>385.1</c:v>
                </c:pt>
                <c:pt idx="15">
                  <c:v>384.6</c:v>
                </c:pt>
                <c:pt idx="16">
                  <c:v>384.1</c:v>
                </c:pt>
                <c:pt idx="17">
                  <c:v>383.6</c:v>
                </c:pt>
                <c:pt idx="18">
                  <c:v>383.1</c:v>
                </c:pt>
                <c:pt idx="19">
                  <c:v>382.6</c:v>
                </c:pt>
                <c:pt idx="20">
                  <c:v>382.1</c:v>
                </c:pt>
                <c:pt idx="21">
                  <c:v>381.6</c:v>
                </c:pt>
                <c:pt idx="22">
                  <c:v>380.6</c:v>
                </c:pt>
                <c:pt idx="23">
                  <c:v>380.1</c:v>
                </c:pt>
                <c:pt idx="24">
                  <c:v>379.6</c:v>
                </c:pt>
                <c:pt idx="25">
                  <c:v>379.1</c:v>
                </c:pt>
                <c:pt idx="26">
                  <c:v>378.6</c:v>
                </c:pt>
                <c:pt idx="27">
                  <c:v>378.1</c:v>
                </c:pt>
                <c:pt idx="28">
                  <c:v>377.6</c:v>
                </c:pt>
                <c:pt idx="29">
                  <c:v>377.1</c:v>
                </c:pt>
                <c:pt idx="30">
                  <c:v>376.6</c:v>
                </c:pt>
                <c:pt idx="31">
                  <c:v>0</c:v>
                </c:pt>
              </c:numCache>
            </c:numRef>
          </c:xVal>
          <c:yVal>
            <c:numRef>
              <c:f>'Berechnung Wegpunkte'!$E$12:$E$44</c:f>
              <c:numCache>
                <c:formatCode>General</c:formatCode>
                <c:ptCount val="32"/>
                <c:pt idx="0">
                  <c:v>0</c:v>
                </c:pt>
                <c:pt idx="1">
                  <c:v>376.6</c:v>
                </c:pt>
                <c:pt idx="2">
                  <c:v>380.44057287393434</c:v>
                </c:pt>
                <c:pt idx="3">
                  <c:v>381.98516480713454</c:v>
                </c:pt>
                <c:pt idx="4">
                  <c:v>383.13834841531104</c:v>
                </c:pt>
                <c:pt idx="5">
                  <c:v>384.0833147735479</c:v>
                </c:pt>
                <c:pt idx="6">
                  <c:v>384.89156197588852</c:v>
                </c:pt>
                <c:pt idx="7">
                  <c:v>385.6</c:v>
                </c:pt>
                <c:pt idx="8">
                  <c:v>386.23068014212913</c:v>
                </c:pt>
                <c:pt idx="9">
                  <c:v>386.79803902718561</c:v>
                </c:pt>
                <c:pt idx="10">
                  <c:v>387.31214264281431</c:v>
                </c:pt>
                <c:pt idx="11">
                  <c:v>387.780339887499</c:v>
                </c:pt>
                <c:pt idx="12">
                  <c:v>388.2081867662439</c:v>
                </c:pt>
                <c:pt idx="13">
                  <c:v>388.6</c:v>
                </c:pt>
                <c:pt idx="14">
                  <c:v>388.95920709430828</c:v>
                </c:pt>
                <c:pt idx="15">
                  <c:v>389.28857754044952</c:v>
                </c:pt>
                <c:pt idx="16">
                  <c:v>389.5903810567666</c:v>
                </c:pt>
                <c:pt idx="17">
                  <c:v>389.86649916142164</c:v>
                </c:pt>
                <c:pt idx="18">
                  <c:v>390.11850583459579</c:v>
                </c:pt>
                <c:pt idx="19">
                  <c:v>390.34772708486753</c:v>
                </c:pt>
                <c:pt idx="20">
                  <c:v>390.5552857369529</c:v>
                </c:pt>
                <c:pt idx="21">
                  <c:v>390.74213562373097</c:v>
                </c:pt>
                <c:pt idx="22">
                  <c:v>391.05683229480098</c:v>
                </c:pt>
                <c:pt idx="23">
                  <c:v>391.18595214581484</c:v>
                </c:pt>
                <c:pt idx="24">
                  <c:v>391.29693845669908</c:v>
                </c:pt>
                <c:pt idx="25">
                  <c:v>391.39019945774908</c:v>
                </c:pt>
                <c:pt idx="26">
                  <c:v>391.4660687473185</c:v>
                </c:pt>
                <c:pt idx="27">
                  <c:v>391.52481155659933</c:v>
                </c:pt>
                <c:pt idx="28">
                  <c:v>391.56662954709577</c:v>
                </c:pt>
                <c:pt idx="29">
                  <c:v>391.591664350565</c:v>
                </c:pt>
                <c:pt idx="30">
                  <c:v>391.6</c:v>
                </c:pt>
                <c:pt idx="31">
                  <c:v>391.6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22F-4846-B35A-8E71F0B6A976}"/>
            </c:ext>
          </c:extLst>
        </c:ser>
        <c:ser>
          <c:idx val="1"/>
          <c:order val="2"/>
          <c:tx>
            <c:v>O-L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Wegpunkte'!$H$12:$H$44</c:f>
              <c:numCache>
                <c:formatCode>General</c:formatCode>
                <c:ptCount val="32"/>
                <c:pt idx="0">
                  <c:v>800</c:v>
                </c:pt>
                <c:pt idx="1">
                  <c:v>406.6</c:v>
                </c:pt>
                <c:pt idx="2">
                  <c:v>406.1</c:v>
                </c:pt>
                <c:pt idx="3">
                  <c:v>405.6</c:v>
                </c:pt>
                <c:pt idx="4">
                  <c:v>405.1</c:v>
                </c:pt>
                <c:pt idx="5">
                  <c:v>404.6</c:v>
                </c:pt>
                <c:pt idx="6">
                  <c:v>404.1</c:v>
                </c:pt>
                <c:pt idx="7">
                  <c:v>403.6</c:v>
                </c:pt>
                <c:pt idx="8">
                  <c:v>403.1</c:v>
                </c:pt>
                <c:pt idx="9">
                  <c:v>402.6</c:v>
                </c:pt>
                <c:pt idx="10">
                  <c:v>402.1</c:v>
                </c:pt>
                <c:pt idx="11">
                  <c:v>401.6</c:v>
                </c:pt>
                <c:pt idx="12">
                  <c:v>401.1</c:v>
                </c:pt>
                <c:pt idx="13">
                  <c:v>400.6</c:v>
                </c:pt>
                <c:pt idx="14">
                  <c:v>400.1</c:v>
                </c:pt>
                <c:pt idx="15">
                  <c:v>399.6</c:v>
                </c:pt>
                <c:pt idx="16">
                  <c:v>399.1</c:v>
                </c:pt>
                <c:pt idx="17">
                  <c:v>398.6</c:v>
                </c:pt>
                <c:pt idx="18">
                  <c:v>398.1</c:v>
                </c:pt>
                <c:pt idx="19">
                  <c:v>397.6</c:v>
                </c:pt>
                <c:pt idx="20">
                  <c:v>397.1</c:v>
                </c:pt>
                <c:pt idx="21">
                  <c:v>396.6</c:v>
                </c:pt>
                <c:pt idx="22">
                  <c:v>395.6</c:v>
                </c:pt>
                <c:pt idx="23">
                  <c:v>395.1</c:v>
                </c:pt>
                <c:pt idx="24">
                  <c:v>394.6</c:v>
                </c:pt>
                <c:pt idx="25">
                  <c:v>394.1</c:v>
                </c:pt>
                <c:pt idx="26">
                  <c:v>393.6</c:v>
                </c:pt>
                <c:pt idx="27">
                  <c:v>393.1</c:v>
                </c:pt>
                <c:pt idx="28">
                  <c:v>392.6</c:v>
                </c:pt>
                <c:pt idx="29">
                  <c:v>392.1</c:v>
                </c:pt>
                <c:pt idx="30">
                  <c:v>391.6</c:v>
                </c:pt>
                <c:pt idx="31">
                  <c:v>391.6</c:v>
                </c:pt>
              </c:numCache>
            </c:numRef>
          </c:xVal>
          <c:yVal>
            <c:numRef>
              <c:f>'Berechnung Wegpunkte'!$I$12:$I$44</c:f>
              <c:numCache>
                <c:formatCode>General</c:formatCode>
                <c:ptCount val="32"/>
                <c:pt idx="0">
                  <c:v>391.6</c:v>
                </c:pt>
                <c:pt idx="1">
                  <c:v>391.6</c:v>
                </c:pt>
                <c:pt idx="2">
                  <c:v>391.60833564943505</c:v>
                </c:pt>
                <c:pt idx="3">
                  <c:v>391.63337045290427</c:v>
                </c:pt>
                <c:pt idx="4">
                  <c:v>391.67518844340071</c:v>
                </c:pt>
                <c:pt idx="5">
                  <c:v>391.73393125268154</c:v>
                </c:pt>
                <c:pt idx="6">
                  <c:v>391.80980054225097</c:v>
                </c:pt>
                <c:pt idx="7">
                  <c:v>391.90306154330096</c:v>
                </c:pt>
                <c:pt idx="8">
                  <c:v>392.01404785418521</c:v>
                </c:pt>
                <c:pt idx="9">
                  <c:v>392.14316770519906</c:v>
                </c:pt>
                <c:pt idx="10">
                  <c:v>392.29091197874584</c:v>
                </c:pt>
                <c:pt idx="11">
                  <c:v>392.45786437626907</c:v>
                </c:pt>
                <c:pt idx="12">
                  <c:v>392.64471426304715</c:v>
                </c:pt>
                <c:pt idx="13">
                  <c:v>392.85227291513252</c:v>
                </c:pt>
                <c:pt idx="14">
                  <c:v>393.08149416540425</c:v>
                </c:pt>
                <c:pt idx="15">
                  <c:v>393.3335008385784</c:v>
                </c:pt>
                <c:pt idx="16">
                  <c:v>393.60961894323344</c:v>
                </c:pt>
                <c:pt idx="17">
                  <c:v>393.91142245955052</c:v>
                </c:pt>
                <c:pt idx="18">
                  <c:v>394.24079290569176</c:v>
                </c:pt>
                <c:pt idx="19">
                  <c:v>394.6</c:v>
                </c:pt>
                <c:pt idx="20">
                  <c:v>394.99181323375615</c:v>
                </c:pt>
                <c:pt idx="21">
                  <c:v>395.41966011250105</c:v>
                </c:pt>
                <c:pt idx="22">
                  <c:v>396.40196097281444</c:v>
                </c:pt>
                <c:pt idx="23">
                  <c:v>396.96931985787091</c:v>
                </c:pt>
                <c:pt idx="24">
                  <c:v>397.6</c:v>
                </c:pt>
                <c:pt idx="25">
                  <c:v>398.30843802411152</c:v>
                </c:pt>
                <c:pt idx="26">
                  <c:v>399.11668522645215</c:v>
                </c:pt>
                <c:pt idx="27">
                  <c:v>400.061651584689</c:v>
                </c:pt>
                <c:pt idx="28">
                  <c:v>401.21483519286551</c:v>
                </c:pt>
                <c:pt idx="29">
                  <c:v>402.7594271260657</c:v>
                </c:pt>
                <c:pt idx="30">
                  <c:v>408.4</c:v>
                </c:pt>
                <c:pt idx="31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2F-4846-B35A-8E71F0B6A976}"/>
            </c:ext>
          </c:extLst>
        </c:ser>
        <c:ser>
          <c:idx val="3"/>
          <c:order val="3"/>
          <c:tx>
            <c:v>O-R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Wegpunkte'!$J$12:$J$44</c:f>
              <c:numCache>
                <c:formatCode>General</c:formatCode>
                <c:ptCount val="32"/>
                <c:pt idx="0">
                  <c:v>800</c:v>
                </c:pt>
                <c:pt idx="1">
                  <c:v>423.4</c:v>
                </c:pt>
                <c:pt idx="2">
                  <c:v>422.9</c:v>
                </c:pt>
                <c:pt idx="3">
                  <c:v>422.4</c:v>
                </c:pt>
                <c:pt idx="4">
                  <c:v>421.9</c:v>
                </c:pt>
                <c:pt idx="5">
                  <c:v>421.4</c:v>
                </c:pt>
                <c:pt idx="6">
                  <c:v>420.9</c:v>
                </c:pt>
                <c:pt idx="7">
                  <c:v>420.4</c:v>
                </c:pt>
                <c:pt idx="8">
                  <c:v>419.9</c:v>
                </c:pt>
                <c:pt idx="9">
                  <c:v>419.4</c:v>
                </c:pt>
                <c:pt idx="10">
                  <c:v>418.9</c:v>
                </c:pt>
                <c:pt idx="11">
                  <c:v>418.4</c:v>
                </c:pt>
                <c:pt idx="12">
                  <c:v>417.9</c:v>
                </c:pt>
                <c:pt idx="13">
                  <c:v>417.4</c:v>
                </c:pt>
                <c:pt idx="14">
                  <c:v>416.9</c:v>
                </c:pt>
                <c:pt idx="15">
                  <c:v>416.4</c:v>
                </c:pt>
                <c:pt idx="16">
                  <c:v>415.9</c:v>
                </c:pt>
                <c:pt idx="17">
                  <c:v>415.4</c:v>
                </c:pt>
                <c:pt idx="18">
                  <c:v>414.9</c:v>
                </c:pt>
                <c:pt idx="19">
                  <c:v>414.4</c:v>
                </c:pt>
                <c:pt idx="20">
                  <c:v>413.9</c:v>
                </c:pt>
                <c:pt idx="21">
                  <c:v>413.4</c:v>
                </c:pt>
                <c:pt idx="22">
                  <c:v>412.4</c:v>
                </c:pt>
                <c:pt idx="23">
                  <c:v>411.9</c:v>
                </c:pt>
                <c:pt idx="24">
                  <c:v>411.4</c:v>
                </c:pt>
                <c:pt idx="25">
                  <c:v>410.9</c:v>
                </c:pt>
                <c:pt idx="26">
                  <c:v>410.4</c:v>
                </c:pt>
                <c:pt idx="27">
                  <c:v>409.9</c:v>
                </c:pt>
                <c:pt idx="28">
                  <c:v>409.4</c:v>
                </c:pt>
                <c:pt idx="29">
                  <c:v>408.9</c:v>
                </c:pt>
                <c:pt idx="30">
                  <c:v>408.4</c:v>
                </c:pt>
                <c:pt idx="31">
                  <c:v>408.4</c:v>
                </c:pt>
              </c:numCache>
            </c:numRef>
          </c:xVal>
          <c:yVal>
            <c:numRef>
              <c:f>'Berechnung Wegpunkte'!$K$12:$K$44</c:f>
              <c:numCache>
                <c:formatCode>General</c:formatCode>
                <c:ptCount val="32"/>
                <c:pt idx="0">
                  <c:v>391.6</c:v>
                </c:pt>
                <c:pt idx="1">
                  <c:v>391.6</c:v>
                </c:pt>
                <c:pt idx="2">
                  <c:v>391.591664350565</c:v>
                </c:pt>
                <c:pt idx="3">
                  <c:v>391.56662954709577</c:v>
                </c:pt>
                <c:pt idx="4">
                  <c:v>391.52481155659933</c:v>
                </c:pt>
                <c:pt idx="5">
                  <c:v>391.4660687473185</c:v>
                </c:pt>
                <c:pt idx="6">
                  <c:v>391.39019945774908</c:v>
                </c:pt>
                <c:pt idx="7">
                  <c:v>391.29693845669908</c:v>
                </c:pt>
                <c:pt idx="8">
                  <c:v>391.18595214581484</c:v>
                </c:pt>
                <c:pt idx="9">
                  <c:v>391.05683229480098</c:v>
                </c:pt>
                <c:pt idx="10">
                  <c:v>390.90908802125421</c:v>
                </c:pt>
                <c:pt idx="11">
                  <c:v>390.74213562373097</c:v>
                </c:pt>
                <c:pt idx="12">
                  <c:v>390.5552857369529</c:v>
                </c:pt>
                <c:pt idx="13">
                  <c:v>390.34772708486753</c:v>
                </c:pt>
                <c:pt idx="14">
                  <c:v>390.11850583459579</c:v>
                </c:pt>
                <c:pt idx="15">
                  <c:v>389.86649916142164</c:v>
                </c:pt>
                <c:pt idx="16">
                  <c:v>389.5903810567666</c:v>
                </c:pt>
                <c:pt idx="17">
                  <c:v>389.28857754044952</c:v>
                </c:pt>
                <c:pt idx="18">
                  <c:v>388.95920709430828</c:v>
                </c:pt>
                <c:pt idx="19">
                  <c:v>388.6</c:v>
                </c:pt>
                <c:pt idx="20">
                  <c:v>388.2081867662439</c:v>
                </c:pt>
                <c:pt idx="21">
                  <c:v>387.780339887499</c:v>
                </c:pt>
                <c:pt idx="22">
                  <c:v>386.79803902718561</c:v>
                </c:pt>
                <c:pt idx="23">
                  <c:v>386.23068014212913</c:v>
                </c:pt>
                <c:pt idx="24">
                  <c:v>385.6</c:v>
                </c:pt>
                <c:pt idx="25">
                  <c:v>384.89156197588852</c:v>
                </c:pt>
                <c:pt idx="26">
                  <c:v>384.0833147735479</c:v>
                </c:pt>
                <c:pt idx="27">
                  <c:v>383.13834841531104</c:v>
                </c:pt>
                <c:pt idx="28">
                  <c:v>381.98516480713454</c:v>
                </c:pt>
                <c:pt idx="29">
                  <c:v>380.44057287393434</c:v>
                </c:pt>
                <c:pt idx="30">
                  <c:v>376.6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22F-4846-B35A-8E71F0B6A976}"/>
            </c:ext>
          </c:extLst>
        </c:ser>
        <c:ser>
          <c:idx val="4"/>
          <c:order val="4"/>
          <c:tx>
            <c:v>W-L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Wegpunkte'!$T$12:$T$45</c:f>
              <c:numCache>
                <c:formatCode>General</c:formatCode>
                <c:ptCount val="33"/>
                <c:pt idx="0">
                  <c:v>0</c:v>
                </c:pt>
                <c:pt idx="1">
                  <c:v>393.4</c:v>
                </c:pt>
                <c:pt idx="2">
                  <c:v>393.9</c:v>
                </c:pt>
                <c:pt idx="3">
                  <c:v>394.4</c:v>
                </c:pt>
                <c:pt idx="4">
                  <c:v>394.9</c:v>
                </c:pt>
                <c:pt idx="5">
                  <c:v>395.4</c:v>
                </c:pt>
                <c:pt idx="6">
                  <c:v>395.9</c:v>
                </c:pt>
                <c:pt idx="7">
                  <c:v>396.4</c:v>
                </c:pt>
                <c:pt idx="8">
                  <c:v>396.9</c:v>
                </c:pt>
                <c:pt idx="9">
                  <c:v>397.4</c:v>
                </c:pt>
                <c:pt idx="10">
                  <c:v>397.9</c:v>
                </c:pt>
                <c:pt idx="11">
                  <c:v>398.4</c:v>
                </c:pt>
                <c:pt idx="12">
                  <c:v>398.9</c:v>
                </c:pt>
                <c:pt idx="13">
                  <c:v>399.4</c:v>
                </c:pt>
                <c:pt idx="14">
                  <c:v>399.9</c:v>
                </c:pt>
                <c:pt idx="15">
                  <c:v>400.4</c:v>
                </c:pt>
                <c:pt idx="16">
                  <c:v>400.9</c:v>
                </c:pt>
                <c:pt idx="17">
                  <c:v>401.4</c:v>
                </c:pt>
                <c:pt idx="18">
                  <c:v>401.9</c:v>
                </c:pt>
                <c:pt idx="19">
                  <c:v>402.4</c:v>
                </c:pt>
                <c:pt idx="20">
                  <c:v>402.9</c:v>
                </c:pt>
                <c:pt idx="21">
                  <c:v>403.4</c:v>
                </c:pt>
                <c:pt idx="22">
                  <c:v>404.4</c:v>
                </c:pt>
                <c:pt idx="23">
                  <c:v>404.9</c:v>
                </c:pt>
                <c:pt idx="24">
                  <c:v>405.4</c:v>
                </c:pt>
                <c:pt idx="25">
                  <c:v>405.9</c:v>
                </c:pt>
                <c:pt idx="26">
                  <c:v>406.4</c:v>
                </c:pt>
                <c:pt idx="27">
                  <c:v>406.9</c:v>
                </c:pt>
                <c:pt idx="28">
                  <c:v>407.4</c:v>
                </c:pt>
                <c:pt idx="29">
                  <c:v>407.9</c:v>
                </c:pt>
                <c:pt idx="30">
                  <c:v>408.4</c:v>
                </c:pt>
                <c:pt idx="31">
                  <c:v>408.4</c:v>
                </c:pt>
              </c:numCache>
            </c:numRef>
          </c:xVal>
          <c:yVal>
            <c:numRef>
              <c:f>'Berechnung Wegpunkte'!$U$12:$U$44</c:f>
              <c:numCache>
                <c:formatCode>General</c:formatCode>
                <c:ptCount val="32"/>
                <c:pt idx="0">
                  <c:v>408.4</c:v>
                </c:pt>
                <c:pt idx="1">
                  <c:v>408.4</c:v>
                </c:pt>
                <c:pt idx="2">
                  <c:v>408.39166435056495</c:v>
                </c:pt>
                <c:pt idx="3">
                  <c:v>408.36662954709573</c:v>
                </c:pt>
                <c:pt idx="4">
                  <c:v>408.32481155659929</c:v>
                </c:pt>
                <c:pt idx="5">
                  <c:v>408.26606874731846</c:v>
                </c:pt>
                <c:pt idx="6">
                  <c:v>408.19019945774903</c:v>
                </c:pt>
                <c:pt idx="7">
                  <c:v>408.09693845669904</c:v>
                </c:pt>
                <c:pt idx="8">
                  <c:v>407.98595214581479</c:v>
                </c:pt>
                <c:pt idx="9">
                  <c:v>407.85683229480094</c:v>
                </c:pt>
                <c:pt idx="10">
                  <c:v>407.70908802125416</c:v>
                </c:pt>
                <c:pt idx="11">
                  <c:v>407.54213562373093</c:v>
                </c:pt>
                <c:pt idx="12">
                  <c:v>407.35528573695285</c:v>
                </c:pt>
                <c:pt idx="13">
                  <c:v>407.14772708486748</c:v>
                </c:pt>
                <c:pt idx="14">
                  <c:v>406.91850583459575</c:v>
                </c:pt>
                <c:pt idx="15">
                  <c:v>406.6664991614216</c:v>
                </c:pt>
                <c:pt idx="16">
                  <c:v>406.39038105676656</c:v>
                </c:pt>
                <c:pt idx="17">
                  <c:v>406.08857754044948</c:v>
                </c:pt>
                <c:pt idx="18">
                  <c:v>405.75920709430824</c:v>
                </c:pt>
                <c:pt idx="19">
                  <c:v>405.4</c:v>
                </c:pt>
                <c:pt idx="20">
                  <c:v>405.00818676624385</c:v>
                </c:pt>
                <c:pt idx="21">
                  <c:v>404.58033988749895</c:v>
                </c:pt>
                <c:pt idx="22">
                  <c:v>403.59803902718556</c:v>
                </c:pt>
                <c:pt idx="23">
                  <c:v>403.03068014212909</c:v>
                </c:pt>
                <c:pt idx="24">
                  <c:v>402.4</c:v>
                </c:pt>
                <c:pt idx="25">
                  <c:v>401.69156197588848</c:v>
                </c:pt>
                <c:pt idx="26">
                  <c:v>400.88331477354785</c:v>
                </c:pt>
                <c:pt idx="27">
                  <c:v>399.938348415311</c:v>
                </c:pt>
                <c:pt idx="28">
                  <c:v>398.78516480713449</c:v>
                </c:pt>
                <c:pt idx="29">
                  <c:v>397.2405728739343</c:v>
                </c:pt>
                <c:pt idx="30">
                  <c:v>391.6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22F-4846-B35A-8E71F0B6A976}"/>
            </c:ext>
          </c:extLst>
        </c:ser>
        <c:ser>
          <c:idx val="5"/>
          <c:order val="5"/>
          <c:tx>
            <c:v>W-R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Wegpunkte'!$V$12:$V$44</c:f>
              <c:numCache>
                <c:formatCode>General</c:formatCode>
                <c:ptCount val="32"/>
                <c:pt idx="0">
                  <c:v>0</c:v>
                </c:pt>
                <c:pt idx="1">
                  <c:v>376.6</c:v>
                </c:pt>
                <c:pt idx="2">
                  <c:v>377.1</c:v>
                </c:pt>
                <c:pt idx="3">
                  <c:v>377.6</c:v>
                </c:pt>
                <c:pt idx="4">
                  <c:v>378.1</c:v>
                </c:pt>
                <c:pt idx="5">
                  <c:v>378.6</c:v>
                </c:pt>
                <c:pt idx="6">
                  <c:v>379.1</c:v>
                </c:pt>
                <c:pt idx="7">
                  <c:v>379.6</c:v>
                </c:pt>
                <c:pt idx="8">
                  <c:v>380.1</c:v>
                </c:pt>
                <c:pt idx="9">
                  <c:v>380.6</c:v>
                </c:pt>
                <c:pt idx="10">
                  <c:v>381.1</c:v>
                </c:pt>
                <c:pt idx="11">
                  <c:v>381.6</c:v>
                </c:pt>
                <c:pt idx="12">
                  <c:v>382.1</c:v>
                </c:pt>
                <c:pt idx="13">
                  <c:v>382.6</c:v>
                </c:pt>
                <c:pt idx="14">
                  <c:v>383.1</c:v>
                </c:pt>
                <c:pt idx="15">
                  <c:v>383.6</c:v>
                </c:pt>
                <c:pt idx="16">
                  <c:v>384.1</c:v>
                </c:pt>
                <c:pt idx="17">
                  <c:v>384.6</c:v>
                </c:pt>
                <c:pt idx="18">
                  <c:v>385.1</c:v>
                </c:pt>
                <c:pt idx="19">
                  <c:v>385.6</c:v>
                </c:pt>
                <c:pt idx="20">
                  <c:v>386.1</c:v>
                </c:pt>
                <c:pt idx="21">
                  <c:v>386.6</c:v>
                </c:pt>
                <c:pt idx="22">
                  <c:v>387.6</c:v>
                </c:pt>
                <c:pt idx="23">
                  <c:v>388.1</c:v>
                </c:pt>
                <c:pt idx="24">
                  <c:v>388.6</c:v>
                </c:pt>
                <c:pt idx="25">
                  <c:v>389.1</c:v>
                </c:pt>
                <c:pt idx="26">
                  <c:v>389.6</c:v>
                </c:pt>
                <c:pt idx="27">
                  <c:v>390.1</c:v>
                </c:pt>
                <c:pt idx="28">
                  <c:v>390.6</c:v>
                </c:pt>
                <c:pt idx="29">
                  <c:v>391.1</c:v>
                </c:pt>
                <c:pt idx="30">
                  <c:v>391.6</c:v>
                </c:pt>
                <c:pt idx="31">
                  <c:v>391.6</c:v>
                </c:pt>
              </c:numCache>
            </c:numRef>
          </c:xVal>
          <c:yVal>
            <c:numRef>
              <c:f>'Berechnung Wegpunkte'!$W$12:$W$44</c:f>
              <c:numCache>
                <c:formatCode>General</c:formatCode>
                <c:ptCount val="32"/>
                <c:pt idx="0">
                  <c:v>408.4</c:v>
                </c:pt>
                <c:pt idx="1">
                  <c:v>408.4</c:v>
                </c:pt>
                <c:pt idx="2">
                  <c:v>408.408335649435</c:v>
                </c:pt>
                <c:pt idx="3">
                  <c:v>408.43337045290423</c:v>
                </c:pt>
                <c:pt idx="4">
                  <c:v>408.47518844340067</c:v>
                </c:pt>
                <c:pt idx="5">
                  <c:v>408.5339312526815</c:v>
                </c:pt>
                <c:pt idx="6">
                  <c:v>408.60980054225092</c:v>
                </c:pt>
                <c:pt idx="7">
                  <c:v>408.70306154330092</c:v>
                </c:pt>
                <c:pt idx="8">
                  <c:v>408.81404785418516</c:v>
                </c:pt>
                <c:pt idx="9">
                  <c:v>408.94316770519902</c:v>
                </c:pt>
                <c:pt idx="10">
                  <c:v>409.09091197874579</c:v>
                </c:pt>
                <c:pt idx="11">
                  <c:v>409.25786437626903</c:v>
                </c:pt>
                <c:pt idx="12">
                  <c:v>409.4447142630471</c:v>
                </c:pt>
                <c:pt idx="13">
                  <c:v>409.65227291513247</c:v>
                </c:pt>
                <c:pt idx="14">
                  <c:v>409.88149416540421</c:v>
                </c:pt>
                <c:pt idx="15">
                  <c:v>410.13350083857836</c:v>
                </c:pt>
                <c:pt idx="16">
                  <c:v>410.4096189432334</c:v>
                </c:pt>
                <c:pt idx="17">
                  <c:v>410.71142245955048</c:v>
                </c:pt>
                <c:pt idx="18">
                  <c:v>411.04079290569172</c:v>
                </c:pt>
                <c:pt idx="19">
                  <c:v>411.4</c:v>
                </c:pt>
                <c:pt idx="20">
                  <c:v>411.7918132337561</c:v>
                </c:pt>
                <c:pt idx="21">
                  <c:v>412.219660112501</c:v>
                </c:pt>
                <c:pt idx="22">
                  <c:v>413.20196097281439</c:v>
                </c:pt>
                <c:pt idx="23">
                  <c:v>413.76931985787087</c:v>
                </c:pt>
                <c:pt idx="24">
                  <c:v>414.4</c:v>
                </c:pt>
                <c:pt idx="25">
                  <c:v>415.10843802411148</c:v>
                </c:pt>
                <c:pt idx="26">
                  <c:v>415.9166852264521</c:v>
                </c:pt>
                <c:pt idx="27">
                  <c:v>416.86165158468896</c:v>
                </c:pt>
                <c:pt idx="28">
                  <c:v>418.01483519286546</c:v>
                </c:pt>
                <c:pt idx="29">
                  <c:v>419.55942712606566</c:v>
                </c:pt>
                <c:pt idx="30">
                  <c:v>423.4</c:v>
                </c:pt>
                <c:pt idx="31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22F-4846-B35A-8E71F0B6A976}"/>
            </c:ext>
          </c:extLst>
        </c:ser>
        <c:ser>
          <c:idx val="6"/>
          <c:order val="6"/>
          <c:tx>
            <c:v>S-R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Wegpunkte'!$P$12:$P$44</c:f>
              <c:numCache>
                <c:formatCode>General</c:formatCode>
                <c:ptCount val="32"/>
                <c:pt idx="0">
                  <c:v>408.4</c:v>
                </c:pt>
                <c:pt idx="1">
                  <c:v>408.4</c:v>
                </c:pt>
                <c:pt idx="2">
                  <c:v>408.9</c:v>
                </c:pt>
                <c:pt idx="3">
                  <c:v>409.4</c:v>
                </c:pt>
                <c:pt idx="4">
                  <c:v>409.9</c:v>
                </c:pt>
                <c:pt idx="5">
                  <c:v>410.4</c:v>
                </c:pt>
                <c:pt idx="6">
                  <c:v>410.9</c:v>
                </c:pt>
                <c:pt idx="7">
                  <c:v>411.4</c:v>
                </c:pt>
                <c:pt idx="8">
                  <c:v>411.9</c:v>
                </c:pt>
                <c:pt idx="9">
                  <c:v>412.4</c:v>
                </c:pt>
                <c:pt idx="10">
                  <c:v>412.9</c:v>
                </c:pt>
                <c:pt idx="11">
                  <c:v>413.4</c:v>
                </c:pt>
                <c:pt idx="12">
                  <c:v>413.9</c:v>
                </c:pt>
                <c:pt idx="13">
                  <c:v>414.4</c:v>
                </c:pt>
                <c:pt idx="14">
                  <c:v>414.9</c:v>
                </c:pt>
                <c:pt idx="15">
                  <c:v>415.4</c:v>
                </c:pt>
                <c:pt idx="16">
                  <c:v>415.9</c:v>
                </c:pt>
                <c:pt idx="17">
                  <c:v>416.4</c:v>
                </c:pt>
                <c:pt idx="18">
                  <c:v>416.9</c:v>
                </c:pt>
                <c:pt idx="19">
                  <c:v>417.4</c:v>
                </c:pt>
                <c:pt idx="20">
                  <c:v>417.9</c:v>
                </c:pt>
                <c:pt idx="21">
                  <c:v>418.4</c:v>
                </c:pt>
                <c:pt idx="22">
                  <c:v>419.4</c:v>
                </c:pt>
                <c:pt idx="23">
                  <c:v>419.9</c:v>
                </c:pt>
                <c:pt idx="24">
                  <c:v>420.4</c:v>
                </c:pt>
                <c:pt idx="25">
                  <c:v>420.9</c:v>
                </c:pt>
                <c:pt idx="26">
                  <c:v>421.4</c:v>
                </c:pt>
                <c:pt idx="27">
                  <c:v>421.9</c:v>
                </c:pt>
                <c:pt idx="28">
                  <c:v>422.4</c:v>
                </c:pt>
                <c:pt idx="29">
                  <c:v>422.9</c:v>
                </c:pt>
                <c:pt idx="30">
                  <c:v>423.4</c:v>
                </c:pt>
                <c:pt idx="31">
                  <c:v>800</c:v>
                </c:pt>
              </c:numCache>
            </c:numRef>
          </c:xVal>
          <c:yVal>
            <c:numRef>
              <c:f>'Berechnung Wegpunkte'!$Q$12:$Q$44</c:f>
              <c:numCache>
                <c:formatCode>General</c:formatCode>
                <c:ptCount val="32"/>
                <c:pt idx="0">
                  <c:v>800</c:v>
                </c:pt>
                <c:pt idx="1">
                  <c:v>423.4</c:v>
                </c:pt>
                <c:pt idx="2">
                  <c:v>419.55942712606566</c:v>
                </c:pt>
                <c:pt idx="3">
                  <c:v>418.01483519286546</c:v>
                </c:pt>
                <c:pt idx="4">
                  <c:v>416.86165158468896</c:v>
                </c:pt>
                <c:pt idx="5">
                  <c:v>415.9166852264521</c:v>
                </c:pt>
                <c:pt idx="6">
                  <c:v>415.10843802411148</c:v>
                </c:pt>
                <c:pt idx="7">
                  <c:v>414.4</c:v>
                </c:pt>
                <c:pt idx="8">
                  <c:v>413.76931985787087</c:v>
                </c:pt>
                <c:pt idx="9">
                  <c:v>413.20196097281439</c:v>
                </c:pt>
                <c:pt idx="10">
                  <c:v>412.68785735718569</c:v>
                </c:pt>
                <c:pt idx="11">
                  <c:v>412.219660112501</c:v>
                </c:pt>
                <c:pt idx="12">
                  <c:v>411.7918132337561</c:v>
                </c:pt>
                <c:pt idx="13">
                  <c:v>411.4</c:v>
                </c:pt>
                <c:pt idx="14">
                  <c:v>411.04079290569172</c:v>
                </c:pt>
                <c:pt idx="15">
                  <c:v>410.71142245955048</c:v>
                </c:pt>
                <c:pt idx="16">
                  <c:v>410.4096189432334</c:v>
                </c:pt>
                <c:pt idx="17">
                  <c:v>410.13350083857836</c:v>
                </c:pt>
                <c:pt idx="18">
                  <c:v>409.88149416540421</c:v>
                </c:pt>
                <c:pt idx="19">
                  <c:v>409.65227291513247</c:v>
                </c:pt>
                <c:pt idx="20">
                  <c:v>409.4447142630471</c:v>
                </c:pt>
                <c:pt idx="21">
                  <c:v>409.25786437626903</c:v>
                </c:pt>
                <c:pt idx="22">
                  <c:v>408.94316770519902</c:v>
                </c:pt>
                <c:pt idx="23">
                  <c:v>408.81404785418516</c:v>
                </c:pt>
                <c:pt idx="24">
                  <c:v>408.70306154330092</c:v>
                </c:pt>
                <c:pt idx="25">
                  <c:v>408.60980054225092</c:v>
                </c:pt>
                <c:pt idx="26">
                  <c:v>408.5339312526815</c:v>
                </c:pt>
                <c:pt idx="27">
                  <c:v>408.47518844340067</c:v>
                </c:pt>
                <c:pt idx="28">
                  <c:v>408.43337045290423</c:v>
                </c:pt>
                <c:pt idx="29">
                  <c:v>408.408335649435</c:v>
                </c:pt>
                <c:pt idx="30">
                  <c:v>408.4</c:v>
                </c:pt>
                <c:pt idx="31">
                  <c:v>408.4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22F-4846-B35A-8E71F0B6A976}"/>
            </c:ext>
          </c:extLst>
        </c:ser>
        <c:ser>
          <c:idx val="7"/>
          <c:order val="7"/>
          <c:tx>
            <c:v>S-L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'Berechnung Wegpunkte'!$N$12:$N$44</c:f>
              <c:numCache>
                <c:formatCode>General</c:formatCode>
                <c:ptCount val="32"/>
                <c:pt idx="0">
                  <c:v>408.4</c:v>
                </c:pt>
                <c:pt idx="1">
                  <c:v>408.4</c:v>
                </c:pt>
                <c:pt idx="2">
                  <c:v>407.9</c:v>
                </c:pt>
                <c:pt idx="3">
                  <c:v>407.4</c:v>
                </c:pt>
                <c:pt idx="4">
                  <c:v>406.9</c:v>
                </c:pt>
                <c:pt idx="5">
                  <c:v>406.4</c:v>
                </c:pt>
                <c:pt idx="6">
                  <c:v>405.9</c:v>
                </c:pt>
                <c:pt idx="7">
                  <c:v>405.4</c:v>
                </c:pt>
                <c:pt idx="8">
                  <c:v>404.9</c:v>
                </c:pt>
                <c:pt idx="9">
                  <c:v>404.4</c:v>
                </c:pt>
                <c:pt idx="10">
                  <c:v>403.9</c:v>
                </c:pt>
                <c:pt idx="11">
                  <c:v>403.4</c:v>
                </c:pt>
                <c:pt idx="12">
                  <c:v>402.9</c:v>
                </c:pt>
                <c:pt idx="13">
                  <c:v>402.4</c:v>
                </c:pt>
                <c:pt idx="14">
                  <c:v>401.9</c:v>
                </c:pt>
                <c:pt idx="15">
                  <c:v>401.4</c:v>
                </c:pt>
                <c:pt idx="16">
                  <c:v>400.9</c:v>
                </c:pt>
                <c:pt idx="17">
                  <c:v>400.4</c:v>
                </c:pt>
                <c:pt idx="18">
                  <c:v>399.9</c:v>
                </c:pt>
                <c:pt idx="19">
                  <c:v>399.4</c:v>
                </c:pt>
                <c:pt idx="20">
                  <c:v>398.9</c:v>
                </c:pt>
                <c:pt idx="21">
                  <c:v>398.4</c:v>
                </c:pt>
                <c:pt idx="22">
                  <c:v>397.4</c:v>
                </c:pt>
                <c:pt idx="23">
                  <c:v>396.9</c:v>
                </c:pt>
                <c:pt idx="24">
                  <c:v>396.4</c:v>
                </c:pt>
                <c:pt idx="25">
                  <c:v>395.9</c:v>
                </c:pt>
                <c:pt idx="26">
                  <c:v>395.4</c:v>
                </c:pt>
                <c:pt idx="27">
                  <c:v>394.9</c:v>
                </c:pt>
                <c:pt idx="28">
                  <c:v>394.4</c:v>
                </c:pt>
                <c:pt idx="29">
                  <c:v>393.9</c:v>
                </c:pt>
                <c:pt idx="30">
                  <c:v>391.6</c:v>
                </c:pt>
                <c:pt idx="31">
                  <c:v>0</c:v>
                </c:pt>
              </c:numCache>
            </c:numRef>
          </c:xVal>
          <c:yVal>
            <c:numRef>
              <c:f>'Berechnung Wegpunkte'!$O$12:$O$44</c:f>
              <c:numCache>
                <c:formatCode>General</c:formatCode>
                <c:ptCount val="32"/>
                <c:pt idx="0">
                  <c:v>800</c:v>
                </c:pt>
                <c:pt idx="1">
                  <c:v>406.6</c:v>
                </c:pt>
                <c:pt idx="2">
                  <c:v>402.7594271260657</c:v>
                </c:pt>
                <c:pt idx="3">
                  <c:v>401.21483519286551</c:v>
                </c:pt>
                <c:pt idx="4">
                  <c:v>400.061651584689</c:v>
                </c:pt>
                <c:pt idx="5">
                  <c:v>399.11668522645215</c:v>
                </c:pt>
                <c:pt idx="6">
                  <c:v>398.30843802411152</c:v>
                </c:pt>
                <c:pt idx="7">
                  <c:v>397.6</c:v>
                </c:pt>
                <c:pt idx="8">
                  <c:v>396.96931985787091</c:v>
                </c:pt>
                <c:pt idx="9">
                  <c:v>396.40196097281444</c:v>
                </c:pt>
                <c:pt idx="10">
                  <c:v>395.88785735718574</c:v>
                </c:pt>
                <c:pt idx="11">
                  <c:v>395.41966011250105</c:v>
                </c:pt>
                <c:pt idx="12">
                  <c:v>394.99181323375615</c:v>
                </c:pt>
                <c:pt idx="13">
                  <c:v>394.6</c:v>
                </c:pt>
                <c:pt idx="14">
                  <c:v>394.24079290569176</c:v>
                </c:pt>
                <c:pt idx="15">
                  <c:v>393.91142245955052</c:v>
                </c:pt>
                <c:pt idx="16">
                  <c:v>393.60961894323344</c:v>
                </c:pt>
                <c:pt idx="17">
                  <c:v>393.3335008385784</c:v>
                </c:pt>
                <c:pt idx="18">
                  <c:v>393.08149416540425</c:v>
                </c:pt>
                <c:pt idx="19">
                  <c:v>392.85227291513252</c:v>
                </c:pt>
                <c:pt idx="20">
                  <c:v>392.64471426304715</c:v>
                </c:pt>
                <c:pt idx="21">
                  <c:v>392.45786437626907</c:v>
                </c:pt>
                <c:pt idx="22">
                  <c:v>392.14316770519906</c:v>
                </c:pt>
                <c:pt idx="23">
                  <c:v>392.01404785418521</c:v>
                </c:pt>
                <c:pt idx="24">
                  <c:v>391.90306154330096</c:v>
                </c:pt>
                <c:pt idx="25">
                  <c:v>391.80980054225097</c:v>
                </c:pt>
                <c:pt idx="26">
                  <c:v>391.73393125268154</c:v>
                </c:pt>
                <c:pt idx="27">
                  <c:v>391.67518844340071</c:v>
                </c:pt>
                <c:pt idx="28">
                  <c:v>391.63337045290427</c:v>
                </c:pt>
                <c:pt idx="29">
                  <c:v>391.60833564943505</c:v>
                </c:pt>
                <c:pt idx="30">
                  <c:v>391.6</c:v>
                </c:pt>
                <c:pt idx="31">
                  <c:v>391.6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22F-4846-B35A-8E71F0B6A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802015"/>
        <c:axId val="864803727"/>
      </c:scatterChart>
      <c:scatterChart>
        <c:scatterStyle val="lineMarker"/>
        <c:varyColors val="0"/>
        <c:ser>
          <c:idx val="8"/>
          <c:order val="8"/>
          <c:tx>
            <c:v>KPs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'Berechnung Wegpunkte'!$AM$22:$AM$33</c:f>
              <c:numCache>
                <c:formatCode>General</c:formatCode>
                <c:ptCount val="12"/>
                <c:pt idx="0">
                  <c:v>408.4</c:v>
                </c:pt>
                <c:pt idx="1">
                  <c:v>423.4</c:v>
                </c:pt>
                <c:pt idx="2">
                  <c:v>391.6</c:v>
                </c:pt>
                <c:pt idx="3">
                  <c:v>376.6</c:v>
                </c:pt>
                <c:pt idx="4">
                  <c:v>391.6</c:v>
                </c:pt>
                <c:pt idx="5">
                  <c:v>408.4</c:v>
                </c:pt>
                <c:pt idx="6">
                  <c:v>408.4</c:v>
                </c:pt>
                <c:pt idx="7">
                  <c:v>391.6</c:v>
                </c:pt>
                <c:pt idx="8">
                  <c:v>393.13</c:v>
                </c:pt>
                <c:pt idx="9">
                  <c:v>400</c:v>
                </c:pt>
                <c:pt idx="10">
                  <c:v>406.87</c:v>
                </c:pt>
                <c:pt idx="11">
                  <c:v>400</c:v>
                </c:pt>
              </c:numCache>
            </c:numRef>
          </c:xVal>
          <c:yVal>
            <c:numRef>
              <c:f>'Berechnung Wegpunkte'!$AN$22:$AN$33</c:f>
              <c:numCache>
                <c:formatCode>General</c:formatCode>
                <c:ptCount val="12"/>
                <c:pt idx="0">
                  <c:v>376.6</c:v>
                </c:pt>
                <c:pt idx="1">
                  <c:v>408.4</c:v>
                </c:pt>
                <c:pt idx="2">
                  <c:v>423.4</c:v>
                </c:pt>
                <c:pt idx="3">
                  <c:v>391.6</c:v>
                </c:pt>
                <c:pt idx="4">
                  <c:v>391.6</c:v>
                </c:pt>
                <c:pt idx="5">
                  <c:v>391.6</c:v>
                </c:pt>
                <c:pt idx="6">
                  <c:v>408.4</c:v>
                </c:pt>
                <c:pt idx="7">
                  <c:v>408.4</c:v>
                </c:pt>
                <c:pt idx="8">
                  <c:v>400</c:v>
                </c:pt>
                <c:pt idx="9">
                  <c:v>393.13</c:v>
                </c:pt>
                <c:pt idx="10">
                  <c:v>400</c:v>
                </c:pt>
                <c:pt idx="11">
                  <c:v>406.87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B-904C-834E-A586A2A4F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802015"/>
        <c:axId val="864803727"/>
      </c:scatterChart>
      <c:valAx>
        <c:axId val="864802015"/>
        <c:scaling>
          <c:orientation val="minMax"/>
          <c:max val="5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803727"/>
        <c:crosses val="autoZero"/>
        <c:crossBetween val="midCat"/>
      </c:valAx>
      <c:valAx>
        <c:axId val="864803727"/>
        <c:scaling>
          <c:orientation val="minMax"/>
          <c:max val="5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80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603250</xdr:colOff>
      <xdr:row>17</xdr:row>
      <xdr:rowOff>66155</xdr:rowOff>
    </xdr:from>
    <xdr:to>
      <xdr:col>34</xdr:col>
      <xdr:colOff>635000</xdr:colOff>
      <xdr:row>51</xdr:row>
      <xdr:rowOff>137124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44468AB-7587-2470-57B4-E3DAF2394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9637</xdr:rowOff>
    </xdr:from>
    <xdr:to>
      <xdr:col>21</xdr:col>
      <xdr:colOff>191870</xdr:colOff>
      <xdr:row>23</xdr:row>
      <xdr:rowOff>169027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E8D813D-92F6-C355-EA57-20DFE60AC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6259" y="201508"/>
          <a:ext cx="4303381" cy="4307448"/>
        </a:xfrm>
        <a:prstGeom prst="rect">
          <a:avLst/>
        </a:prstGeom>
      </xdr:spPr>
    </xdr:pic>
    <xdr:clientData/>
  </xdr:twoCellAnchor>
  <xdr:twoCellAnchor editAs="oneCell">
    <xdr:from>
      <xdr:col>21</xdr:col>
      <xdr:colOff>326521</xdr:colOff>
      <xdr:row>2</xdr:row>
      <xdr:rowOff>18273</xdr:rowOff>
    </xdr:from>
    <xdr:to>
      <xdr:col>26</xdr:col>
      <xdr:colOff>493381</xdr:colOff>
      <xdr:row>23</xdr:row>
      <xdr:rowOff>153895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15F8764-FE42-6FD8-F103-68DB4B7CE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24291" y="210144"/>
          <a:ext cx="4278371" cy="4283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B75-1D55-9442-9335-30D8EF6D6C8D}">
  <sheetPr codeName="Tabelle2"/>
  <dimension ref="A1:CW10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N1" sqref="AN1"/>
    </sheetView>
  </sheetViews>
  <sheetFormatPr baseColWidth="10" defaultColWidth="3.33203125" defaultRowHeight="15" x14ac:dyDescent="0.2"/>
  <cols>
    <col min="1" max="1" width="4.5" bestFit="1" customWidth="1"/>
    <col min="18" max="18" width="3.33203125" customWidth="1"/>
    <col min="101" max="101" width="3.33203125" customWidth="1"/>
  </cols>
  <sheetData>
    <row r="1" spans="1:101" ht="20" customHeight="1" thickBo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ht="20" customHeight="1" x14ac:dyDescent="0.2">
      <c r="A2">
        <v>1</v>
      </c>
      <c r="B2" s="2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1"/>
      <c r="AM2" s="13"/>
      <c r="AN2" s="11"/>
      <c r="AO2" s="11"/>
      <c r="AP2" s="11"/>
      <c r="AQ2" s="11"/>
      <c r="AR2" s="13"/>
      <c r="AS2" s="11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28"/>
    </row>
    <row r="3" spans="1:101" ht="20" customHeight="1" x14ac:dyDescent="0.2">
      <c r="A3">
        <v>2</v>
      </c>
      <c r="B3" s="7"/>
      <c r="AL3" s="12"/>
      <c r="AM3" s="14"/>
      <c r="AN3" s="12"/>
      <c r="AO3" s="12"/>
      <c r="AP3" s="12"/>
      <c r="AQ3" s="12"/>
      <c r="AR3" s="14"/>
      <c r="AS3" s="12"/>
      <c r="CC3" s="8"/>
    </row>
    <row r="4" spans="1:101" ht="20" customHeight="1" x14ac:dyDescent="0.2">
      <c r="A4">
        <v>3</v>
      </c>
      <c r="B4" s="7"/>
      <c r="AL4" s="12"/>
      <c r="AM4" s="14"/>
      <c r="AN4" s="12"/>
      <c r="AO4" s="12"/>
      <c r="AP4" s="12"/>
      <c r="AQ4" s="12"/>
      <c r="AR4" s="14"/>
      <c r="AS4" s="12"/>
      <c r="CC4" s="8"/>
    </row>
    <row r="5" spans="1:101" ht="20" customHeight="1" x14ac:dyDescent="0.2">
      <c r="A5">
        <v>4</v>
      </c>
      <c r="B5" s="7"/>
      <c r="AL5" s="12"/>
      <c r="AM5" s="14"/>
      <c r="AN5" s="12"/>
      <c r="AO5" s="12"/>
      <c r="AP5" s="12"/>
      <c r="AQ5" s="12"/>
      <c r="AR5" s="14"/>
      <c r="AS5" s="12"/>
      <c r="CC5" s="8"/>
    </row>
    <row r="6" spans="1:101" ht="20" customHeight="1" x14ac:dyDescent="0.2">
      <c r="A6">
        <v>5</v>
      </c>
      <c r="B6" s="7"/>
      <c r="AL6" s="12"/>
      <c r="AM6" s="14"/>
      <c r="AN6" s="12"/>
      <c r="AO6" s="12"/>
      <c r="AP6" s="12"/>
      <c r="AQ6" s="12"/>
      <c r="AR6" s="14"/>
      <c r="AS6" s="12"/>
      <c r="CC6" s="8"/>
    </row>
    <row r="7" spans="1:101" ht="20" customHeight="1" x14ac:dyDescent="0.2">
      <c r="A7">
        <v>6</v>
      </c>
      <c r="B7" s="7"/>
      <c r="AL7" s="12"/>
      <c r="AM7" s="14"/>
      <c r="AN7" s="12"/>
      <c r="AO7" s="12"/>
      <c r="AP7" s="12"/>
      <c r="AQ7" s="12"/>
      <c r="AR7" s="14"/>
      <c r="AS7" s="12"/>
      <c r="CC7" s="8"/>
    </row>
    <row r="8" spans="1:101" ht="20" customHeight="1" x14ac:dyDescent="0.2">
      <c r="A8">
        <v>7</v>
      </c>
      <c r="B8" s="7"/>
      <c r="AL8" s="12"/>
      <c r="AM8" s="14"/>
      <c r="AN8" s="12"/>
      <c r="AO8" s="12"/>
      <c r="AP8" s="12"/>
      <c r="AQ8" s="12"/>
      <c r="AR8" s="14"/>
      <c r="AS8" s="12"/>
      <c r="CC8" s="8"/>
    </row>
    <row r="9" spans="1:101" ht="20" customHeight="1" x14ac:dyDescent="0.2">
      <c r="A9">
        <v>8</v>
      </c>
      <c r="B9" s="7"/>
      <c r="AL9" s="12"/>
      <c r="AM9" s="14"/>
      <c r="AN9" s="12"/>
      <c r="AO9" s="12"/>
      <c r="AP9" s="12"/>
      <c r="AQ9" s="12"/>
      <c r="AR9" s="14"/>
      <c r="AS9" s="12"/>
      <c r="CC9" s="8"/>
    </row>
    <row r="10" spans="1:101" ht="20" customHeight="1" x14ac:dyDescent="0.2">
      <c r="A10">
        <v>9</v>
      </c>
      <c r="B10" s="7"/>
      <c r="AL10" s="12"/>
      <c r="AM10" s="14"/>
      <c r="AN10" s="12"/>
      <c r="AO10" s="12"/>
      <c r="AP10" s="12"/>
      <c r="AQ10" s="12"/>
      <c r="AR10" s="14"/>
      <c r="AS10" s="12"/>
      <c r="CC10" s="8"/>
    </row>
    <row r="11" spans="1:101" ht="20" customHeight="1" x14ac:dyDescent="0.2">
      <c r="A11">
        <v>10</v>
      </c>
      <c r="B11" s="7"/>
      <c r="AL11" s="12"/>
      <c r="AM11" s="14"/>
      <c r="AN11" s="12"/>
      <c r="AO11" s="12"/>
      <c r="AP11" s="12"/>
      <c r="AQ11" s="12"/>
      <c r="AR11" s="14"/>
      <c r="AS11" s="12"/>
      <c r="CC11" s="8"/>
    </row>
    <row r="12" spans="1:101" ht="20" customHeight="1" x14ac:dyDescent="0.2">
      <c r="A12">
        <v>11</v>
      </c>
      <c r="B12" s="7"/>
      <c r="AL12" s="12"/>
      <c r="AM12" s="14"/>
      <c r="AN12" s="12"/>
      <c r="AO12" s="12"/>
      <c r="AP12" s="12"/>
      <c r="AQ12" s="12"/>
      <c r="AR12" s="14"/>
      <c r="AS12" s="12"/>
      <c r="CC12" s="8"/>
    </row>
    <row r="13" spans="1:101" ht="20" customHeight="1" x14ac:dyDescent="0.2">
      <c r="A13">
        <v>12</v>
      </c>
      <c r="B13" s="7"/>
      <c r="AL13" s="12"/>
      <c r="AM13" s="14"/>
      <c r="AN13" s="12"/>
      <c r="AO13" s="12"/>
      <c r="AP13" s="12"/>
      <c r="AQ13" s="12"/>
      <c r="AR13" s="14"/>
      <c r="AS13" s="12"/>
      <c r="CC13" s="8"/>
    </row>
    <row r="14" spans="1:101" ht="20" customHeight="1" x14ac:dyDescent="0.2">
      <c r="A14">
        <v>13</v>
      </c>
      <c r="B14" s="7"/>
      <c r="AL14" s="12"/>
      <c r="AM14" s="14"/>
      <c r="AN14" s="12"/>
      <c r="AO14" s="12"/>
      <c r="AP14" s="12"/>
      <c r="AQ14" s="12"/>
      <c r="AR14" s="14"/>
      <c r="AS14" s="12"/>
      <c r="CC14" s="8"/>
    </row>
    <row r="15" spans="1:101" ht="20" customHeight="1" x14ac:dyDescent="0.2">
      <c r="A15">
        <v>14</v>
      </c>
      <c r="B15" s="7"/>
      <c r="AL15" s="12"/>
      <c r="AM15" s="14"/>
      <c r="AN15" s="12"/>
      <c r="AO15" s="12"/>
      <c r="AP15" s="12"/>
      <c r="AQ15" s="12"/>
      <c r="AR15" s="14"/>
      <c r="AS15" s="12"/>
      <c r="CC15" s="8"/>
    </row>
    <row r="16" spans="1:101" ht="20" customHeight="1" x14ac:dyDescent="0.2">
      <c r="A16">
        <v>15</v>
      </c>
      <c r="B16" s="7"/>
      <c r="AL16" s="12"/>
      <c r="AM16" s="14"/>
      <c r="AN16" s="12"/>
      <c r="AO16" s="12"/>
      <c r="AP16" s="12"/>
      <c r="AQ16" s="12"/>
      <c r="AR16" s="14"/>
      <c r="AS16" s="12"/>
      <c r="CC16" s="8"/>
    </row>
    <row r="17" spans="1:81" ht="20" customHeight="1" x14ac:dyDescent="0.2">
      <c r="A17">
        <v>16</v>
      </c>
      <c r="B17" s="7"/>
      <c r="AL17" s="12"/>
      <c r="AM17" s="14"/>
      <c r="AN17" s="12"/>
      <c r="AO17" s="12"/>
      <c r="AP17" s="12"/>
      <c r="AQ17" s="12"/>
      <c r="AR17" s="14"/>
      <c r="AS17" s="12"/>
      <c r="CC17" s="8"/>
    </row>
    <row r="18" spans="1:81" ht="20" customHeight="1" x14ac:dyDescent="0.2">
      <c r="A18">
        <v>17</v>
      </c>
      <c r="B18" s="7"/>
      <c r="AL18" s="12"/>
      <c r="AM18" s="14"/>
      <c r="AN18" s="12"/>
      <c r="AO18" s="12"/>
      <c r="AP18" s="12"/>
      <c r="AQ18" s="12"/>
      <c r="AR18" s="14"/>
      <c r="AS18" s="12"/>
      <c r="CC18" s="8"/>
    </row>
    <row r="19" spans="1:81" ht="20" customHeight="1" x14ac:dyDescent="0.2">
      <c r="A19">
        <v>18</v>
      </c>
      <c r="B19" s="7"/>
      <c r="AL19" s="12"/>
      <c r="AM19" s="14"/>
      <c r="AN19" s="12"/>
      <c r="AO19" s="12"/>
      <c r="AP19" s="12"/>
      <c r="AQ19" s="12"/>
      <c r="AR19" s="14"/>
      <c r="AS19" s="12"/>
      <c r="CC19" s="8"/>
    </row>
    <row r="20" spans="1:81" ht="20" customHeight="1" x14ac:dyDescent="0.2">
      <c r="A20">
        <v>19</v>
      </c>
      <c r="B20" s="7"/>
      <c r="AL20" s="12"/>
      <c r="AM20" s="14"/>
      <c r="AN20" s="12"/>
      <c r="AO20" s="12"/>
      <c r="AP20" s="12"/>
      <c r="AQ20" s="12"/>
      <c r="AR20" s="14"/>
      <c r="AS20" s="12"/>
      <c r="CC20" s="8"/>
    </row>
    <row r="21" spans="1:81" ht="20" customHeight="1" x14ac:dyDescent="0.2">
      <c r="A21">
        <v>20</v>
      </c>
      <c r="B21" s="7"/>
      <c r="AL21" s="12"/>
      <c r="AM21" s="14"/>
      <c r="AN21" s="12"/>
      <c r="AO21" s="12"/>
      <c r="AP21" s="12"/>
      <c r="AQ21" s="12"/>
      <c r="AR21" s="14"/>
      <c r="AS21" s="12"/>
      <c r="CC21" s="8"/>
    </row>
    <row r="22" spans="1:81" ht="20" customHeight="1" x14ac:dyDescent="0.2">
      <c r="A22">
        <v>21</v>
      </c>
      <c r="B22" s="7"/>
      <c r="AL22" s="12"/>
      <c r="AM22" s="14"/>
      <c r="AN22" s="12"/>
      <c r="AO22" s="12"/>
      <c r="AP22" s="12"/>
      <c r="AQ22" s="12"/>
      <c r="AR22" s="14"/>
      <c r="AS22" s="12"/>
      <c r="CC22" s="8"/>
    </row>
    <row r="23" spans="1:81" ht="20" customHeight="1" x14ac:dyDescent="0.2">
      <c r="A23">
        <v>22</v>
      </c>
      <c r="B23" s="7"/>
      <c r="AL23" s="12"/>
      <c r="AM23" s="14"/>
      <c r="AN23" s="12"/>
      <c r="AO23" s="12"/>
      <c r="AP23" s="12"/>
      <c r="AQ23" s="12"/>
      <c r="AR23" s="14"/>
      <c r="AS23" s="12"/>
      <c r="CC23" s="8"/>
    </row>
    <row r="24" spans="1:81" ht="20" customHeight="1" x14ac:dyDescent="0.2">
      <c r="A24">
        <v>23</v>
      </c>
      <c r="B24" s="7"/>
      <c r="AL24" s="12"/>
      <c r="AM24" s="14"/>
      <c r="AN24" s="12"/>
      <c r="AO24" s="12"/>
      <c r="AP24" s="12"/>
      <c r="AQ24" s="12"/>
      <c r="AR24" s="14"/>
      <c r="AS24" s="12"/>
      <c r="CC24" s="8"/>
    </row>
    <row r="25" spans="1:81" ht="20" customHeight="1" x14ac:dyDescent="0.2">
      <c r="A25">
        <v>24</v>
      </c>
      <c r="B25" s="7"/>
      <c r="AL25" s="12"/>
      <c r="AM25" s="14"/>
      <c r="AN25" s="12"/>
      <c r="AO25" s="12"/>
      <c r="AP25" s="12"/>
      <c r="AQ25" s="12"/>
      <c r="AR25" s="14"/>
      <c r="AS25" s="12"/>
      <c r="CC25" s="8"/>
    </row>
    <row r="26" spans="1:81" ht="20" customHeight="1" x14ac:dyDescent="0.2">
      <c r="A26">
        <v>25</v>
      </c>
      <c r="B26" s="7"/>
      <c r="AL26" s="12"/>
      <c r="AM26" s="14"/>
      <c r="AN26" s="12"/>
      <c r="AO26" s="12"/>
      <c r="AP26" s="12"/>
      <c r="AQ26" s="12"/>
      <c r="AR26" s="14"/>
      <c r="AS26" s="12"/>
      <c r="CC26" s="8"/>
    </row>
    <row r="27" spans="1:81" ht="20" customHeight="1" x14ac:dyDescent="0.2">
      <c r="A27">
        <v>26</v>
      </c>
      <c r="B27" s="7"/>
      <c r="AL27" s="12"/>
      <c r="AM27" s="14"/>
      <c r="AN27" s="12"/>
      <c r="AO27" s="12"/>
      <c r="AP27" s="12"/>
      <c r="AQ27" s="12"/>
      <c r="AR27" s="14"/>
      <c r="AS27" s="12"/>
      <c r="CC27" s="8"/>
    </row>
    <row r="28" spans="1:81" ht="20" customHeight="1" x14ac:dyDescent="0.2">
      <c r="A28">
        <v>27</v>
      </c>
      <c r="B28" s="7"/>
      <c r="AL28" s="12"/>
      <c r="AM28" s="14"/>
      <c r="AN28" s="12"/>
      <c r="AO28" s="12"/>
      <c r="AP28" s="12"/>
      <c r="AQ28" s="12"/>
      <c r="AR28" s="14"/>
      <c r="AS28" s="12"/>
      <c r="CC28" s="8"/>
    </row>
    <row r="29" spans="1:81" ht="20" customHeight="1" x14ac:dyDescent="0.2">
      <c r="A29">
        <v>28</v>
      </c>
      <c r="B29" s="7"/>
      <c r="AL29" s="12"/>
      <c r="AM29" s="14"/>
      <c r="AN29" s="12"/>
      <c r="AO29" s="12"/>
      <c r="AP29" s="12"/>
      <c r="AQ29" s="12"/>
      <c r="AR29" s="14"/>
      <c r="AS29" s="12"/>
      <c r="CC29" s="8"/>
    </row>
    <row r="30" spans="1:81" ht="20" customHeight="1" x14ac:dyDescent="0.2">
      <c r="A30">
        <v>29</v>
      </c>
      <c r="B30" s="7"/>
      <c r="AL30" s="12"/>
      <c r="AM30" s="14"/>
      <c r="AN30" s="12"/>
      <c r="AO30" s="12"/>
      <c r="AP30" s="12"/>
      <c r="AQ30" s="36"/>
      <c r="AR30" s="37"/>
      <c r="AS30" s="3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CC30" s="8"/>
    </row>
    <row r="31" spans="1:81" ht="20" customHeight="1" x14ac:dyDescent="0.2">
      <c r="A31">
        <v>30</v>
      </c>
      <c r="B31" s="7"/>
      <c r="AL31" s="12"/>
      <c r="AM31" s="14"/>
      <c r="AN31" s="12"/>
      <c r="AO31" s="12"/>
      <c r="AP31" s="12"/>
      <c r="AQ31" s="36"/>
      <c r="AR31" s="37"/>
      <c r="AS31" s="3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CC31" s="8"/>
    </row>
    <row r="32" spans="1:81" ht="20" customHeight="1" x14ac:dyDescent="0.2">
      <c r="A32">
        <v>31</v>
      </c>
      <c r="B32" s="7"/>
      <c r="AL32" s="12"/>
      <c r="AM32" s="14"/>
      <c r="AN32" s="12"/>
      <c r="AO32" s="12"/>
      <c r="AP32" s="12"/>
      <c r="AQ32" s="36"/>
      <c r="AR32" s="37"/>
      <c r="AS32" s="3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CC32" s="8"/>
    </row>
    <row r="33" spans="1:81" ht="20" customHeight="1" x14ac:dyDescent="0.2">
      <c r="A33">
        <v>32</v>
      </c>
      <c r="B33" s="7"/>
      <c r="AL33" s="12"/>
      <c r="AM33" s="14"/>
      <c r="AN33" s="12"/>
      <c r="AO33" s="12"/>
      <c r="AP33" s="12"/>
      <c r="AQ33" s="36"/>
      <c r="AR33" s="37"/>
      <c r="AS33" s="3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CC33" s="8"/>
    </row>
    <row r="34" spans="1:81" ht="20" customHeight="1" x14ac:dyDescent="0.2">
      <c r="A34">
        <v>33</v>
      </c>
      <c r="B34" s="7"/>
      <c r="AL34" s="12"/>
      <c r="AM34" s="14"/>
      <c r="AN34" s="12"/>
      <c r="AO34" s="12"/>
      <c r="AP34" s="12"/>
      <c r="AQ34" s="36"/>
      <c r="AR34" s="37"/>
      <c r="AS34" s="3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CC34" s="8"/>
    </row>
    <row r="35" spans="1:81" ht="20" customHeight="1" x14ac:dyDescent="0.2">
      <c r="A35">
        <v>34</v>
      </c>
      <c r="B35" s="7"/>
      <c r="AL35" s="12"/>
      <c r="AM35" s="14"/>
      <c r="AN35" s="12"/>
      <c r="AO35" s="12"/>
      <c r="AP35" s="12"/>
      <c r="AQ35" s="36"/>
      <c r="AR35" s="37"/>
      <c r="AS35" s="3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38"/>
    </row>
    <row r="36" spans="1:81" ht="20" customHeight="1" x14ac:dyDescent="0.2">
      <c r="A36">
        <v>35</v>
      </c>
      <c r="B36" s="7"/>
      <c r="AL36" s="12"/>
      <c r="AM36" s="14"/>
      <c r="AN36" s="12"/>
      <c r="AO36" s="12"/>
      <c r="AP36" s="12"/>
      <c r="AQ36" s="36"/>
      <c r="AR36" s="37"/>
      <c r="AS36" s="3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38"/>
    </row>
    <row r="37" spans="1:81" ht="20" customHeight="1" x14ac:dyDescent="0.2">
      <c r="A37">
        <v>36</v>
      </c>
      <c r="B37" s="7"/>
      <c r="AM37" s="2"/>
      <c r="AQ37" s="26"/>
      <c r="AR37" s="34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38"/>
    </row>
    <row r="38" spans="1:81" ht="20" customHeight="1" x14ac:dyDescent="0.2">
      <c r="A38">
        <v>37</v>
      </c>
      <c r="B38" s="7"/>
      <c r="AM38" s="2"/>
      <c r="AQ38" s="26"/>
      <c r="AR38" s="34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38"/>
    </row>
    <row r="39" spans="1:81" ht="20" customHeight="1" x14ac:dyDescent="0.2">
      <c r="A39">
        <v>38</v>
      </c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Q39" s="26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9"/>
    </row>
    <row r="40" spans="1:81" ht="20" customHeight="1" x14ac:dyDescent="0.2">
      <c r="A40">
        <v>39</v>
      </c>
      <c r="B40" s="7"/>
      <c r="CC40" s="8"/>
    </row>
    <row r="41" spans="1:81" ht="20" customHeight="1" x14ac:dyDescent="0.2">
      <c r="A41">
        <v>40</v>
      </c>
      <c r="B41" s="7"/>
      <c r="CC41" s="8"/>
    </row>
    <row r="42" spans="1:81" ht="20" customHeight="1" x14ac:dyDescent="0.2">
      <c r="A42">
        <v>41</v>
      </c>
      <c r="B42" s="7"/>
      <c r="CC42" s="8"/>
    </row>
    <row r="43" spans="1:81" ht="20" customHeight="1" x14ac:dyDescent="0.2">
      <c r="A43">
        <v>42</v>
      </c>
      <c r="B43" s="7"/>
      <c r="CC43" s="8"/>
    </row>
    <row r="44" spans="1:81" ht="20" customHeight="1" x14ac:dyDescent="0.2">
      <c r="A44">
        <v>43</v>
      </c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4"/>
    </row>
    <row r="45" spans="1:81" ht="20" customHeight="1" x14ac:dyDescent="0.2">
      <c r="A45">
        <v>44</v>
      </c>
      <c r="B45" s="7"/>
      <c r="AM45" s="2"/>
      <c r="AR45" s="2"/>
      <c r="CC45" s="8"/>
    </row>
    <row r="46" spans="1:81" ht="20" customHeight="1" x14ac:dyDescent="0.2">
      <c r="A46">
        <v>45</v>
      </c>
      <c r="B46" s="7"/>
      <c r="AM46" s="2"/>
      <c r="AR46" s="2"/>
      <c r="CC46" s="8"/>
    </row>
    <row r="47" spans="1:81" ht="20" customHeight="1" x14ac:dyDescent="0.2">
      <c r="A47">
        <v>46</v>
      </c>
      <c r="B47" s="7"/>
      <c r="AM47" s="2"/>
      <c r="AR47" s="2"/>
      <c r="CC47" s="8"/>
    </row>
    <row r="48" spans="1:81" ht="20" customHeight="1" x14ac:dyDescent="0.2">
      <c r="A48">
        <v>47</v>
      </c>
      <c r="B48" s="7"/>
      <c r="AM48" s="34"/>
      <c r="AR48" s="2"/>
      <c r="CC48" s="8"/>
    </row>
    <row r="49" spans="1:101" ht="20" customHeight="1" x14ac:dyDescent="0.2">
      <c r="A49">
        <v>48</v>
      </c>
      <c r="B49" s="7"/>
      <c r="AM49" s="34"/>
      <c r="AR49" s="2"/>
      <c r="CC49" s="8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</row>
    <row r="50" spans="1:101" ht="20" customHeight="1" x14ac:dyDescent="0.2">
      <c r="A50">
        <v>49</v>
      </c>
      <c r="B50" s="7"/>
      <c r="AM50" s="34"/>
      <c r="AR50" s="2"/>
      <c r="CC50" s="8"/>
    </row>
    <row r="51" spans="1:101" ht="20" customHeight="1" x14ac:dyDescent="0.2">
      <c r="A51">
        <v>50</v>
      </c>
      <c r="B51" s="7"/>
      <c r="AM51" s="34"/>
      <c r="AR51" s="2"/>
      <c r="CC51" s="8"/>
    </row>
    <row r="52" spans="1:101" ht="20" customHeight="1" x14ac:dyDescent="0.2">
      <c r="A52">
        <v>51</v>
      </c>
      <c r="B52" s="7"/>
      <c r="AM52" s="34"/>
      <c r="AR52" s="2"/>
      <c r="CC52" s="8"/>
    </row>
    <row r="53" spans="1:101" ht="20" customHeight="1" x14ac:dyDescent="0.2">
      <c r="A53">
        <v>52</v>
      </c>
      <c r="B53" s="7"/>
      <c r="AM53" s="34"/>
      <c r="AR53" s="2"/>
      <c r="CC53" s="8"/>
    </row>
    <row r="54" spans="1:101" ht="20" customHeight="1" x14ac:dyDescent="0.2">
      <c r="A54">
        <v>53</v>
      </c>
      <c r="B54" s="7"/>
      <c r="AM54" s="34"/>
      <c r="AR54" s="2"/>
      <c r="CC54" s="8"/>
    </row>
    <row r="55" spans="1:101" ht="20" customHeight="1" x14ac:dyDescent="0.2">
      <c r="A55">
        <v>54</v>
      </c>
      <c r="B55" s="7"/>
      <c r="AM55" s="34"/>
      <c r="AR55" s="2"/>
      <c r="CC55" s="8"/>
    </row>
    <row r="56" spans="1:101" ht="20" customHeight="1" x14ac:dyDescent="0.2">
      <c r="A56">
        <v>55</v>
      </c>
      <c r="B56" s="7"/>
      <c r="AM56" s="34"/>
      <c r="AR56" s="2"/>
      <c r="CC56" s="8"/>
    </row>
    <row r="57" spans="1:101" ht="20" customHeight="1" x14ac:dyDescent="0.2">
      <c r="A57">
        <v>56</v>
      </c>
      <c r="B57" s="7"/>
      <c r="AM57" s="34"/>
      <c r="AR57" s="2"/>
      <c r="CC57" s="8"/>
    </row>
    <row r="58" spans="1:101" ht="20" customHeight="1" x14ac:dyDescent="0.2">
      <c r="A58">
        <v>57</v>
      </c>
      <c r="B58" s="7"/>
      <c r="AM58" s="34"/>
      <c r="AR58" s="2"/>
      <c r="CC58" s="8"/>
    </row>
    <row r="59" spans="1:101" ht="20" customHeight="1" x14ac:dyDescent="0.2">
      <c r="A59">
        <v>58</v>
      </c>
      <c r="B59" s="7"/>
      <c r="AM59" s="34"/>
      <c r="AR59" s="2"/>
      <c r="CC59" s="8"/>
    </row>
    <row r="60" spans="1:101" ht="20" customHeight="1" x14ac:dyDescent="0.2">
      <c r="A60">
        <v>59</v>
      </c>
      <c r="B60" s="7"/>
      <c r="AM60" s="34"/>
      <c r="AR60" s="2"/>
      <c r="CC60" s="8"/>
    </row>
    <row r="61" spans="1:101" ht="20" customHeight="1" x14ac:dyDescent="0.2">
      <c r="A61">
        <v>60</v>
      </c>
      <c r="B61" s="7"/>
      <c r="AM61" s="34"/>
      <c r="AR61" s="2"/>
      <c r="CC61" s="8"/>
    </row>
    <row r="62" spans="1:101" ht="20" customHeight="1" x14ac:dyDescent="0.2">
      <c r="A62">
        <v>61</v>
      </c>
      <c r="B62" s="7"/>
      <c r="AM62" s="34"/>
      <c r="AR62" s="2"/>
      <c r="CC62" s="8"/>
    </row>
    <row r="63" spans="1:101" ht="20" customHeight="1" x14ac:dyDescent="0.2">
      <c r="A63">
        <v>62</v>
      </c>
      <c r="B63" s="7"/>
      <c r="AM63" s="34"/>
      <c r="AR63" s="2"/>
      <c r="CC63" s="8"/>
    </row>
    <row r="64" spans="1:101" ht="20" customHeight="1" x14ac:dyDescent="0.2">
      <c r="A64">
        <v>63</v>
      </c>
      <c r="B64" s="7"/>
      <c r="AM64" s="34"/>
      <c r="AR64" s="2"/>
      <c r="CC64" s="8"/>
    </row>
    <row r="65" spans="1:81" ht="20" customHeight="1" x14ac:dyDescent="0.2">
      <c r="A65">
        <v>64</v>
      </c>
      <c r="B65" s="7"/>
      <c r="AM65" s="34"/>
      <c r="AR65" s="2"/>
      <c r="CC65" s="8"/>
    </row>
    <row r="66" spans="1:81" ht="20" customHeight="1" x14ac:dyDescent="0.2">
      <c r="A66">
        <v>65</v>
      </c>
      <c r="B66" s="7"/>
      <c r="AM66" s="34"/>
      <c r="AR66" s="2"/>
      <c r="CC66" s="8"/>
    </row>
    <row r="67" spans="1:81" ht="20" customHeight="1" x14ac:dyDescent="0.2">
      <c r="A67">
        <v>66</v>
      </c>
      <c r="B67" s="7"/>
      <c r="AM67" s="34"/>
      <c r="AR67" s="2"/>
      <c r="CC67" s="8"/>
    </row>
    <row r="68" spans="1:81" ht="20" customHeight="1" x14ac:dyDescent="0.2">
      <c r="A68">
        <v>67</v>
      </c>
      <c r="B68" s="7"/>
      <c r="AM68" s="34"/>
      <c r="AR68" s="2"/>
      <c r="CC68" s="8"/>
    </row>
    <row r="69" spans="1:81" ht="20" customHeight="1" x14ac:dyDescent="0.2">
      <c r="A69">
        <v>68</v>
      </c>
      <c r="B69" s="7"/>
      <c r="AM69" s="34"/>
      <c r="AR69" s="2"/>
      <c r="CC69" s="8"/>
    </row>
    <row r="70" spans="1:81" ht="20" customHeight="1" x14ac:dyDescent="0.2">
      <c r="A70">
        <v>69</v>
      </c>
      <c r="B70" s="7"/>
      <c r="AM70" s="34"/>
      <c r="AR70" s="2"/>
      <c r="CC70" s="8"/>
    </row>
    <row r="71" spans="1:81" ht="20" customHeight="1" x14ac:dyDescent="0.2">
      <c r="A71">
        <v>70</v>
      </c>
      <c r="B71" s="7"/>
      <c r="AM71" s="34"/>
      <c r="AR71" s="2"/>
      <c r="CC71" s="8"/>
    </row>
    <row r="72" spans="1:81" ht="20" customHeight="1" x14ac:dyDescent="0.2">
      <c r="A72">
        <v>71</v>
      </c>
      <c r="B72" s="7"/>
      <c r="AM72" s="34"/>
      <c r="AR72" s="2"/>
      <c r="CC72" s="8"/>
    </row>
    <row r="73" spans="1:81" ht="20" customHeight="1" x14ac:dyDescent="0.2">
      <c r="A73">
        <v>72</v>
      </c>
      <c r="B73" s="7"/>
      <c r="AM73" s="34"/>
      <c r="AR73" s="2"/>
      <c r="CC73" s="8"/>
    </row>
    <row r="74" spans="1:81" ht="20" customHeight="1" x14ac:dyDescent="0.2">
      <c r="A74">
        <v>73</v>
      </c>
      <c r="B74" s="7"/>
      <c r="AM74" s="34"/>
      <c r="AR74" s="2"/>
      <c r="CC74" s="8"/>
    </row>
    <row r="75" spans="1:81" ht="20" customHeight="1" x14ac:dyDescent="0.2">
      <c r="A75">
        <v>74</v>
      </c>
      <c r="B75" s="7"/>
      <c r="AM75" s="34"/>
      <c r="AR75" s="2"/>
      <c r="CC75" s="8"/>
    </row>
    <row r="76" spans="1:81" ht="20" customHeight="1" x14ac:dyDescent="0.2">
      <c r="A76">
        <v>75</v>
      </c>
      <c r="B76" s="7"/>
      <c r="AM76" s="34"/>
      <c r="AR76" s="2"/>
      <c r="CC76" s="8"/>
    </row>
    <row r="77" spans="1:81" ht="20" customHeight="1" x14ac:dyDescent="0.2">
      <c r="A77">
        <v>76</v>
      </c>
      <c r="B77" s="7"/>
      <c r="AM77" s="34"/>
      <c r="AR77" s="2"/>
      <c r="CC77" s="8"/>
    </row>
    <row r="78" spans="1:81" ht="20" customHeight="1" x14ac:dyDescent="0.2">
      <c r="A78">
        <v>77</v>
      </c>
      <c r="B78" s="7"/>
      <c r="AM78" s="34"/>
      <c r="AR78" s="2"/>
      <c r="CC78" s="8"/>
    </row>
    <row r="79" spans="1:81" ht="20" customHeight="1" x14ac:dyDescent="0.2">
      <c r="A79">
        <v>78</v>
      </c>
      <c r="B79" s="7"/>
      <c r="AM79" s="34"/>
      <c r="AR79" s="2"/>
      <c r="CC79" s="8"/>
    </row>
    <row r="80" spans="1:81" ht="20" customHeight="1" x14ac:dyDescent="0.2">
      <c r="A80">
        <v>79</v>
      </c>
      <c r="B80" s="7"/>
      <c r="AM80" s="34"/>
      <c r="AR80" s="2"/>
      <c r="CC80" s="8"/>
    </row>
    <row r="81" spans="1:81" ht="20" customHeight="1" thickBot="1" x14ac:dyDescent="0.25">
      <c r="A81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35"/>
      <c r="AN81" s="10"/>
      <c r="AO81" s="10"/>
      <c r="AP81" s="10"/>
      <c r="AQ81" s="10"/>
      <c r="AR81" s="3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29"/>
    </row>
    <row r="82" spans="1:81" ht="20" customHeight="1" x14ac:dyDescent="0.2"/>
    <row r="83" spans="1:81" ht="20" customHeight="1" x14ac:dyDescent="0.2"/>
    <row r="84" spans="1:81" ht="20" customHeight="1" x14ac:dyDescent="0.2"/>
    <row r="85" spans="1:81" ht="20" customHeight="1" x14ac:dyDescent="0.2"/>
    <row r="86" spans="1:81" ht="20" customHeight="1" x14ac:dyDescent="0.2"/>
    <row r="87" spans="1:81" ht="20" customHeight="1" x14ac:dyDescent="0.2"/>
    <row r="88" spans="1:81" ht="20" customHeight="1" x14ac:dyDescent="0.2"/>
    <row r="89" spans="1:81" ht="20" customHeight="1" x14ac:dyDescent="0.2"/>
    <row r="90" spans="1:81" ht="20" customHeight="1" x14ac:dyDescent="0.2"/>
    <row r="91" spans="1:81" ht="20" customHeight="1" x14ac:dyDescent="0.2"/>
    <row r="92" spans="1:81" ht="20" customHeight="1" x14ac:dyDescent="0.2"/>
    <row r="93" spans="1:81" ht="20" customHeight="1" x14ac:dyDescent="0.2"/>
    <row r="94" spans="1:81" ht="20" customHeight="1" x14ac:dyDescent="0.2"/>
    <row r="95" spans="1:81" ht="20" customHeight="1" x14ac:dyDescent="0.2"/>
    <row r="96" spans="1:81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CBB8-BC3A-154F-834D-1D29DB656184}">
  <dimension ref="A1:B13"/>
  <sheetViews>
    <sheetView zoomScale="206" workbookViewId="0">
      <selection activeCell="D16" sqref="D16"/>
    </sheetView>
  </sheetViews>
  <sheetFormatPr baseColWidth="10" defaultRowHeight="15" x14ac:dyDescent="0.2"/>
  <cols>
    <col min="1" max="1" width="9.33203125" bestFit="1" customWidth="1"/>
    <col min="2" max="2" width="13.1640625" customWidth="1"/>
  </cols>
  <sheetData>
    <row r="1" spans="1:2" x14ac:dyDescent="0.2">
      <c r="A1" s="22" t="s">
        <v>80</v>
      </c>
      <c r="B1" s="22" t="s">
        <v>81</v>
      </c>
    </row>
    <row r="2" spans="1:2" x14ac:dyDescent="0.2">
      <c r="A2" t="s">
        <v>17</v>
      </c>
      <c r="B2" t="s">
        <v>82</v>
      </c>
    </row>
    <row r="3" spans="1:2" x14ac:dyDescent="0.2">
      <c r="A3" t="s">
        <v>20</v>
      </c>
      <c r="B3" t="s">
        <v>83</v>
      </c>
    </row>
    <row r="4" spans="1:2" x14ac:dyDescent="0.2">
      <c r="A4" t="s">
        <v>21</v>
      </c>
      <c r="B4" t="s">
        <v>84</v>
      </c>
    </row>
    <row r="5" spans="1:2" x14ac:dyDescent="0.2">
      <c r="A5" t="s">
        <v>22</v>
      </c>
      <c r="B5" t="s">
        <v>85</v>
      </c>
    </row>
    <row r="7" spans="1:2" x14ac:dyDescent="0.2">
      <c r="A7" t="s">
        <v>16</v>
      </c>
      <c r="B7" t="s">
        <v>86</v>
      </c>
    </row>
    <row r="8" spans="1:2" x14ac:dyDescent="0.2">
      <c r="A8" t="s">
        <v>18</v>
      </c>
      <c r="B8" t="s">
        <v>87</v>
      </c>
    </row>
    <row r="9" spans="1:2" x14ac:dyDescent="0.2">
      <c r="A9" t="s">
        <v>19</v>
      </c>
      <c r="B9" t="s">
        <v>88</v>
      </c>
    </row>
    <row r="11" spans="1:2" x14ac:dyDescent="0.2">
      <c r="A11" t="s">
        <v>89</v>
      </c>
      <c r="B11" t="s">
        <v>91</v>
      </c>
    </row>
    <row r="12" spans="1:2" x14ac:dyDescent="0.2">
      <c r="A12" t="s">
        <v>90</v>
      </c>
      <c r="B12" t="s">
        <v>92</v>
      </c>
    </row>
    <row r="13" spans="1:2" x14ac:dyDescent="0.2">
      <c r="A13" t="s">
        <v>79</v>
      </c>
      <c r="B13" t="s">
        <v>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FE68-F842-6941-9134-5C6D773EECEE}">
  <sheetPr codeName="Tabelle3"/>
  <dimension ref="A1:AN48"/>
  <sheetViews>
    <sheetView zoomScale="160" zoomScaleNormal="160" workbookViewId="0">
      <selection activeCell="AC8" sqref="AC8"/>
    </sheetView>
  </sheetViews>
  <sheetFormatPr baseColWidth="10" defaultRowHeight="15" x14ac:dyDescent="0.2"/>
  <cols>
    <col min="1" max="1" width="17" style="18" bestFit="1" customWidth="1"/>
    <col min="2" max="2" width="10.83203125" style="17"/>
    <col min="3" max="3" width="10.83203125" style="18"/>
    <col min="5" max="5" width="10.83203125" style="18"/>
    <col min="7" max="7" width="10.83203125" style="18"/>
    <col min="9" max="9" width="10.83203125" style="18"/>
    <col min="11" max="11" width="10.83203125" style="18"/>
    <col min="13" max="13" width="10.83203125" style="18"/>
    <col min="15" max="15" width="10.83203125" style="18"/>
    <col min="17" max="17" width="10.83203125" style="18"/>
    <col min="19" max="19" width="10.83203125" style="18"/>
    <col min="21" max="21" width="10.83203125" style="18"/>
    <col min="23" max="23" width="10.83203125" style="18"/>
    <col min="25" max="25" width="10.83203125" style="18"/>
    <col min="27" max="27" width="19.1640625" bestFit="1" customWidth="1"/>
    <col min="29" max="29" width="15.1640625" bestFit="1" customWidth="1"/>
  </cols>
  <sheetData>
    <row r="1" spans="1:30" ht="16" thickBot="1" x14ac:dyDescent="0.25">
      <c r="B1" s="30">
        <v>1</v>
      </c>
      <c r="C1" s="25"/>
      <c r="D1" s="31">
        <v>2</v>
      </c>
      <c r="E1" s="25"/>
      <c r="F1" s="31">
        <v>3</v>
      </c>
      <c r="G1" s="25"/>
      <c r="H1" s="31">
        <v>4</v>
      </c>
      <c r="I1" s="25"/>
      <c r="J1" s="31">
        <v>5</v>
      </c>
      <c r="K1" s="25"/>
      <c r="L1" s="31">
        <v>6</v>
      </c>
      <c r="M1" s="25"/>
      <c r="N1" s="31">
        <v>7</v>
      </c>
      <c r="O1" s="25"/>
      <c r="P1" s="31">
        <v>8</v>
      </c>
      <c r="Q1" s="25"/>
      <c r="R1" s="31">
        <v>9</v>
      </c>
      <c r="S1" s="25"/>
      <c r="T1" s="31">
        <v>10</v>
      </c>
      <c r="U1" s="25"/>
      <c r="V1" s="31">
        <v>11</v>
      </c>
      <c r="W1" s="25"/>
      <c r="X1" s="31">
        <v>12</v>
      </c>
      <c r="Y1" s="25"/>
    </row>
    <row r="2" spans="1:30" ht="16" thickBot="1" x14ac:dyDescent="0.25">
      <c r="A2" s="23"/>
      <c r="B2" s="24" t="s">
        <v>4</v>
      </c>
      <c r="C2" s="23"/>
      <c r="D2" s="22" t="s">
        <v>5</v>
      </c>
      <c r="E2" s="23"/>
      <c r="F2" s="22" t="s">
        <v>6</v>
      </c>
      <c r="G2" s="23"/>
      <c r="H2" s="22" t="s">
        <v>7</v>
      </c>
      <c r="I2" s="23"/>
      <c r="J2" s="22" t="s">
        <v>8</v>
      </c>
      <c r="K2" s="23"/>
      <c r="L2" s="22" t="s">
        <v>9</v>
      </c>
      <c r="M2" s="23"/>
      <c r="N2" s="22" t="s">
        <v>10</v>
      </c>
      <c r="O2" s="23"/>
      <c r="P2" s="22" t="s">
        <v>11</v>
      </c>
      <c r="Q2" s="23"/>
      <c r="R2" s="22" t="s">
        <v>12</v>
      </c>
      <c r="S2" s="23"/>
      <c r="T2" s="22" t="s">
        <v>13</v>
      </c>
      <c r="U2" s="23"/>
      <c r="V2" s="22" t="s">
        <v>14</v>
      </c>
      <c r="W2" s="23"/>
      <c r="X2" s="22" t="s">
        <v>15</v>
      </c>
      <c r="Y2" s="23"/>
      <c r="AA2" s="43" t="s">
        <v>23</v>
      </c>
      <c r="AB2" s="44"/>
    </row>
    <row r="3" spans="1:30" x14ac:dyDescent="0.2">
      <c r="A3" s="25" t="s">
        <v>2</v>
      </c>
      <c r="B3" s="17" t="s">
        <v>17</v>
      </c>
      <c r="C3" s="25"/>
      <c r="D3" t="s">
        <v>17</v>
      </c>
      <c r="F3" t="s">
        <v>17</v>
      </c>
      <c r="H3" t="s">
        <v>20</v>
      </c>
      <c r="J3" t="s">
        <v>20</v>
      </c>
      <c r="L3" t="s">
        <v>20</v>
      </c>
      <c r="N3" t="s">
        <v>21</v>
      </c>
      <c r="P3" t="s">
        <v>21</v>
      </c>
      <c r="R3" t="s">
        <v>21</v>
      </c>
      <c r="T3" t="s">
        <v>22</v>
      </c>
      <c r="V3" t="s">
        <v>22</v>
      </c>
      <c r="X3" t="s">
        <v>22</v>
      </c>
      <c r="Y3" s="25"/>
      <c r="AA3" s="42"/>
      <c r="AB3" s="8"/>
    </row>
    <row r="4" spans="1:30" x14ac:dyDescent="0.2">
      <c r="A4" s="25" t="s">
        <v>24</v>
      </c>
      <c r="B4" s="17" t="s">
        <v>20</v>
      </c>
      <c r="D4" t="s">
        <v>22</v>
      </c>
      <c r="F4" t="s">
        <v>21</v>
      </c>
      <c r="H4" t="s">
        <v>21</v>
      </c>
      <c r="J4" t="s">
        <v>17</v>
      </c>
      <c r="L4" t="s">
        <v>22</v>
      </c>
      <c r="N4" t="s">
        <v>22</v>
      </c>
      <c r="P4" t="s">
        <v>20</v>
      </c>
      <c r="R4" t="s">
        <v>17</v>
      </c>
      <c r="T4" t="s">
        <v>17</v>
      </c>
      <c r="V4" t="s">
        <v>21</v>
      </c>
      <c r="X4" t="s">
        <v>20</v>
      </c>
      <c r="AA4" s="7" t="s">
        <v>1</v>
      </c>
      <c r="AB4" s="8">
        <v>15</v>
      </c>
    </row>
    <row r="5" spans="1:30" x14ac:dyDescent="0.2">
      <c r="A5" s="23" t="s">
        <v>3</v>
      </c>
      <c r="B5" s="19" t="s">
        <v>16</v>
      </c>
      <c r="C5" s="21"/>
      <c r="D5" s="20" t="s">
        <v>18</v>
      </c>
      <c r="E5" s="21"/>
      <c r="F5" s="20" t="s">
        <v>19</v>
      </c>
      <c r="G5" s="21"/>
      <c r="H5" s="20" t="s">
        <v>16</v>
      </c>
      <c r="I5" s="21"/>
      <c r="J5" s="20" t="s">
        <v>18</v>
      </c>
      <c r="K5" s="21"/>
      <c r="L5" s="20" t="s">
        <v>19</v>
      </c>
      <c r="M5" s="21"/>
      <c r="N5" s="20" t="s">
        <v>16</v>
      </c>
      <c r="O5" s="21"/>
      <c r="P5" s="20" t="s">
        <v>18</v>
      </c>
      <c r="Q5" s="21"/>
      <c r="R5" s="20" t="s">
        <v>19</v>
      </c>
      <c r="S5" s="21"/>
      <c r="T5" s="20" t="s">
        <v>16</v>
      </c>
      <c r="U5" s="21"/>
      <c r="V5" s="20" t="s">
        <v>18</v>
      </c>
      <c r="W5" s="21"/>
      <c r="X5" s="20" t="s">
        <v>19</v>
      </c>
      <c r="Y5" s="21"/>
      <c r="AA5" s="7" t="s">
        <v>25</v>
      </c>
      <c r="AB5" s="8">
        <v>0.5</v>
      </c>
    </row>
    <row r="6" spans="1:30" x14ac:dyDescent="0.2">
      <c r="A6" s="21"/>
      <c r="B6" s="24" t="s">
        <v>0</v>
      </c>
      <c r="C6" s="23" t="s">
        <v>26</v>
      </c>
      <c r="D6" s="24" t="s">
        <v>0</v>
      </c>
      <c r="E6" s="23" t="s">
        <v>26</v>
      </c>
      <c r="F6" s="24" t="s">
        <v>0</v>
      </c>
      <c r="G6" s="23" t="s">
        <v>26</v>
      </c>
      <c r="H6" s="24" t="s">
        <v>0</v>
      </c>
      <c r="I6" s="23" t="s">
        <v>26</v>
      </c>
      <c r="J6" s="24" t="s">
        <v>0</v>
      </c>
      <c r="K6" s="23" t="s">
        <v>26</v>
      </c>
      <c r="L6" s="24" t="s">
        <v>0</v>
      </c>
      <c r="M6" s="23" t="s">
        <v>26</v>
      </c>
      <c r="N6" s="24" t="s">
        <v>0</v>
      </c>
      <c r="O6" s="23" t="s">
        <v>26</v>
      </c>
      <c r="P6" s="24" t="s">
        <v>0</v>
      </c>
      <c r="Q6" s="23" t="s">
        <v>26</v>
      </c>
      <c r="R6" s="24" t="s">
        <v>0</v>
      </c>
      <c r="S6" s="23" t="s">
        <v>26</v>
      </c>
      <c r="T6" s="24" t="s">
        <v>0</v>
      </c>
      <c r="U6" s="23" t="s">
        <v>26</v>
      </c>
      <c r="V6" s="24" t="s">
        <v>0</v>
      </c>
      <c r="W6" s="23" t="s">
        <v>26</v>
      </c>
      <c r="X6" s="24" t="s">
        <v>0</v>
      </c>
      <c r="Y6" s="23" t="s">
        <v>26</v>
      </c>
      <c r="AA6" s="7"/>
      <c r="AB6" s="8"/>
    </row>
    <row r="7" spans="1:30" x14ac:dyDescent="0.2">
      <c r="A7" s="25" t="s">
        <v>27</v>
      </c>
      <c r="B7" s="15">
        <f>AB7</f>
        <v>391.6</v>
      </c>
      <c r="C7" s="16">
        <f>AB10</f>
        <v>0</v>
      </c>
      <c r="D7">
        <f>AB7</f>
        <v>391.6</v>
      </c>
      <c r="E7" s="16">
        <f>AB10</f>
        <v>0</v>
      </c>
      <c r="F7">
        <f>AB7</f>
        <v>391.6</v>
      </c>
      <c r="G7">
        <f>AB10</f>
        <v>0</v>
      </c>
      <c r="H7" s="15">
        <f>AB11</f>
        <v>800</v>
      </c>
      <c r="I7" s="16">
        <f>AB7</f>
        <v>391.6</v>
      </c>
      <c r="J7">
        <f>AB11</f>
        <v>800</v>
      </c>
      <c r="K7" s="16">
        <f>AB7</f>
        <v>391.6</v>
      </c>
      <c r="L7">
        <f>AB11</f>
        <v>800</v>
      </c>
      <c r="M7" s="16">
        <f>AB7</f>
        <v>391.6</v>
      </c>
      <c r="N7">
        <f>AB8</f>
        <v>408.4</v>
      </c>
      <c r="O7" s="16">
        <f>AB11</f>
        <v>800</v>
      </c>
      <c r="P7">
        <f>AB8</f>
        <v>408.4</v>
      </c>
      <c r="Q7" s="16">
        <f>AB11</f>
        <v>800</v>
      </c>
      <c r="R7">
        <f>AB8</f>
        <v>408.4</v>
      </c>
      <c r="S7" s="16">
        <f>AB11</f>
        <v>800</v>
      </c>
      <c r="T7">
        <f>AB10</f>
        <v>0</v>
      </c>
      <c r="U7" s="16">
        <f>AB8</f>
        <v>408.4</v>
      </c>
      <c r="V7">
        <f>AB10</f>
        <v>0</v>
      </c>
      <c r="W7" s="16">
        <f>AB8</f>
        <v>408.4</v>
      </c>
      <c r="X7">
        <f>AB10</f>
        <v>0</v>
      </c>
      <c r="Y7" s="16">
        <f>AB8</f>
        <v>408.4</v>
      </c>
      <c r="AA7" s="7" t="s">
        <v>56</v>
      </c>
      <c r="AB7" s="8">
        <v>391.6</v>
      </c>
      <c r="AD7">
        <f>AB8-AB7</f>
        <v>16.799999999999955</v>
      </c>
    </row>
    <row r="8" spans="1:30" x14ac:dyDescent="0.2">
      <c r="A8" s="23" t="s">
        <v>24</v>
      </c>
      <c r="B8" s="19">
        <f>AB11</f>
        <v>800</v>
      </c>
      <c r="C8" s="21">
        <f>AB8</f>
        <v>408.4</v>
      </c>
      <c r="D8" s="20">
        <f>AB10</f>
        <v>0</v>
      </c>
      <c r="E8" s="21">
        <f>AB7</f>
        <v>391.6</v>
      </c>
      <c r="F8" s="20">
        <f>AB7</f>
        <v>391.6</v>
      </c>
      <c r="G8" s="20">
        <f>AB11</f>
        <v>800</v>
      </c>
      <c r="H8" s="19">
        <f>AB7</f>
        <v>391.6</v>
      </c>
      <c r="I8" s="21">
        <f>AB11</f>
        <v>800</v>
      </c>
      <c r="J8" s="20">
        <f>AB8</f>
        <v>408.4</v>
      </c>
      <c r="K8" s="21">
        <f>AB10</f>
        <v>0</v>
      </c>
      <c r="L8" s="20">
        <f>AB10</f>
        <v>0</v>
      </c>
      <c r="M8" s="21">
        <f>AB7</f>
        <v>391.6</v>
      </c>
      <c r="N8" s="20">
        <f>AB10</f>
        <v>0</v>
      </c>
      <c r="O8" s="21">
        <f>AB7</f>
        <v>391.6</v>
      </c>
      <c r="P8" s="20">
        <f>AB11</f>
        <v>800</v>
      </c>
      <c r="Q8" s="21">
        <f>AB8</f>
        <v>408.4</v>
      </c>
      <c r="R8" s="20">
        <f>AB8</f>
        <v>408.4</v>
      </c>
      <c r="S8" s="21">
        <f>AB10</f>
        <v>0</v>
      </c>
      <c r="T8" s="20">
        <f>AB8</f>
        <v>408.4</v>
      </c>
      <c r="U8" s="21">
        <f>AB10</f>
        <v>0</v>
      </c>
      <c r="V8" s="20">
        <f>AB7</f>
        <v>391.6</v>
      </c>
      <c r="W8" s="21">
        <f>AB11</f>
        <v>800</v>
      </c>
      <c r="X8" s="20">
        <f>AB11</f>
        <v>800</v>
      </c>
      <c r="Y8" s="21">
        <f>AB8</f>
        <v>408.4</v>
      </c>
      <c r="AA8" s="7" t="s">
        <v>57</v>
      </c>
      <c r="AB8" s="8">
        <v>408.4</v>
      </c>
    </row>
    <row r="9" spans="1:30" x14ac:dyDescent="0.2">
      <c r="AA9" s="7"/>
      <c r="AB9" s="8"/>
    </row>
    <row r="10" spans="1:30" x14ac:dyDescent="0.2">
      <c r="AA10" s="7" t="s">
        <v>27</v>
      </c>
      <c r="AB10" s="8">
        <v>0</v>
      </c>
    </row>
    <row r="11" spans="1:30" x14ac:dyDescent="0.2">
      <c r="A11" s="23"/>
      <c r="B11" s="24" t="s">
        <v>0</v>
      </c>
      <c r="C11" s="23" t="s">
        <v>26</v>
      </c>
      <c r="D11" s="22" t="s">
        <v>0</v>
      </c>
      <c r="E11" s="23" t="s">
        <v>26</v>
      </c>
      <c r="F11" s="22" t="s">
        <v>0</v>
      </c>
      <c r="G11" s="23" t="s">
        <v>26</v>
      </c>
      <c r="H11" s="22" t="s">
        <v>0</v>
      </c>
      <c r="I11" s="23" t="s">
        <v>26</v>
      </c>
      <c r="J11" s="22" t="s">
        <v>0</v>
      </c>
      <c r="K11" s="23" t="s">
        <v>26</v>
      </c>
      <c r="L11" s="22" t="s">
        <v>0</v>
      </c>
      <c r="M11" s="23" t="s">
        <v>26</v>
      </c>
      <c r="N11" s="22" t="s">
        <v>0</v>
      </c>
      <c r="O11" s="23" t="s">
        <v>26</v>
      </c>
      <c r="P11" s="22" t="s">
        <v>0</v>
      </c>
      <c r="Q11" s="23" t="s">
        <v>26</v>
      </c>
      <c r="R11" s="22" t="s">
        <v>0</v>
      </c>
      <c r="S11" s="23" t="s">
        <v>26</v>
      </c>
      <c r="T11" s="22" t="s">
        <v>0</v>
      </c>
      <c r="U11" s="23" t="s">
        <v>26</v>
      </c>
      <c r="V11" s="22" t="s">
        <v>0</v>
      </c>
      <c r="W11" s="23" t="s">
        <v>26</v>
      </c>
      <c r="X11" s="22" t="s">
        <v>0</v>
      </c>
      <c r="Y11" s="23" t="s">
        <v>26</v>
      </c>
      <c r="AA11" s="7" t="s">
        <v>58</v>
      </c>
      <c r="AB11" s="8">
        <v>800</v>
      </c>
    </row>
    <row r="12" spans="1:30" x14ac:dyDescent="0.2">
      <c r="A12" s="18" t="s">
        <v>28</v>
      </c>
      <c r="B12" s="17">
        <f t="shared" ref="B12:Y12" si="0">B7</f>
        <v>391.6</v>
      </c>
      <c r="C12" s="18">
        <f t="shared" si="0"/>
        <v>0</v>
      </c>
      <c r="D12" s="17">
        <f t="shared" si="0"/>
        <v>391.6</v>
      </c>
      <c r="E12" s="18">
        <f t="shared" si="0"/>
        <v>0</v>
      </c>
      <c r="F12" s="17">
        <f t="shared" si="0"/>
        <v>391.6</v>
      </c>
      <c r="G12" s="18">
        <f t="shared" si="0"/>
        <v>0</v>
      </c>
      <c r="H12" s="17">
        <f t="shared" si="0"/>
        <v>800</v>
      </c>
      <c r="I12" s="18">
        <f t="shared" si="0"/>
        <v>391.6</v>
      </c>
      <c r="J12" s="17">
        <f t="shared" si="0"/>
        <v>800</v>
      </c>
      <c r="K12" s="18">
        <f t="shared" si="0"/>
        <v>391.6</v>
      </c>
      <c r="L12" s="17">
        <f>L7</f>
        <v>800</v>
      </c>
      <c r="M12" s="18">
        <f t="shared" si="0"/>
        <v>391.6</v>
      </c>
      <c r="N12" s="17">
        <f t="shared" si="0"/>
        <v>408.4</v>
      </c>
      <c r="O12" s="18">
        <f t="shared" si="0"/>
        <v>800</v>
      </c>
      <c r="P12" s="17">
        <f t="shared" si="0"/>
        <v>408.4</v>
      </c>
      <c r="Q12" s="18">
        <f t="shared" si="0"/>
        <v>800</v>
      </c>
      <c r="R12" s="17">
        <f t="shared" si="0"/>
        <v>408.4</v>
      </c>
      <c r="S12" s="18">
        <f t="shared" si="0"/>
        <v>800</v>
      </c>
      <c r="T12" s="17">
        <f t="shared" si="0"/>
        <v>0</v>
      </c>
      <c r="U12" s="18">
        <f t="shared" si="0"/>
        <v>408.4</v>
      </c>
      <c r="V12" s="17">
        <f t="shared" si="0"/>
        <v>0</v>
      </c>
      <c r="W12" s="18">
        <f t="shared" si="0"/>
        <v>408.4</v>
      </c>
      <c r="X12" s="17">
        <f t="shared" si="0"/>
        <v>0</v>
      </c>
      <c r="Y12" s="18">
        <f t="shared" si="0"/>
        <v>408.4</v>
      </c>
      <c r="AA12" s="7"/>
      <c r="AB12" s="8"/>
    </row>
    <row r="13" spans="1:30" x14ac:dyDescent="0.2">
      <c r="A13" s="18" t="s">
        <v>29</v>
      </c>
      <c r="B13" s="17">
        <f>IF(OR(B$3="N",B$3="S"),B$7,IF(OR(B$3="W",B$3="O"),B$8+$AB$4,"ERROR"))</f>
        <v>391.6</v>
      </c>
      <c r="C13" s="18">
        <f>IF(OR(B$3="N",B$3="S"),C$8-$AB$4,IF(OR(B$3="W",B$3="O"),C$7,"ERROR"))</f>
        <v>393.4</v>
      </c>
      <c r="D13" s="17">
        <f>IF(OR(D$3="N",D$3="S"),D$7,IF(OR(D$3="W",D$3="O"),D$8+$AB$4,"ERROR"))</f>
        <v>391.6</v>
      </c>
      <c r="E13">
        <f>IF(OR(D$3="N",D$3="S"),E$8-$AB$4,IF(OR(D$3="W",D$3="O"),E$7,"ERROR"))</f>
        <v>376.6</v>
      </c>
      <c r="F13" s="17">
        <f>F$7</f>
        <v>391.6</v>
      </c>
      <c r="G13" s="18">
        <f>IF(AB13&lt;=G$8,AB13,AB13)</f>
        <v>375</v>
      </c>
      <c r="H13" s="17">
        <f>IF(OR(H$3="N",H$3="S"),H$7,IF(OR(H$3="W",H$3="O"),H$8+$AB$4,"ERROR"))</f>
        <v>406.6</v>
      </c>
      <c r="I13">
        <f>IF(OR(H$3="N",H$3="S"),I$8-$AB$4,IF(OR(H$3="W",H$3="O"),I$7,"ERROR"))</f>
        <v>391.6</v>
      </c>
      <c r="J13" s="17">
        <f>IF(OR(J$3="N",J$3="S"),J$7,IF(OR(J$3="W",J$3="O"),J$8+$AB$4,"ERROR"))</f>
        <v>423.4</v>
      </c>
      <c r="K13" s="18">
        <f>IF(OR(J$3="N",J$3="S"),K$8-$AB$4,IF(OR(J$3="W",J$3="O"),K$7,"ERROR"))</f>
        <v>391.6</v>
      </c>
      <c r="L13" s="17">
        <f>IF(AB14&gt;=L$8,AB14,AB14)</f>
        <v>425</v>
      </c>
      <c r="M13">
        <f>M$7</f>
        <v>391.6</v>
      </c>
      <c r="N13" s="17">
        <f>IF(OR(N$3="N",N$3="S"),N$7,IF(OR(N$3="W",N$3="O"),N$8+$AB$4,"ERROR"))</f>
        <v>408.4</v>
      </c>
      <c r="O13">
        <f>IF(OR(N$3="N",N$3="S"),O$8+$AB$4,IF(OR(N$3="W",N$3="O"),O$7,"ERROR"))</f>
        <v>406.6</v>
      </c>
      <c r="P13" s="17">
        <f>IF(OR(P$3="N",P$3="S"),P$7,IF(OR(P$3="W",P$3="O"),P$8+$AB$4,"ERROR"))</f>
        <v>408.4</v>
      </c>
      <c r="Q13" s="18">
        <f>IF(OR(P$3="N",P$3="S"),Q$8+$AB$4,IF(OR(P$3="W",P$3="O"),Q$7,"ERROR"))</f>
        <v>423.4</v>
      </c>
      <c r="R13" s="17">
        <f>R$7</f>
        <v>408.4</v>
      </c>
      <c r="S13" s="18">
        <f>IF(AB14&lt;=S$8,AB14,AB14)</f>
        <v>425</v>
      </c>
      <c r="T13" s="17">
        <f>IF(OR(T$3="N",T$3="S"),T$7,IF(OR(T$3="W",T$3="O"),T$8-$AB$4,"ERROR"))</f>
        <v>393.4</v>
      </c>
      <c r="U13" s="18">
        <f>IF(OR(T$3="N",T$3="S"),U$8-$AB$4,IF(OR(T$3="W",T$3="O"),U$7,"ERROR"))</f>
        <v>408.4</v>
      </c>
      <c r="V13" s="17">
        <f>IF(OR(V$3="N",V$3="S"),V$7,IF(OR(V$3="W",V$3="O"),V$8-$AB$4,"ERROR"))</f>
        <v>376.6</v>
      </c>
      <c r="W13" s="18">
        <f>IF(OR(V$3="N",V$3="S"),W$8-$AB$4,IF(OR(V$3="W",V$3="O"),W$7,"ERROR"))</f>
        <v>408.4</v>
      </c>
      <c r="X13" s="17">
        <f>IF(AB13&lt;=X$8,AB13,AB13)</f>
        <v>375</v>
      </c>
      <c r="Y13">
        <f>Y$7</f>
        <v>408.4</v>
      </c>
      <c r="Z13" s="17"/>
      <c r="AA13" s="7" t="s">
        <v>59</v>
      </c>
      <c r="AB13" s="8">
        <v>375</v>
      </c>
    </row>
    <row r="14" spans="1:30" ht="16" thickBot="1" x14ac:dyDescent="0.25">
      <c r="A14" s="18" t="s">
        <v>30</v>
      </c>
      <c r="B14" s="17">
        <f>IF(B13+(SIGN(B$8-B$7)*$AB$5)&lt;=B$7+$AB$4,B13+(SIGN(B$8-B$7)*$AB$5),"")</f>
        <v>392.1</v>
      </c>
      <c r="C14" s="18">
        <f>ABS(-SQRT($AB$4^2-(B$7+$AB$4-B14)^2)-C$8+$AB$4)</f>
        <v>397.2405728739343</v>
      </c>
      <c r="D14" s="17">
        <f>IF(D13+(SIGN(D$8-D$7)*$AB$5)&lt;=D$7+$AB$4,D13+(SIGN(D$8-D$7)*$AB$5),"")</f>
        <v>391.1</v>
      </c>
      <c r="E14" s="18">
        <f>ABS(-SQRT($AB$4^2-(D$7-$AB$4-D14)^2)-E$8+$AB$4)</f>
        <v>380.44057287393434</v>
      </c>
      <c r="F14" s="17">
        <f t="shared" ref="F14:F43" si="1">F$7</f>
        <v>391.6</v>
      </c>
      <c r="G14" s="18">
        <f t="shared" ref="G14:G19" si="2">IF(G13+50&lt;=G$8,G13+50,G13)</f>
        <v>425</v>
      </c>
      <c r="H14" s="17">
        <f>IF(H13+(SIGN(H$8-H$7)*$AB$5)&lt;=H$7+$AB$4,H13+(SIGN(H$8-H$7)*$AB$5),"")</f>
        <v>406.1</v>
      </c>
      <c r="I14" s="18">
        <f>ABS(SQRT($AB$4^2-(H$8+$AB$4-H14)^2)-I$7-$AB$4)</f>
        <v>391.60833564943505</v>
      </c>
      <c r="J14" s="17">
        <f>IF(J13+(SIGN(J$8-J$7)*$AB$5)&lt;=J$7+$AB$4,J13+(SIGN(J$8-J$7)*$AB$5),"")</f>
        <v>422.9</v>
      </c>
      <c r="K14" s="18">
        <f>ABS(-SQRT($AB$4^2-(J$8+$AB$4-J14)^2)-K$7+$AB$4)</f>
        <v>391.591664350565</v>
      </c>
      <c r="L14" s="17">
        <f t="shared" ref="L14:L42" si="3">IF(L13-50&gt;=L$8,L13-50,L13)</f>
        <v>375</v>
      </c>
      <c r="M14">
        <f t="shared" ref="M14:M43" si="4">M$7</f>
        <v>391.6</v>
      </c>
      <c r="N14" s="17">
        <f>IF(N13+(SIGN(N$8-N$7)*$AB$5)&lt;=N$7+$AB$4,N13+(SIGN(N$8-N$7)*$AB$5),"")</f>
        <v>407.9</v>
      </c>
      <c r="O14" s="18">
        <f>ABS(SQRT($AB$4^2-(N$7-$AB$4-N14)^2)-O$8-$AB$4)</f>
        <v>402.7594271260657</v>
      </c>
      <c r="P14" s="17">
        <f>IF(P13+$AB$5&lt;=P$7+$AB$4,P13+$AB$5,"")</f>
        <v>408.9</v>
      </c>
      <c r="Q14" s="18">
        <f>ABS(SQRT($AB$4^2-(P$7+$AB$4-P14)^2)-Q$8-$AB$4)</f>
        <v>419.55942712606566</v>
      </c>
      <c r="R14" s="17">
        <f>R$7</f>
        <v>408.4</v>
      </c>
      <c r="S14" s="18">
        <f>IF(S13-50&gt;=S$8,S13-50,S13)</f>
        <v>375</v>
      </c>
      <c r="T14" s="17">
        <f>IF(T13+(SIGN(T$8-T$7)*$AB$5)&gt;=T$7+$AB$4,T13+(SIGN(T$8-T$7)*$AB$5),"")</f>
        <v>393.9</v>
      </c>
      <c r="U14" s="18">
        <f>ABS(-SQRT($AB$4^2-(T$8-$AB$4-T14)^2)-U$7+$AB$4)</f>
        <v>408.39166435056495</v>
      </c>
      <c r="V14" s="17">
        <f>IF(V13+(SIGN(V$8-V$7)*$AB$5)&gt;=V$7+$AB$4,V13+(SIGN(V$8-V$7)*$AB$5),"")</f>
        <v>377.1</v>
      </c>
      <c r="W14" s="18">
        <f>ABS(SQRT($AB$4^2-(V$8-$AB$4-V14)^2)-W$7-$AB$4)</f>
        <v>408.408335649435</v>
      </c>
      <c r="X14" s="17">
        <f t="shared" ref="X14:X38" si="5">IF(X13+50&lt;=X$8,X13+50,X13)</f>
        <v>425</v>
      </c>
      <c r="Y14">
        <f t="shared" ref="Y14:Y43" si="6">Y$7</f>
        <v>408.4</v>
      </c>
      <c r="AA14" s="9" t="s">
        <v>60</v>
      </c>
      <c r="AB14" s="29">
        <v>425</v>
      </c>
    </row>
    <row r="15" spans="1:30" x14ac:dyDescent="0.2">
      <c r="B15" s="17">
        <f t="shared" ref="B15:B42" si="7">IF(B14+(SIGN(B$8-B$7)*$AB$5)&lt;=B$7+$AB$4,B14+(SIGN(B$8-B$7)*$AB$5),"")</f>
        <v>392.6</v>
      </c>
      <c r="C15" s="18">
        <f t="shared" ref="C15:C33" si="8">ABS(-SQRT($AB$4^2-(B$7+$AB$4-B15)^2)-C$8+$AB$4)</f>
        <v>398.78516480713449</v>
      </c>
      <c r="D15" s="17">
        <f>IF(D14+(SIGN(D$8-D$7)*$AB$5)&lt;=D$7+$AB$4,D14+(SIGN(D$8-D$7)*$AB$5),"")</f>
        <v>390.6</v>
      </c>
      <c r="E15" s="18">
        <f t="shared" ref="E15:E33" si="9">ABS(-SQRT($AB$4^2-(D$7-$AB$4-D15)^2)-E$8+$AB$4)</f>
        <v>381.98516480713454</v>
      </c>
      <c r="F15" s="17">
        <f t="shared" si="1"/>
        <v>391.6</v>
      </c>
      <c r="G15" s="18">
        <f t="shared" si="2"/>
        <v>475</v>
      </c>
      <c r="H15" s="17">
        <f t="shared" ref="H15:J33" si="10">IF(H14+(SIGN(H$8-H$7)*$AB$5)&lt;=H$7+$AB$4,H14+(SIGN(H$8-H$7)*$AB$5),"")</f>
        <v>405.6</v>
      </c>
      <c r="I15" s="18">
        <f t="shared" ref="I15:I33" si="11">ABS(SQRT($AB$4^2-(H$8+$AB$4-H15)^2)-I$7-$AB$4)</f>
        <v>391.63337045290427</v>
      </c>
      <c r="J15" s="17">
        <f>IF(J14+(SIGN(J$8-J$7)*$AB$5)&lt;=J$7+$AB$4,J14+(SIGN(J$8-J$7)*$AB$5),"")</f>
        <v>422.4</v>
      </c>
      <c r="K15" s="18">
        <f t="shared" ref="K15:K33" si="12">ABS(-SQRT($AB$4^2-(J$8+$AB$4-J15)^2)-K$7+$AB$4)</f>
        <v>391.56662954709577</v>
      </c>
      <c r="L15" s="17">
        <f t="shared" si="3"/>
        <v>325</v>
      </c>
      <c r="M15">
        <f t="shared" si="4"/>
        <v>391.6</v>
      </c>
      <c r="N15" s="17">
        <f t="shared" ref="N15:N42" si="13">IF(N14+(SIGN(N$8-N$7)*$AB$5)&lt;=N$7+$AB$4,N14+(SIGN(N$8-N$7)*$AB$5),"")</f>
        <v>407.4</v>
      </c>
      <c r="O15" s="18">
        <f t="shared" ref="O15:O33" si="14">ABS(SQRT($AB$4^2-(N$7-$AB$4-N15)^2)-O$8-$AB$4)</f>
        <v>401.21483519286551</v>
      </c>
      <c r="P15" s="17">
        <f t="shared" ref="P15:P42" si="15">IF(P14+$AB$5&lt;=P$7+$AB$4,P14+$AB$5,"")</f>
        <v>409.4</v>
      </c>
      <c r="Q15" s="18">
        <f t="shared" ref="Q15:Q33" si="16">ABS(SQRT($AB$4^2-(P$7+$AB$4-P15)^2)-Q$8-$AB$4)</f>
        <v>418.01483519286546</v>
      </c>
      <c r="R15" s="17">
        <f t="shared" ref="R15:R43" si="17">R$7</f>
        <v>408.4</v>
      </c>
      <c r="S15" s="18">
        <f t="shared" ref="S15:S42" si="18">IF(S14-50&gt;=S$8,S14-50,S14)</f>
        <v>325</v>
      </c>
      <c r="T15" s="17">
        <f t="shared" ref="T15:T42" si="19">IF(T14+(SIGN(T$8-T$7)*$AB$5)&gt;=T$7+$AB$4,T14+(SIGN(T$8-T$7)*$AB$5),"")</f>
        <v>394.4</v>
      </c>
      <c r="U15" s="18">
        <f t="shared" ref="U15:U33" si="20">ABS(-SQRT($AB$4^2-(T$8-$AB$4-T15)^2)-U$7+$AB$4)</f>
        <v>408.36662954709573</v>
      </c>
      <c r="V15" s="17">
        <f t="shared" ref="V15:V42" si="21">IF(V14+(SIGN(V$8-V$7)*$AB$5)&gt;=V$7+$AB$4,V14+(SIGN(V$8-V$7)*$AB$5),"")</f>
        <v>377.6</v>
      </c>
      <c r="W15" s="18">
        <f t="shared" ref="W15:W33" si="22">ABS(SQRT($AB$4^2-(V$8-$AB$4-V15)^2)-W$7-$AB$4)</f>
        <v>408.43337045290423</v>
      </c>
      <c r="X15" s="17">
        <f t="shared" si="5"/>
        <v>475</v>
      </c>
      <c r="Y15">
        <f t="shared" si="6"/>
        <v>408.4</v>
      </c>
    </row>
    <row r="16" spans="1:30" x14ac:dyDescent="0.2">
      <c r="B16" s="17">
        <f t="shared" si="7"/>
        <v>393.1</v>
      </c>
      <c r="C16" s="18">
        <f t="shared" si="8"/>
        <v>399.938348415311</v>
      </c>
      <c r="D16" s="17">
        <f t="shared" ref="D16:D42" si="23">IF(D15+(SIGN(D$8-D$7)*$AB$5)&lt;=D$7+$AB$4,D15+(SIGN(D$8-D$7)*$AB$5),"")</f>
        <v>390.1</v>
      </c>
      <c r="E16" s="18">
        <f t="shared" si="9"/>
        <v>383.13834841531104</v>
      </c>
      <c r="F16" s="17">
        <f t="shared" si="1"/>
        <v>391.6</v>
      </c>
      <c r="G16" s="18">
        <f t="shared" si="2"/>
        <v>525</v>
      </c>
      <c r="H16" s="17">
        <f t="shared" si="10"/>
        <v>405.1</v>
      </c>
      <c r="I16" s="18">
        <f t="shared" si="11"/>
        <v>391.67518844340071</v>
      </c>
      <c r="J16" s="17">
        <f t="shared" si="10"/>
        <v>421.9</v>
      </c>
      <c r="K16" s="18">
        <f t="shared" si="12"/>
        <v>391.52481155659933</v>
      </c>
      <c r="L16" s="17">
        <f t="shared" si="3"/>
        <v>275</v>
      </c>
      <c r="M16">
        <f t="shared" si="4"/>
        <v>391.6</v>
      </c>
      <c r="N16" s="17">
        <f t="shared" si="13"/>
        <v>406.9</v>
      </c>
      <c r="O16" s="18">
        <f t="shared" si="14"/>
        <v>400.061651584689</v>
      </c>
      <c r="P16" s="17">
        <f t="shared" si="15"/>
        <v>409.9</v>
      </c>
      <c r="Q16" s="18">
        <f t="shared" si="16"/>
        <v>416.86165158468896</v>
      </c>
      <c r="R16" s="17">
        <f t="shared" si="17"/>
        <v>408.4</v>
      </c>
      <c r="S16" s="18">
        <f t="shared" si="18"/>
        <v>275</v>
      </c>
      <c r="T16" s="17">
        <f t="shared" si="19"/>
        <v>394.9</v>
      </c>
      <c r="U16" s="18">
        <f t="shared" si="20"/>
        <v>408.32481155659929</v>
      </c>
      <c r="V16" s="17">
        <f t="shared" si="21"/>
        <v>378.1</v>
      </c>
      <c r="W16" s="18">
        <f t="shared" si="22"/>
        <v>408.47518844340067</v>
      </c>
      <c r="X16" s="17">
        <f t="shared" si="5"/>
        <v>525</v>
      </c>
      <c r="Y16">
        <f t="shared" si="6"/>
        <v>408.4</v>
      </c>
    </row>
    <row r="17" spans="1:40" x14ac:dyDescent="0.2">
      <c r="B17" s="17">
        <f t="shared" si="7"/>
        <v>393.6</v>
      </c>
      <c r="C17" s="18">
        <f t="shared" si="8"/>
        <v>400.88331477354785</v>
      </c>
      <c r="D17" s="17">
        <f t="shared" si="23"/>
        <v>389.6</v>
      </c>
      <c r="E17" s="18">
        <f t="shared" si="9"/>
        <v>384.0833147735479</v>
      </c>
      <c r="F17" s="17">
        <f t="shared" si="1"/>
        <v>391.6</v>
      </c>
      <c r="G17" s="18">
        <f t="shared" si="2"/>
        <v>575</v>
      </c>
      <c r="H17" s="17">
        <f t="shared" si="10"/>
        <v>404.6</v>
      </c>
      <c r="I17" s="18">
        <f t="shared" si="11"/>
        <v>391.73393125268154</v>
      </c>
      <c r="J17" s="17">
        <f t="shared" si="10"/>
        <v>421.4</v>
      </c>
      <c r="K17" s="18">
        <f t="shared" si="12"/>
        <v>391.4660687473185</v>
      </c>
      <c r="L17" s="17">
        <f t="shared" si="3"/>
        <v>225</v>
      </c>
      <c r="M17">
        <f t="shared" si="4"/>
        <v>391.6</v>
      </c>
      <c r="N17" s="17">
        <f t="shared" si="13"/>
        <v>406.4</v>
      </c>
      <c r="O17" s="18">
        <f t="shared" si="14"/>
        <v>399.11668522645215</v>
      </c>
      <c r="P17" s="17">
        <f t="shared" si="15"/>
        <v>410.4</v>
      </c>
      <c r="Q17" s="18">
        <f t="shared" si="16"/>
        <v>415.9166852264521</v>
      </c>
      <c r="R17" s="17">
        <f t="shared" si="17"/>
        <v>408.4</v>
      </c>
      <c r="S17" s="18">
        <f t="shared" si="18"/>
        <v>225</v>
      </c>
      <c r="T17" s="17">
        <f t="shared" si="19"/>
        <v>395.4</v>
      </c>
      <c r="U17" s="18">
        <f t="shared" si="20"/>
        <v>408.26606874731846</v>
      </c>
      <c r="V17" s="17">
        <f t="shared" si="21"/>
        <v>378.6</v>
      </c>
      <c r="W17" s="18">
        <f t="shared" si="22"/>
        <v>408.5339312526815</v>
      </c>
      <c r="X17" s="17">
        <f t="shared" si="5"/>
        <v>575</v>
      </c>
      <c r="Y17">
        <f t="shared" si="6"/>
        <v>408.4</v>
      </c>
    </row>
    <row r="18" spans="1:40" x14ac:dyDescent="0.2">
      <c r="B18" s="17">
        <f t="shared" si="7"/>
        <v>394.1</v>
      </c>
      <c r="C18" s="18">
        <f t="shared" si="8"/>
        <v>401.69156197588848</v>
      </c>
      <c r="D18" s="17">
        <f t="shared" si="23"/>
        <v>389.1</v>
      </c>
      <c r="E18" s="18">
        <f t="shared" si="9"/>
        <v>384.89156197588852</v>
      </c>
      <c r="F18" s="17">
        <f t="shared" si="1"/>
        <v>391.6</v>
      </c>
      <c r="G18" s="18">
        <f t="shared" si="2"/>
        <v>625</v>
      </c>
      <c r="H18" s="17">
        <f t="shared" si="10"/>
        <v>404.1</v>
      </c>
      <c r="I18" s="18">
        <f t="shared" si="11"/>
        <v>391.80980054225097</v>
      </c>
      <c r="J18" s="17">
        <f t="shared" si="10"/>
        <v>420.9</v>
      </c>
      <c r="K18" s="18">
        <f t="shared" si="12"/>
        <v>391.39019945774908</v>
      </c>
      <c r="L18" s="17">
        <f t="shared" si="3"/>
        <v>175</v>
      </c>
      <c r="M18">
        <f t="shared" si="4"/>
        <v>391.6</v>
      </c>
      <c r="N18" s="17">
        <f t="shared" si="13"/>
        <v>405.9</v>
      </c>
      <c r="O18" s="18">
        <f t="shared" si="14"/>
        <v>398.30843802411152</v>
      </c>
      <c r="P18" s="17">
        <f t="shared" si="15"/>
        <v>410.9</v>
      </c>
      <c r="Q18" s="18">
        <f t="shared" si="16"/>
        <v>415.10843802411148</v>
      </c>
      <c r="R18" s="17">
        <f t="shared" si="17"/>
        <v>408.4</v>
      </c>
      <c r="S18" s="18">
        <f t="shared" si="18"/>
        <v>175</v>
      </c>
      <c r="T18" s="17">
        <f t="shared" si="19"/>
        <v>395.9</v>
      </c>
      <c r="U18" s="18">
        <f t="shared" si="20"/>
        <v>408.19019945774903</v>
      </c>
      <c r="V18" s="17">
        <f t="shared" si="21"/>
        <v>379.1</v>
      </c>
      <c r="W18" s="18">
        <f t="shared" si="22"/>
        <v>408.60980054225092</v>
      </c>
      <c r="X18" s="17">
        <f t="shared" si="5"/>
        <v>625</v>
      </c>
      <c r="Y18">
        <f t="shared" si="6"/>
        <v>408.4</v>
      </c>
    </row>
    <row r="19" spans="1:40" x14ac:dyDescent="0.2">
      <c r="B19" s="17">
        <f t="shared" si="7"/>
        <v>394.6</v>
      </c>
      <c r="C19" s="18">
        <f t="shared" si="8"/>
        <v>402.4</v>
      </c>
      <c r="D19" s="17">
        <f t="shared" si="23"/>
        <v>388.6</v>
      </c>
      <c r="E19" s="18">
        <f t="shared" si="9"/>
        <v>385.6</v>
      </c>
      <c r="F19" s="17">
        <f t="shared" si="1"/>
        <v>391.6</v>
      </c>
      <c r="G19" s="18">
        <f t="shared" si="2"/>
        <v>675</v>
      </c>
      <c r="H19" s="17">
        <f t="shared" si="10"/>
        <v>403.6</v>
      </c>
      <c r="I19" s="18">
        <f t="shared" si="11"/>
        <v>391.90306154330096</v>
      </c>
      <c r="J19" s="17">
        <f t="shared" si="10"/>
        <v>420.4</v>
      </c>
      <c r="K19" s="18">
        <f t="shared" si="12"/>
        <v>391.29693845669908</v>
      </c>
      <c r="L19" s="17">
        <f t="shared" si="3"/>
        <v>125</v>
      </c>
      <c r="M19">
        <f t="shared" si="4"/>
        <v>391.6</v>
      </c>
      <c r="N19" s="17">
        <f t="shared" si="13"/>
        <v>405.4</v>
      </c>
      <c r="O19" s="18">
        <f t="shared" si="14"/>
        <v>397.6</v>
      </c>
      <c r="P19" s="17">
        <f t="shared" si="15"/>
        <v>411.4</v>
      </c>
      <c r="Q19" s="18">
        <f t="shared" si="16"/>
        <v>414.4</v>
      </c>
      <c r="R19" s="17">
        <f t="shared" si="17"/>
        <v>408.4</v>
      </c>
      <c r="S19" s="18">
        <f t="shared" si="18"/>
        <v>125</v>
      </c>
      <c r="T19" s="17">
        <f t="shared" si="19"/>
        <v>396.4</v>
      </c>
      <c r="U19" s="18">
        <f t="shared" si="20"/>
        <v>408.09693845669904</v>
      </c>
      <c r="V19" s="17">
        <f t="shared" si="21"/>
        <v>379.6</v>
      </c>
      <c r="W19" s="18">
        <f t="shared" si="22"/>
        <v>408.70306154330092</v>
      </c>
      <c r="X19" s="17">
        <f t="shared" si="5"/>
        <v>675</v>
      </c>
      <c r="Y19">
        <f t="shared" si="6"/>
        <v>408.4</v>
      </c>
    </row>
    <row r="20" spans="1:40" x14ac:dyDescent="0.2">
      <c r="B20" s="17">
        <f t="shared" si="7"/>
        <v>395.1</v>
      </c>
      <c r="C20" s="18">
        <f t="shared" si="8"/>
        <v>403.03068014212909</v>
      </c>
      <c r="D20" s="17">
        <f t="shared" si="23"/>
        <v>388.1</v>
      </c>
      <c r="E20" s="18">
        <f t="shared" si="9"/>
        <v>386.23068014212913</v>
      </c>
      <c r="F20" s="17">
        <f t="shared" si="1"/>
        <v>391.6</v>
      </c>
      <c r="G20" s="18">
        <f t="shared" ref="G20:G42" si="24">IF(G19+50&lt;=G$8,G19+50,G19)</f>
        <v>725</v>
      </c>
      <c r="H20" s="17">
        <f t="shared" si="10"/>
        <v>403.1</v>
      </c>
      <c r="I20" s="18">
        <f t="shared" si="11"/>
        <v>392.01404785418521</v>
      </c>
      <c r="J20" s="17">
        <f t="shared" si="10"/>
        <v>419.9</v>
      </c>
      <c r="K20" s="18">
        <f t="shared" si="12"/>
        <v>391.18595214581484</v>
      </c>
      <c r="L20" s="17">
        <f t="shared" si="3"/>
        <v>75</v>
      </c>
      <c r="M20">
        <f t="shared" si="4"/>
        <v>391.6</v>
      </c>
      <c r="N20" s="17">
        <f t="shared" si="13"/>
        <v>404.9</v>
      </c>
      <c r="O20" s="18">
        <f t="shared" si="14"/>
        <v>396.96931985787091</v>
      </c>
      <c r="P20" s="17">
        <f t="shared" si="15"/>
        <v>411.9</v>
      </c>
      <c r="Q20" s="18">
        <f t="shared" si="16"/>
        <v>413.76931985787087</v>
      </c>
      <c r="R20" s="17">
        <f t="shared" si="17"/>
        <v>408.4</v>
      </c>
      <c r="S20" s="18">
        <f t="shared" si="18"/>
        <v>75</v>
      </c>
      <c r="T20" s="17">
        <f t="shared" si="19"/>
        <v>396.9</v>
      </c>
      <c r="U20" s="18">
        <f t="shared" si="20"/>
        <v>407.98595214581479</v>
      </c>
      <c r="V20" s="17">
        <f t="shared" si="21"/>
        <v>380.1</v>
      </c>
      <c r="W20" s="18">
        <f t="shared" si="22"/>
        <v>408.81404785418516</v>
      </c>
      <c r="X20" s="17">
        <f t="shared" si="5"/>
        <v>725</v>
      </c>
      <c r="Y20">
        <f t="shared" si="6"/>
        <v>408.4</v>
      </c>
      <c r="AM20" t="s">
        <v>79</v>
      </c>
    </row>
    <row r="21" spans="1:40" x14ac:dyDescent="0.2">
      <c r="B21" s="17">
        <f t="shared" si="7"/>
        <v>395.6</v>
      </c>
      <c r="C21" s="18">
        <f t="shared" si="8"/>
        <v>403.59803902718556</v>
      </c>
      <c r="D21" s="17">
        <f t="shared" si="23"/>
        <v>387.6</v>
      </c>
      <c r="E21" s="18">
        <f t="shared" si="9"/>
        <v>386.79803902718561</v>
      </c>
      <c r="F21" s="17">
        <f t="shared" si="1"/>
        <v>391.6</v>
      </c>
      <c r="G21" s="18">
        <f t="shared" si="24"/>
        <v>775</v>
      </c>
      <c r="H21" s="17">
        <f t="shared" si="10"/>
        <v>402.6</v>
      </c>
      <c r="I21" s="18">
        <f t="shared" si="11"/>
        <v>392.14316770519906</v>
      </c>
      <c r="J21" s="17">
        <f t="shared" si="10"/>
        <v>419.4</v>
      </c>
      <c r="K21" s="18">
        <f t="shared" si="12"/>
        <v>391.05683229480098</v>
      </c>
      <c r="L21" s="17">
        <f t="shared" si="3"/>
        <v>25</v>
      </c>
      <c r="M21">
        <f t="shared" si="4"/>
        <v>391.6</v>
      </c>
      <c r="N21" s="17">
        <f t="shared" si="13"/>
        <v>404.4</v>
      </c>
      <c r="O21" s="18">
        <f t="shared" si="14"/>
        <v>396.40196097281444</v>
      </c>
      <c r="P21" s="17">
        <f t="shared" si="15"/>
        <v>412.4</v>
      </c>
      <c r="Q21" s="18">
        <f t="shared" si="16"/>
        <v>413.20196097281439</v>
      </c>
      <c r="R21" s="17">
        <f t="shared" si="17"/>
        <v>408.4</v>
      </c>
      <c r="S21" s="18">
        <f t="shared" si="18"/>
        <v>25</v>
      </c>
      <c r="T21" s="17">
        <f t="shared" si="19"/>
        <v>397.4</v>
      </c>
      <c r="U21" s="18">
        <f t="shared" si="20"/>
        <v>407.85683229480094</v>
      </c>
      <c r="V21" s="17">
        <f t="shared" si="21"/>
        <v>380.6</v>
      </c>
      <c r="W21" s="18">
        <f t="shared" si="22"/>
        <v>408.94316770519902</v>
      </c>
      <c r="X21" s="17">
        <f t="shared" si="5"/>
        <v>775</v>
      </c>
      <c r="Y21">
        <f t="shared" si="6"/>
        <v>408.4</v>
      </c>
      <c r="AM21" t="s">
        <v>0</v>
      </c>
      <c r="AN21" t="s">
        <v>26</v>
      </c>
    </row>
    <row r="22" spans="1:40" x14ac:dyDescent="0.2">
      <c r="A22" s="18" t="s">
        <v>31</v>
      </c>
      <c r="B22" s="17">
        <f t="shared" si="7"/>
        <v>396.1</v>
      </c>
      <c r="C22" s="18">
        <f t="shared" si="8"/>
        <v>404.11214264281426</v>
      </c>
      <c r="D22" s="17">
        <f t="shared" si="23"/>
        <v>387.1</v>
      </c>
      <c r="E22" s="18">
        <f t="shared" si="9"/>
        <v>387.31214264281431</v>
      </c>
      <c r="F22" s="17">
        <f t="shared" si="1"/>
        <v>391.6</v>
      </c>
      <c r="G22" s="18">
        <f t="shared" si="24"/>
        <v>775</v>
      </c>
      <c r="H22" s="17">
        <f t="shared" si="10"/>
        <v>402.1</v>
      </c>
      <c r="I22" s="18">
        <f t="shared" si="11"/>
        <v>392.29091197874584</v>
      </c>
      <c r="J22" s="17">
        <f t="shared" si="10"/>
        <v>418.9</v>
      </c>
      <c r="K22" s="18">
        <f t="shared" si="12"/>
        <v>390.90908802125421</v>
      </c>
      <c r="L22" s="17">
        <f t="shared" si="3"/>
        <v>25</v>
      </c>
      <c r="M22">
        <f t="shared" si="4"/>
        <v>391.6</v>
      </c>
      <c r="N22" s="17">
        <f t="shared" si="13"/>
        <v>403.9</v>
      </c>
      <c r="O22" s="18">
        <f t="shared" si="14"/>
        <v>395.88785735718574</v>
      </c>
      <c r="P22" s="17">
        <f t="shared" si="15"/>
        <v>412.9</v>
      </c>
      <c r="Q22" s="18">
        <f t="shared" si="16"/>
        <v>412.68785735718569</v>
      </c>
      <c r="R22" s="17">
        <f t="shared" si="17"/>
        <v>408.4</v>
      </c>
      <c r="S22" s="18">
        <f t="shared" si="18"/>
        <v>25</v>
      </c>
      <c r="T22" s="17">
        <f t="shared" si="19"/>
        <v>397.9</v>
      </c>
      <c r="U22" s="18">
        <f t="shared" si="20"/>
        <v>407.70908802125416</v>
      </c>
      <c r="V22" s="17">
        <f t="shared" si="21"/>
        <v>381.1</v>
      </c>
      <c r="W22" s="18">
        <f t="shared" si="22"/>
        <v>409.09091197874579</v>
      </c>
      <c r="X22" s="17">
        <f t="shared" si="5"/>
        <v>775</v>
      </c>
      <c r="Y22">
        <f t="shared" si="6"/>
        <v>408.4</v>
      </c>
      <c r="AM22">
        <f>'Ausgabe KP-Koordinaten'!B2</f>
        <v>408.4</v>
      </c>
      <c r="AN22">
        <f>'Ausgabe KP-Koordinaten'!D2</f>
        <v>376.6</v>
      </c>
    </row>
    <row r="23" spans="1:40" x14ac:dyDescent="0.2">
      <c r="B23" s="17">
        <f t="shared" si="7"/>
        <v>396.6</v>
      </c>
      <c r="C23" s="18">
        <f t="shared" si="8"/>
        <v>404.58033988749895</v>
      </c>
      <c r="D23" s="17">
        <f t="shared" si="23"/>
        <v>386.6</v>
      </c>
      <c r="E23" s="18">
        <f t="shared" si="9"/>
        <v>387.780339887499</v>
      </c>
      <c r="F23" s="17">
        <f t="shared" si="1"/>
        <v>391.6</v>
      </c>
      <c r="G23" s="18">
        <f t="shared" si="24"/>
        <v>775</v>
      </c>
      <c r="H23" s="17">
        <f t="shared" si="10"/>
        <v>401.6</v>
      </c>
      <c r="I23" s="18">
        <f t="shared" si="11"/>
        <v>392.45786437626907</v>
      </c>
      <c r="J23" s="17">
        <f t="shared" si="10"/>
        <v>418.4</v>
      </c>
      <c r="K23" s="18">
        <f t="shared" si="12"/>
        <v>390.74213562373097</v>
      </c>
      <c r="L23" s="17">
        <f t="shared" si="3"/>
        <v>25</v>
      </c>
      <c r="M23">
        <f t="shared" si="4"/>
        <v>391.6</v>
      </c>
      <c r="N23" s="17">
        <f t="shared" si="13"/>
        <v>403.4</v>
      </c>
      <c r="O23" s="18">
        <f t="shared" si="14"/>
        <v>395.41966011250105</v>
      </c>
      <c r="P23" s="17">
        <f t="shared" si="15"/>
        <v>413.4</v>
      </c>
      <c r="Q23" s="18">
        <f t="shared" si="16"/>
        <v>412.219660112501</v>
      </c>
      <c r="R23" s="17">
        <f t="shared" si="17"/>
        <v>408.4</v>
      </c>
      <c r="S23" s="18">
        <f t="shared" si="18"/>
        <v>25</v>
      </c>
      <c r="T23" s="17">
        <f t="shared" si="19"/>
        <v>398.4</v>
      </c>
      <c r="U23" s="18">
        <f t="shared" si="20"/>
        <v>407.54213562373093</v>
      </c>
      <c r="V23" s="17">
        <f t="shared" si="21"/>
        <v>381.6</v>
      </c>
      <c r="W23" s="18">
        <f t="shared" si="22"/>
        <v>409.25786437626903</v>
      </c>
      <c r="X23" s="17">
        <f t="shared" si="5"/>
        <v>775</v>
      </c>
      <c r="Y23">
        <f t="shared" si="6"/>
        <v>408.4</v>
      </c>
      <c r="AM23">
        <f>'Ausgabe KP-Koordinaten'!B3</f>
        <v>423.4</v>
      </c>
      <c r="AN23">
        <f>'Ausgabe KP-Koordinaten'!D3</f>
        <v>408.4</v>
      </c>
    </row>
    <row r="24" spans="1:40" x14ac:dyDescent="0.2">
      <c r="B24" s="17">
        <f t="shared" si="7"/>
        <v>397.1</v>
      </c>
      <c r="C24" s="18">
        <f t="shared" si="8"/>
        <v>405.00818676624385</v>
      </c>
      <c r="D24" s="17">
        <f t="shared" si="23"/>
        <v>386.1</v>
      </c>
      <c r="E24" s="18">
        <f t="shared" si="9"/>
        <v>388.2081867662439</v>
      </c>
      <c r="F24" s="17">
        <f t="shared" si="1"/>
        <v>391.6</v>
      </c>
      <c r="G24" s="18">
        <f t="shared" si="24"/>
        <v>775</v>
      </c>
      <c r="H24" s="17">
        <f t="shared" si="10"/>
        <v>401.1</v>
      </c>
      <c r="I24" s="18">
        <f t="shared" si="11"/>
        <v>392.64471426304715</v>
      </c>
      <c r="J24" s="17">
        <f t="shared" si="10"/>
        <v>417.9</v>
      </c>
      <c r="K24" s="18">
        <f t="shared" si="12"/>
        <v>390.5552857369529</v>
      </c>
      <c r="L24" s="17">
        <f t="shared" si="3"/>
        <v>25</v>
      </c>
      <c r="M24">
        <f t="shared" si="4"/>
        <v>391.6</v>
      </c>
      <c r="N24" s="17">
        <f t="shared" si="13"/>
        <v>402.9</v>
      </c>
      <c r="O24" s="18">
        <f t="shared" si="14"/>
        <v>394.99181323375615</v>
      </c>
      <c r="P24" s="17">
        <f t="shared" si="15"/>
        <v>413.9</v>
      </c>
      <c r="Q24" s="18">
        <f t="shared" si="16"/>
        <v>411.7918132337561</v>
      </c>
      <c r="R24" s="17">
        <f t="shared" si="17"/>
        <v>408.4</v>
      </c>
      <c r="S24" s="18">
        <f t="shared" si="18"/>
        <v>25</v>
      </c>
      <c r="T24" s="17">
        <f t="shared" si="19"/>
        <v>398.9</v>
      </c>
      <c r="U24" s="18">
        <f t="shared" si="20"/>
        <v>407.35528573695285</v>
      </c>
      <c r="V24" s="17">
        <f t="shared" si="21"/>
        <v>382.1</v>
      </c>
      <c r="W24" s="18">
        <f t="shared" si="22"/>
        <v>409.4447142630471</v>
      </c>
      <c r="X24" s="17">
        <f t="shared" si="5"/>
        <v>775</v>
      </c>
      <c r="Y24">
        <f t="shared" si="6"/>
        <v>408.4</v>
      </c>
      <c r="AM24">
        <f>'Ausgabe KP-Koordinaten'!B4</f>
        <v>391.6</v>
      </c>
      <c r="AN24">
        <f>'Ausgabe KP-Koordinaten'!D4</f>
        <v>423.4</v>
      </c>
    </row>
    <row r="25" spans="1:40" x14ac:dyDescent="0.2">
      <c r="B25" s="17">
        <f t="shared" si="7"/>
        <v>397.6</v>
      </c>
      <c r="C25" s="18">
        <f t="shared" si="8"/>
        <v>405.4</v>
      </c>
      <c r="D25" s="17">
        <f t="shared" si="23"/>
        <v>385.6</v>
      </c>
      <c r="E25" s="18">
        <f t="shared" si="9"/>
        <v>388.6</v>
      </c>
      <c r="F25" s="17">
        <f t="shared" si="1"/>
        <v>391.6</v>
      </c>
      <c r="G25" s="18">
        <f t="shared" si="24"/>
        <v>775</v>
      </c>
      <c r="H25" s="17">
        <f t="shared" si="10"/>
        <v>400.6</v>
      </c>
      <c r="I25" s="18">
        <f t="shared" si="11"/>
        <v>392.85227291513252</v>
      </c>
      <c r="J25" s="17">
        <f t="shared" si="10"/>
        <v>417.4</v>
      </c>
      <c r="K25" s="18">
        <f t="shared" si="12"/>
        <v>390.34772708486753</v>
      </c>
      <c r="L25" s="17">
        <f t="shared" si="3"/>
        <v>25</v>
      </c>
      <c r="M25">
        <f t="shared" si="4"/>
        <v>391.6</v>
      </c>
      <c r="N25" s="17">
        <f t="shared" si="13"/>
        <v>402.4</v>
      </c>
      <c r="O25" s="18">
        <f t="shared" si="14"/>
        <v>394.6</v>
      </c>
      <c r="P25" s="17">
        <f t="shared" si="15"/>
        <v>414.4</v>
      </c>
      <c r="Q25" s="18">
        <f t="shared" si="16"/>
        <v>411.4</v>
      </c>
      <c r="R25" s="17">
        <f t="shared" si="17"/>
        <v>408.4</v>
      </c>
      <c r="S25" s="18">
        <f t="shared" si="18"/>
        <v>25</v>
      </c>
      <c r="T25" s="17">
        <f t="shared" si="19"/>
        <v>399.4</v>
      </c>
      <c r="U25" s="18">
        <f t="shared" si="20"/>
        <v>407.14772708486748</v>
      </c>
      <c r="V25" s="17">
        <f t="shared" si="21"/>
        <v>382.6</v>
      </c>
      <c r="W25" s="18">
        <f t="shared" si="22"/>
        <v>409.65227291513247</v>
      </c>
      <c r="X25" s="17">
        <f t="shared" si="5"/>
        <v>775</v>
      </c>
      <c r="Y25">
        <f t="shared" si="6"/>
        <v>408.4</v>
      </c>
      <c r="AM25">
        <f>'Ausgabe KP-Koordinaten'!B5</f>
        <v>376.6</v>
      </c>
      <c r="AN25">
        <f>'Ausgabe KP-Koordinaten'!D5</f>
        <v>391.6</v>
      </c>
    </row>
    <row r="26" spans="1:40" x14ac:dyDescent="0.2">
      <c r="B26" s="17">
        <f t="shared" si="7"/>
        <v>398.1</v>
      </c>
      <c r="C26" s="18">
        <f t="shared" si="8"/>
        <v>405.75920709430824</v>
      </c>
      <c r="D26" s="17">
        <f t="shared" si="23"/>
        <v>385.1</v>
      </c>
      <c r="E26" s="18">
        <f t="shared" si="9"/>
        <v>388.95920709430828</v>
      </c>
      <c r="F26" s="17">
        <f t="shared" si="1"/>
        <v>391.6</v>
      </c>
      <c r="G26" s="18">
        <f t="shared" si="24"/>
        <v>775</v>
      </c>
      <c r="H26" s="17">
        <f t="shared" si="10"/>
        <v>400.1</v>
      </c>
      <c r="I26" s="18">
        <f t="shared" si="11"/>
        <v>393.08149416540425</v>
      </c>
      <c r="J26" s="17">
        <f t="shared" si="10"/>
        <v>416.9</v>
      </c>
      <c r="K26" s="18">
        <f t="shared" si="12"/>
        <v>390.11850583459579</v>
      </c>
      <c r="L26" s="17">
        <f t="shared" si="3"/>
        <v>25</v>
      </c>
      <c r="M26">
        <f t="shared" si="4"/>
        <v>391.6</v>
      </c>
      <c r="N26" s="17">
        <f t="shared" si="13"/>
        <v>401.9</v>
      </c>
      <c r="O26" s="18">
        <f t="shared" si="14"/>
        <v>394.24079290569176</v>
      </c>
      <c r="P26" s="17">
        <f t="shared" si="15"/>
        <v>414.9</v>
      </c>
      <c r="Q26" s="18">
        <f t="shared" si="16"/>
        <v>411.04079290569172</v>
      </c>
      <c r="R26" s="17">
        <f t="shared" si="17"/>
        <v>408.4</v>
      </c>
      <c r="S26" s="18">
        <f t="shared" si="18"/>
        <v>25</v>
      </c>
      <c r="T26" s="17">
        <f t="shared" si="19"/>
        <v>399.9</v>
      </c>
      <c r="U26" s="18">
        <f t="shared" si="20"/>
        <v>406.91850583459575</v>
      </c>
      <c r="V26" s="17">
        <f t="shared" si="21"/>
        <v>383.1</v>
      </c>
      <c r="W26" s="18">
        <f t="shared" si="22"/>
        <v>409.88149416540421</v>
      </c>
      <c r="X26" s="17">
        <f t="shared" si="5"/>
        <v>775</v>
      </c>
      <c r="Y26">
        <f t="shared" si="6"/>
        <v>408.4</v>
      </c>
      <c r="AM26">
        <f>'Ausgabe KP-Koordinaten'!B6</f>
        <v>391.6</v>
      </c>
      <c r="AN26">
        <f>'Ausgabe KP-Koordinaten'!D6</f>
        <v>391.6</v>
      </c>
    </row>
    <row r="27" spans="1:40" x14ac:dyDescent="0.2">
      <c r="B27" s="17">
        <f t="shared" si="7"/>
        <v>398.6</v>
      </c>
      <c r="C27" s="18">
        <f t="shared" si="8"/>
        <v>406.08857754044948</v>
      </c>
      <c r="D27" s="17">
        <f t="shared" si="23"/>
        <v>384.6</v>
      </c>
      <c r="E27" s="18">
        <f t="shared" si="9"/>
        <v>389.28857754044952</v>
      </c>
      <c r="F27" s="17">
        <f t="shared" si="1"/>
        <v>391.6</v>
      </c>
      <c r="G27" s="18">
        <f t="shared" si="24"/>
        <v>775</v>
      </c>
      <c r="H27" s="17">
        <f t="shared" si="10"/>
        <v>399.6</v>
      </c>
      <c r="I27" s="18">
        <f t="shared" si="11"/>
        <v>393.3335008385784</v>
      </c>
      <c r="J27" s="17">
        <f t="shared" si="10"/>
        <v>416.4</v>
      </c>
      <c r="K27" s="18">
        <f t="shared" si="12"/>
        <v>389.86649916142164</v>
      </c>
      <c r="L27" s="17">
        <f t="shared" si="3"/>
        <v>25</v>
      </c>
      <c r="M27">
        <f t="shared" si="4"/>
        <v>391.6</v>
      </c>
      <c r="N27" s="17">
        <f t="shared" si="13"/>
        <v>401.4</v>
      </c>
      <c r="O27" s="18">
        <f t="shared" si="14"/>
        <v>393.91142245955052</v>
      </c>
      <c r="P27" s="17">
        <f t="shared" si="15"/>
        <v>415.4</v>
      </c>
      <c r="Q27" s="18">
        <f t="shared" si="16"/>
        <v>410.71142245955048</v>
      </c>
      <c r="R27" s="17">
        <f t="shared" si="17"/>
        <v>408.4</v>
      </c>
      <c r="S27" s="18">
        <f t="shared" si="18"/>
        <v>25</v>
      </c>
      <c r="T27" s="17">
        <f t="shared" si="19"/>
        <v>400.4</v>
      </c>
      <c r="U27" s="18">
        <f t="shared" si="20"/>
        <v>406.6664991614216</v>
      </c>
      <c r="V27" s="17">
        <f t="shared" si="21"/>
        <v>383.6</v>
      </c>
      <c r="W27" s="18">
        <f>ABS(SQRT($AB$4^2-(V$8-$AB$4-V27)^2)-W$7-$AB$4)</f>
        <v>410.13350083857836</v>
      </c>
      <c r="X27" s="17">
        <f t="shared" si="5"/>
        <v>775</v>
      </c>
      <c r="Y27">
        <f t="shared" si="6"/>
        <v>408.4</v>
      </c>
      <c r="AM27">
        <f>'Ausgabe KP-Koordinaten'!B7</f>
        <v>408.4</v>
      </c>
      <c r="AN27">
        <f>'Ausgabe KP-Koordinaten'!D7</f>
        <v>391.6</v>
      </c>
    </row>
    <row r="28" spans="1:40" x14ac:dyDescent="0.2">
      <c r="B28" s="17">
        <f t="shared" si="7"/>
        <v>399.1</v>
      </c>
      <c r="C28" s="18">
        <f t="shared" si="8"/>
        <v>406.39038105676656</v>
      </c>
      <c r="D28" s="17">
        <f t="shared" si="23"/>
        <v>384.1</v>
      </c>
      <c r="E28" s="18">
        <f t="shared" si="9"/>
        <v>389.5903810567666</v>
      </c>
      <c r="F28" s="17">
        <f t="shared" si="1"/>
        <v>391.6</v>
      </c>
      <c r="G28" s="18">
        <f t="shared" si="24"/>
        <v>775</v>
      </c>
      <c r="H28" s="17">
        <f t="shared" si="10"/>
        <v>399.1</v>
      </c>
      <c r="I28" s="18">
        <f t="shared" si="11"/>
        <v>393.60961894323344</v>
      </c>
      <c r="J28" s="17">
        <f t="shared" si="10"/>
        <v>415.9</v>
      </c>
      <c r="K28" s="18">
        <f t="shared" si="12"/>
        <v>389.5903810567666</v>
      </c>
      <c r="L28" s="17">
        <f t="shared" si="3"/>
        <v>25</v>
      </c>
      <c r="M28">
        <f t="shared" si="4"/>
        <v>391.6</v>
      </c>
      <c r="N28" s="17">
        <f t="shared" si="13"/>
        <v>400.9</v>
      </c>
      <c r="O28" s="18">
        <f t="shared" si="14"/>
        <v>393.60961894323344</v>
      </c>
      <c r="P28" s="17">
        <f t="shared" si="15"/>
        <v>415.9</v>
      </c>
      <c r="Q28" s="18">
        <f t="shared" si="16"/>
        <v>410.4096189432334</v>
      </c>
      <c r="R28" s="17">
        <f t="shared" si="17"/>
        <v>408.4</v>
      </c>
      <c r="S28" s="18">
        <f t="shared" si="18"/>
        <v>25</v>
      </c>
      <c r="T28" s="17">
        <f t="shared" si="19"/>
        <v>400.9</v>
      </c>
      <c r="U28" s="18">
        <f t="shared" si="20"/>
        <v>406.39038105676656</v>
      </c>
      <c r="V28" s="17">
        <f t="shared" si="21"/>
        <v>384.1</v>
      </c>
      <c r="W28" s="18">
        <f t="shared" si="22"/>
        <v>410.4096189432334</v>
      </c>
      <c r="X28" s="17">
        <f t="shared" si="5"/>
        <v>775</v>
      </c>
      <c r="Y28">
        <f t="shared" si="6"/>
        <v>408.4</v>
      </c>
      <c r="AM28">
        <f>'Ausgabe KP-Koordinaten'!B8</f>
        <v>408.4</v>
      </c>
      <c r="AN28">
        <f>'Ausgabe KP-Koordinaten'!D8</f>
        <v>408.4</v>
      </c>
    </row>
    <row r="29" spans="1:40" x14ac:dyDescent="0.2">
      <c r="B29" s="17">
        <f t="shared" si="7"/>
        <v>399.6</v>
      </c>
      <c r="C29" s="18">
        <f t="shared" si="8"/>
        <v>406.6664991614216</v>
      </c>
      <c r="D29" s="17">
        <f t="shared" si="23"/>
        <v>383.6</v>
      </c>
      <c r="E29" s="18">
        <f t="shared" si="9"/>
        <v>389.86649916142164</v>
      </c>
      <c r="F29" s="17">
        <f t="shared" si="1"/>
        <v>391.6</v>
      </c>
      <c r="G29" s="18">
        <f t="shared" si="24"/>
        <v>775</v>
      </c>
      <c r="H29" s="17">
        <f t="shared" si="10"/>
        <v>398.6</v>
      </c>
      <c r="I29" s="18">
        <f t="shared" si="11"/>
        <v>393.91142245955052</v>
      </c>
      <c r="J29" s="17">
        <f t="shared" si="10"/>
        <v>415.4</v>
      </c>
      <c r="K29" s="18">
        <f t="shared" si="12"/>
        <v>389.28857754044952</v>
      </c>
      <c r="L29" s="17">
        <f t="shared" si="3"/>
        <v>25</v>
      </c>
      <c r="M29">
        <f t="shared" si="4"/>
        <v>391.6</v>
      </c>
      <c r="N29" s="17">
        <f t="shared" si="13"/>
        <v>400.4</v>
      </c>
      <c r="O29" s="18">
        <f t="shared" si="14"/>
        <v>393.3335008385784</v>
      </c>
      <c r="P29" s="17">
        <f t="shared" si="15"/>
        <v>416.4</v>
      </c>
      <c r="Q29" s="18">
        <f t="shared" si="16"/>
        <v>410.13350083857836</v>
      </c>
      <c r="R29" s="17">
        <f t="shared" si="17"/>
        <v>408.4</v>
      </c>
      <c r="S29" s="18">
        <f t="shared" si="18"/>
        <v>25</v>
      </c>
      <c r="T29" s="17">
        <f t="shared" si="19"/>
        <v>401.4</v>
      </c>
      <c r="U29" s="18">
        <f t="shared" si="20"/>
        <v>406.08857754044948</v>
      </c>
      <c r="V29" s="17">
        <f t="shared" si="21"/>
        <v>384.6</v>
      </c>
      <c r="W29" s="18">
        <f t="shared" si="22"/>
        <v>410.71142245955048</v>
      </c>
      <c r="X29" s="17">
        <f t="shared" si="5"/>
        <v>775</v>
      </c>
      <c r="Y29">
        <f t="shared" si="6"/>
        <v>408.4</v>
      </c>
      <c r="AM29">
        <f>'Ausgabe KP-Koordinaten'!B9</f>
        <v>391.6</v>
      </c>
      <c r="AN29">
        <f>'Ausgabe KP-Koordinaten'!D9</f>
        <v>408.4</v>
      </c>
    </row>
    <row r="30" spans="1:40" x14ac:dyDescent="0.2">
      <c r="B30" s="17">
        <f t="shared" si="7"/>
        <v>400.1</v>
      </c>
      <c r="C30" s="18">
        <f t="shared" si="8"/>
        <v>406.91850583459575</v>
      </c>
      <c r="D30" s="17">
        <f t="shared" si="23"/>
        <v>383.1</v>
      </c>
      <c r="E30" s="18">
        <f t="shared" si="9"/>
        <v>390.11850583459579</v>
      </c>
      <c r="F30" s="17">
        <f t="shared" si="1"/>
        <v>391.6</v>
      </c>
      <c r="G30" s="18">
        <f t="shared" si="24"/>
        <v>775</v>
      </c>
      <c r="H30" s="17">
        <f t="shared" si="10"/>
        <v>398.1</v>
      </c>
      <c r="I30" s="18">
        <f t="shared" si="11"/>
        <v>394.24079290569176</v>
      </c>
      <c r="J30" s="17">
        <f t="shared" si="10"/>
        <v>414.9</v>
      </c>
      <c r="K30" s="18">
        <f t="shared" si="12"/>
        <v>388.95920709430828</v>
      </c>
      <c r="L30" s="17">
        <f t="shared" si="3"/>
        <v>25</v>
      </c>
      <c r="M30">
        <f t="shared" si="4"/>
        <v>391.6</v>
      </c>
      <c r="N30" s="17">
        <f t="shared" si="13"/>
        <v>399.9</v>
      </c>
      <c r="O30" s="18">
        <f t="shared" si="14"/>
        <v>393.08149416540425</v>
      </c>
      <c r="P30" s="17">
        <f t="shared" si="15"/>
        <v>416.9</v>
      </c>
      <c r="Q30" s="18">
        <f t="shared" si="16"/>
        <v>409.88149416540421</v>
      </c>
      <c r="R30" s="17">
        <f t="shared" si="17"/>
        <v>408.4</v>
      </c>
      <c r="S30" s="18">
        <f t="shared" si="18"/>
        <v>25</v>
      </c>
      <c r="T30" s="17">
        <f t="shared" si="19"/>
        <v>401.9</v>
      </c>
      <c r="U30" s="18">
        <f t="shared" si="20"/>
        <v>405.75920709430824</v>
      </c>
      <c r="V30" s="17">
        <f t="shared" si="21"/>
        <v>385.1</v>
      </c>
      <c r="W30" s="18">
        <f t="shared" si="22"/>
        <v>411.04079290569172</v>
      </c>
      <c r="X30" s="17">
        <f t="shared" si="5"/>
        <v>775</v>
      </c>
      <c r="Y30">
        <f t="shared" si="6"/>
        <v>408.4</v>
      </c>
      <c r="AM30">
        <f>'Ausgabe KP-Koordinaten'!B10</f>
        <v>393.13</v>
      </c>
      <c r="AN30">
        <f>'Ausgabe KP-Koordinaten'!D10</f>
        <v>400</v>
      </c>
    </row>
    <row r="31" spans="1:40" x14ac:dyDescent="0.2">
      <c r="B31" s="17">
        <f t="shared" si="7"/>
        <v>400.6</v>
      </c>
      <c r="C31" s="18">
        <f t="shared" si="8"/>
        <v>407.14772708486748</v>
      </c>
      <c r="D31" s="17">
        <f t="shared" si="23"/>
        <v>382.6</v>
      </c>
      <c r="E31" s="18">
        <f t="shared" si="9"/>
        <v>390.34772708486753</v>
      </c>
      <c r="F31" s="17">
        <f t="shared" si="1"/>
        <v>391.6</v>
      </c>
      <c r="G31" s="18">
        <f t="shared" si="24"/>
        <v>775</v>
      </c>
      <c r="H31" s="17">
        <f t="shared" si="10"/>
        <v>397.6</v>
      </c>
      <c r="I31" s="18">
        <f t="shared" si="11"/>
        <v>394.6</v>
      </c>
      <c r="J31" s="17">
        <f t="shared" si="10"/>
        <v>414.4</v>
      </c>
      <c r="K31" s="18">
        <f t="shared" si="12"/>
        <v>388.6</v>
      </c>
      <c r="L31" s="17">
        <f t="shared" si="3"/>
        <v>25</v>
      </c>
      <c r="M31">
        <f t="shared" si="4"/>
        <v>391.6</v>
      </c>
      <c r="N31" s="17">
        <f t="shared" si="13"/>
        <v>399.4</v>
      </c>
      <c r="O31" s="18">
        <f t="shared" si="14"/>
        <v>392.85227291513252</v>
      </c>
      <c r="P31" s="17">
        <f t="shared" si="15"/>
        <v>417.4</v>
      </c>
      <c r="Q31" s="18">
        <f t="shared" si="16"/>
        <v>409.65227291513247</v>
      </c>
      <c r="R31" s="17">
        <f t="shared" si="17"/>
        <v>408.4</v>
      </c>
      <c r="S31" s="18">
        <f t="shared" si="18"/>
        <v>25</v>
      </c>
      <c r="T31" s="17">
        <f t="shared" si="19"/>
        <v>402.4</v>
      </c>
      <c r="U31" s="18">
        <f t="shared" si="20"/>
        <v>405.4</v>
      </c>
      <c r="V31" s="17">
        <f t="shared" si="21"/>
        <v>385.6</v>
      </c>
      <c r="W31" s="18">
        <f>ABS(SQRT($AB$4^2-(V$8-$AB$4-V31)^2)-W$7-$AB$4)</f>
        <v>411.4</v>
      </c>
      <c r="X31" s="17">
        <f t="shared" si="5"/>
        <v>775</v>
      </c>
      <c r="Y31">
        <f t="shared" si="6"/>
        <v>408.4</v>
      </c>
      <c r="AM31">
        <f>'Ausgabe KP-Koordinaten'!B11</f>
        <v>400</v>
      </c>
      <c r="AN31">
        <f>'Ausgabe KP-Koordinaten'!D11</f>
        <v>393.13</v>
      </c>
    </row>
    <row r="32" spans="1:40" x14ac:dyDescent="0.2">
      <c r="B32" s="17">
        <f t="shared" si="7"/>
        <v>401.1</v>
      </c>
      <c r="C32" s="18">
        <f t="shared" si="8"/>
        <v>407.35528573695285</v>
      </c>
      <c r="D32" s="17">
        <f t="shared" si="23"/>
        <v>382.1</v>
      </c>
      <c r="E32" s="18">
        <f t="shared" si="9"/>
        <v>390.5552857369529</v>
      </c>
      <c r="F32" s="17">
        <f t="shared" si="1"/>
        <v>391.6</v>
      </c>
      <c r="G32" s="18">
        <f t="shared" si="24"/>
        <v>775</v>
      </c>
      <c r="H32" s="17">
        <f t="shared" si="10"/>
        <v>397.1</v>
      </c>
      <c r="I32" s="18">
        <f t="shared" si="11"/>
        <v>394.99181323375615</v>
      </c>
      <c r="J32" s="17">
        <f t="shared" si="10"/>
        <v>413.9</v>
      </c>
      <c r="K32" s="18">
        <f t="shared" si="12"/>
        <v>388.2081867662439</v>
      </c>
      <c r="L32" s="17">
        <f t="shared" si="3"/>
        <v>25</v>
      </c>
      <c r="M32">
        <f t="shared" si="4"/>
        <v>391.6</v>
      </c>
      <c r="N32" s="17">
        <f t="shared" si="13"/>
        <v>398.9</v>
      </c>
      <c r="O32" s="18">
        <f t="shared" si="14"/>
        <v>392.64471426304715</v>
      </c>
      <c r="P32" s="17">
        <f t="shared" si="15"/>
        <v>417.9</v>
      </c>
      <c r="Q32" s="18">
        <f t="shared" si="16"/>
        <v>409.4447142630471</v>
      </c>
      <c r="R32" s="17">
        <f t="shared" si="17"/>
        <v>408.4</v>
      </c>
      <c r="S32" s="18">
        <f t="shared" si="18"/>
        <v>25</v>
      </c>
      <c r="T32" s="17">
        <f t="shared" si="19"/>
        <v>402.9</v>
      </c>
      <c r="U32" s="18">
        <f t="shared" si="20"/>
        <v>405.00818676624385</v>
      </c>
      <c r="V32" s="17">
        <f t="shared" si="21"/>
        <v>386.1</v>
      </c>
      <c r="W32" s="18">
        <f t="shared" si="22"/>
        <v>411.7918132337561</v>
      </c>
      <c r="X32" s="17">
        <f t="shared" si="5"/>
        <v>775</v>
      </c>
      <c r="Y32">
        <f t="shared" si="6"/>
        <v>408.4</v>
      </c>
      <c r="AM32">
        <f>'Ausgabe KP-Koordinaten'!B12</f>
        <v>406.87</v>
      </c>
      <c r="AN32">
        <f>'Ausgabe KP-Koordinaten'!D12</f>
        <v>400</v>
      </c>
    </row>
    <row r="33" spans="1:40" x14ac:dyDescent="0.2">
      <c r="B33" s="17">
        <f t="shared" si="7"/>
        <v>401.6</v>
      </c>
      <c r="C33" s="18">
        <f t="shared" si="8"/>
        <v>407.54213562373093</v>
      </c>
      <c r="D33" s="17">
        <f t="shared" si="23"/>
        <v>381.6</v>
      </c>
      <c r="E33" s="18">
        <f t="shared" si="9"/>
        <v>390.74213562373097</v>
      </c>
      <c r="F33" s="17">
        <f t="shared" si="1"/>
        <v>391.6</v>
      </c>
      <c r="G33" s="18">
        <f t="shared" si="24"/>
        <v>775</v>
      </c>
      <c r="H33" s="17">
        <f t="shared" si="10"/>
        <v>396.6</v>
      </c>
      <c r="I33" s="18">
        <f t="shared" si="11"/>
        <v>395.41966011250105</v>
      </c>
      <c r="J33" s="17">
        <f t="shared" si="10"/>
        <v>413.4</v>
      </c>
      <c r="K33" s="18">
        <f t="shared" si="12"/>
        <v>387.780339887499</v>
      </c>
      <c r="L33" s="17">
        <f t="shared" si="3"/>
        <v>25</v>
      </c>
      <c r="M33">
        <f t="shared" si="4"/>
        <v>391.6</v>
      </c>
      <c r="N33" s="17">
        <f t="shared" si="13"/>
        <v>398.4</v>
      </c>
      <c r="O33" s="18">
        <f t="shared" si="14"/>
        <v>392.45786437626907</v>
      </c>
      <c r="P33" s="17">
        <f t="shared" si="15"/>
        <v>418.4</v>
      </c>
      <c r="Q33" s="18">
        <f t="shared" si="16"/>
        <v>409.25786437626903</v>
      </c>
      <c r="R33" s="17">
        <f t="shared" si="17"/>
        <v>408.4</v>
      </c>
      <c r="S33" s="18">
        <f t="shared" si="18"/>
        <v>25</v>
      </c>
      <c r="T33" s="17">
        <f t="shared" si="19"/>
        <v>403.4</v>
      </c>
      <c r="U33" s="18">
        <f t="shared" si="20"/>
        <v>404.58033988749895</v>
      </c>
      <c r="V33" s="17">
        <f t="shared" si="21"/>
        <v>386.6</v>
      </c>
      <c r="W33" s="18">
        <f t="shared" si="22"/>
        <v>412.219660112501</v>
      </c>
      <c r="X33" s="17">
        <f t="shared" si="5"/>
        <v>775</v>
      </c>
      <c r="Y33">
        <f t="shared" si="6"/>
        <v>408.4</v>
      </c>
      <c r="AM33">
        <f>'Ausgabe KP-Koordinaten'!B13</f>
        <v>400</v>
      </c>
      <c r="AN33">
        <f>'Ausgabe KP-Koordinaten'!D13</f>
        <v>406.87</v>
      </c>
    </row>
    <row r="34" spans="1:40" hidden="1" x14ac:dyDescent="0.2">
      <c r="A34" s="18" t="s">
        <v>33</v>
      </c>
      <c r="B34" s="17">
        <f t="shared" si="7"/>
        <v>402.1</v>
      </c>
      <c r="C34" s="18">
        <f t="shared" ref="C34:C35" si="25">ABS(-SQRT($AB$4^2-(B$7+$AB$4-B34)^2)-C$8+$AB$4)</f>
        <v>407.70908802125416</v>
      </c>
      <c r="D34" s="17">
        <f t="shared" si="23"/>
        <v>381.1</v>
      </c>
      <c r="E34" s="18">
        <f t="shared" ref="E34:E35" si="26">ABS(-SQRT($AB$4^2-(D$7-$AB$4-D34)^2)-E$8+$AB$4)</f>
        <v>390.90908802125421</v>
      </c>
      <c r="F34" s="17">
        <f t="shared" si="1"/>
        <v>391.6</v>
      </c>
      <c r="G34" s="18">
        <f t="shared" si="24"/>
        <v>775</v>
      </c>
      <c r="H34" s="17">
        <f t="shared" ref="H34" si="27">IF(H33+(SIGN(H$8-H$7)*$AB$5)&lt;=H$7+$AB$4,H33+(SIGN(H$8-H$7)*$AB$5),"")</f>
        <v>396.1</v>
      </c>
      <c r="I34" s="18">
        <f t="shared" ref="I34:I35" si="28">ABS(SQRT($AB$4^2-(H$8+$AB$4-H34)^2)-I$7-$AB$4)</f>
        <v>395.88785735718574</v>
      </c>
      <c r="J34" s="17">
        <f t="shared" ref="J34" si="29">IF(J33+(SIGN(J$8-J$7)*$AB$5)&lt;=J$7+$AB$4,J33+(SIGN(J$8-J$7)*$AB$5),"")</f>
        <v>412.9</v>
      </c>
      <c r="K34" s="18">
        <f t="shared" ref="K34:K35" si="30">ABS(-SQRT($AB$4^2-(J$8+$AB$4-J34)^2)-K$7+$AB$4)</f>
        <v>387.31214264281431</v>
      </c>
      <c r="L34" s="17">
        <f t="shared" si="3"/>
        <v>25</v>
      </c>
      <c r="M34">
        <f t="shared" si="4"/>
        <v>391.6</v>
      </c>
      <c r="N34" s="17">
        <f t="shared" si="13"/>
        <v>397.9</v>
      </c>
      <c r="O34" s="18">
        <f t="shared" ref="O34:O35" si="31">ABS(SQRT($AB$4^2-(N$7-$AB$4-N34)^2)-O$8-$AB$4)</f>
        <v>392.29091197874584</v>
      </c>
      <c r="P34" s="17">
        <f t="shared" si="15"/>
        <v>418.9</v>
      </c>
      <c r="Q34" s="18">
        <f t="shared" ref="Q34:Q35" si="32">ABS(SQRT($AB$4^2-(P$7+$AB$4-P34)^2)-Q$8-$AB$4)</f>
        <v>409.09091197874579</v>
      </c>
      <c r="R34" s="17">
        <f t="shared" si="17"/>
        <v>408.4</v>
      </c>
      <c r="S34" s="18">
        <f t="shared" si="18"/>
        <v>25</v>
      </c>
      <c r="T34" s="17">
        <f t="shared" si="19"/>
        <v>403.9</v>
      </c>
      <c r="U34" s="18">
        <f t="shared" ref="U34:U35" si="33">ABS(-SQRT($AB$4^2-(T$8-$AB$4-T34)^2)-U$7+$AB$4)</f>
        <v>404.11214264281426</v>
      </c>
      <c r="V34" s="17">
        <f t="shared" si="21"/>
        <v>387.1</v>
      </c>
      <c r="W34" s="18">
        <f t="shared" ref="W34:W35" si="34">ABS(SQRT($AB$4^2-(V$8-$AB$4-V34)^2)-W$7-$AB$4)</f>
        <v>412.68785735718569</v>
      </c>
      <c r="X34" s="17">
        <f t="shared" si="5"/>
        <v>775</v>
      </c>
      <c r="Y34">
        <f t="shared" si="6"/>
        <v>408.4</v>
      </c>
    </row>
    <row r="35" spans="1:40" x14ac:dyDescent="0.2">
      <c r="B35" s="17">
        <f t="shared" si="7"/>
        <v>402.6</v>
      </c>
      <c r="C35" s="18">
        <f t="shared" si="25"/>
        <v>407.85683229480094</v>
      </c>
      <c r="D35" s="17">
        <f t="shared" si="23"/>
        <v>380.6</v>
      </c>
      <c r="E35" s="18">
        <f t="shared" si="26"/>
        <v>391.05683229480098</v>
      </c>
      <c r="F35" s="17">
        <f t="shared" si="1"/>
        <v>391.6</v>
      </c>
      <c r="G35" s="18">
        <f t="shared" si="24"/>
        <v>775</v>
      </c>
      <c r="H35" s="17">
        <f t="shared" ref="H35:H42" si="35">IF(H34+(SIGN(H$8-H$7)*$AB$5)&lt;=H$7+$AB$4,H34+(SIGN(H$8-H$7)*$AB$5),"")</f>
        <v>395.6</v>
      </c>
      <c r="I35" s="18">
        <f t="shared" si="28"/>
        <v>396.40196097281444</v>
      </c>
      <c r="J35" s="17">
        <f t="shared" ref="J35:J42" si="36">IF(J34+(SIGN(J$8-J$7)*$AB$5)&lt;=J$7+$AB$4,J34+(SIGN(J$8-J$7)*$AB$5),"")</f>
        <v>412.4</v>
      </c>
      <c r="K35" s="18">
        <f t="shared" si="30"/>
        <v>386.79803902718561</v>
      </c>
      <c r="L35" s="17">
        <f t="shared" si="3"/>
        <v>25</v>
      </c>
      <c r="M35">
        <f t="shared" si="4"/>
        <v>391.6</v>
      </c>
      <c r="N35" s="17">
        <f t="shared" si="13"/>
        <v>397.4</v>
      </c>
      <c r="O35" s="18">
        <f t="shared" si="31"/>
        <v>392.14316770519906</v>
      </c>
      <c r="P35" s="17">
        <f t="shared" si="15"/>
        <v>419.4</v>
      </c>
      <c r="Q35" s="18">
        <f t="shared" si="32"/>
        <v>408.94316770519902</v>
      </c>
      <c r="R35" s="17">
        <f t="shared" si="17"/>
        <v>408.4</v>
      </c>
      <c r="S35" s="18">
        <f t="shared" si="18"/>
        <v>25</v>
      </c>
      <c r="T35" s="17">
        <f t="shared" si="19"/>
        <v>404.4</v>
      </c>
      <c r="U35" s="18">
        <f t="shared" si="33"/>
        <v>403.59803902718556</v>
      </c>
      <c r="V35" s="17">
        <f t="shared" si="21"/>
        <v>387.6</v>
      </c>
      <c r="W35" s="18">
        <f t="shared" si="34"/>
        <v>413.20196097281439</v>
      </c>
      <c r="X35" s="17">
        <f t="shared" si="5"/>
        <v>775</v>
      </c>
      <c r="Y35">
        <f t="shared" si="6"/>
        <v>408.4</v>
      </c>
    </row>
    <row r="36" spans="1:40" x14ac:dyDescent="0.2">
      <c r="B36" s="17">
        <f t="shared" si="7"/>
        <v>403.1</v>
      </c>
      <c r="C36" s="18">
        <f t="shared" ref="C36:C38" si="37">ABS(-SQRT($AB$4^2-(B$7+$AB$4-B36)^2)-C$8+$AB$4)</f>
        <v>407.98595214581479</v>
      </c>
      <c r="D36" s="17">
        <f t="shared" si="23"/>
        <v>380.1</v>
      </c>
      <c r="E36" s="18">
        <f t="shared" ref="E36:E39" si="38">ABS(-SQRT($AB$4^2-(D$7-$AB$4-D36)^2)-E$8+$AB$4)</f>
        <v>391.18595214581484</v>
      </c>
      <c r="F36" s="17">
        <f t="shared" si="1"/>
        <v>391.6</v>
      </c>
      <c r="G36" s="18">
        <f t="shared" si="24"/>
        <v>775</v>
      </c>
      <c r="H36" s="17">
        <f t="shared" si="35"/>
        <v>395.1</v>
      </c>
      <c r="I36" s="18">
        <f t="shared" ref="I36:I39" si="39">ABS(SQRT($AB$4^2-(H$8+$AB$4-H36)^2)-I$7-$AB$4)</f>
        <v>396.96931985787091</v>
      </c>
      <c r="J36" s="17">
        <f t="shared" si="36"/>
        <v>411.9</v>
      </c>
      <c r="K36" s="18">
        <f t="shared" ref="K36:K39" si="40">ABS(-SQRT($AB$4^2-(J$8+$AB$4-J36)^2)-K$7+$AB$4)</f>
        <v>386.23068014212913</v>
      </c>
      <c r="L36" s="17">
        <f t="shared" si="3"/>
        <v>25</v>
      </c>
      <c r="M36">
        <f t="shared" si="4"/>
        <v>391.6</v>
      </c>
      <c r="N36" s="17">
        <f t="shared" si="13"/>
        <v>396.9</v>
      </c>
      <c r="O36" s="18">
        <f t="shared" ref="O36:O39" si="41">ABS(SQRT($AB$4^2-(N$7-$AB$4-N36)^2)-O$8-$AB$4)</f>
        <v>392.01404785418521</v>
      </c>
      <c r="P36" s="17">
        <f t="shared" si="15"/>
        <v>419.9</v>
      </c>
      <c r="Q36" s="18">
        <f t="shared" ref="Q36:Q39" si="42">ABS(SQRT($AB$4^2-(P$7+$AB$4-P36)^2)-Q$8-$AB$4)</f>
        <v>408.81404785418516</v>
      </c>
      <c r="R36" s="17">
        <f t="shared" si="17"/>
        <v>408.4</v>
      </c>
      <c r="S36" s="18">
        <f t="shared" si="18"/>
        <v>25</v>
      </c>
      <c r="T36" s="17">
        <f t="shared" si="19"/>
        <v>404.9</v>
      </c>
      <c r="U36" s="18">
        <f t="shared" ref="U36:U39" si="43">ABS(-SQRT($AB$4^2-(T$8-$AB$4-T36)^2)-U$7+$AB$4)</f>
        <v>403.03068014212909</v>
      </c>
      <c r="V36" s="17">
        <f t="shared" si="21"/>
        <v>388.1</v>
      </c>
      <c r="W36" s="18">
        <f t="shared" ref="W36:W39" si="44">ABS(SQRT($AB$4^2-(V$8-$AB$4-V36)^2)-W$7-$AB$4)</f>
        <v>413.76931985787087</v>
      </c>
      <c r="X36" s="17">
        <f t="shared" si="5"/>
        <v>775</v>
      </c>
      <c r="Y36">
        <f t="shared" si="6"/>
        <v>408.4</v>
      </c>
    </row>
    <row r="37" spans="1:40" x14ac:dyDescent="0.2">
      <c r="B37" s="17">
        <f t="shared" si="7"/>
        <v>403.6</v>
      </c>
      <c r="C37" s="18">
        <f t="shared" si="37"/>
        <v>408.09693845669904</v>
      </c>
      <c r="D37" s="17">
        <f t="shared" si="23"/>
        <v>379.6</v>
      </c>
      <c r="E37" s="18">
        <f t="shared" si="38"/>
        <v>391.29693845669908</v>
      </c>
      <c r="F37" s="17">
        <f t="shared" si="1"/>
        <v>391.6</v>
      </c>
      <c r="G37" s="18">
        <f t="shared" si="24"/>
        <v>775</v>
      </c>
      <c r="H37" s="17">
        <f t="shared" si="35"/>
        <v>394.6</v>
      </c>
      <c r="I37" s="18">
        <f t="shared" si="39"/>
        <v>397.6</v>
      </c>
      <c r="J37" s="17">
        <f t="shared" si="36"/>
        <v>411.4</v>
      </c>
      <c r="K37" s="18">
        <f t="shared" si="40"/>
        <v>385.6</v>
      </c>
      <c r="L37" s="17">
        <f t="shared" si="3"/>
        <v>25</v>
      </c>
      <c r="M37">
        <f t="shared" si="4"/>
        <v>391.6</v>
      </c>
      <c r="N37" s="17">
        <f t="shared" si="13"/>
        <v>396.4</v>
      </c>
      <c r="O37" s="18">
        <f t="shared" si="41"/>
        <v>391.90306154330096</v>
      </c>
      <c r="P37" s="17">
        <f t="shared" si="15"/>
        <v>420.4</v>
      </c>
      <c r="Q37" s="18">
        <f t="shared" si="42"/>
        <v>408.70306154330092</v>
      </c>
      <c r="R37" s="17">
        <f t="shared" si="17"/>
        <v>408.4</v>
      </c>
      <c r="S37" s="18">
        <f t="shared" si="18"/>
        <v>25</v>
      </c>
      <c r="T37" s="17">
        <f t="shared" si="19"/>
        <v>405.4</v>
      </c>
      <c r="U37" s="18">
        <f t="shared" si="43"/>
        <v>402.4</v>
      </c>
      <c r="V37" s="17">
        <f t="shared" si="21"/>
        <v>388.6</v>
      </c>
      <c r="W37" s="18">
        <f t="shared" si="44"/>
        <v>414.4</v>
      </c>
      <c r="X37" s="17">
        <f t="shared" si="5"/>
        <v>775</v>
      </c>
      <c r="Y37">
        <f t="shared" si="6"/>
        <v>408.4</v>
      </c>
    </row>
    <row r="38" spans="1:40" x14ac:dyDescent="0.2">
      <c r="B38" s="17">
        <f t="shared" si="7"/>
        <v>404.1</v>
      </c>
      <c r="C38" s="18">
        <f t="shared" si="37"/>
        <v>408.19019945774903</v>
      </c>
      <c r="D38" s="17">
        <f t="shared" si="23"/>
        <v>379.1</v>
      </c>
      <c r="E38" s="18">
        <f t="shared" si="38"/>
        <v>391.39019945774908</v>
      </c>
      <c r="F38" s="17">
        <f t="shared" si="1"/>
        <v>391.6</v>
      </c>
      <c r="G38" s="18">
        <f t="shared" si="24"/>
        <v>775</v>
      </c>
      <c r="H38" s="17">
        <f t="shared" si="35"/>
        <v>394.1</v>
      </c>
      <c r="I38" s="18">
        <f t="shared" si="39"/>
        <v>398.30843802411152</v>
      </c>
      <c r="J38" s="17">
        <f t="shared" si="36"/>
        <v>410.9</v>
      </c>
      <c r="K38" s="18">
        <f t="shared" si="40"/>
        <v>384.89156197588852</v>
      </c>
      <c r="L38" s="17">
        <f t="shared" si="3"/>
        <v>25</v>
      </c>
      <c r="M38">
        <f t="shared" si="4"/>
        <v>391.6</v>
      </c>
      <c r="N38" s="17">
        <f t="shared" si="13"/>
        <v>395.9</v>
      </c>
      <c r="O38" s="18">
        <f t="shared" si="41"/>
        <v>391.80980054225097</v>
      </c>
      <c r="P38" s="17">
        <f t="shared" si="15"/>
        <v>420.9</v>
      </c>
      <c r="Q38" s="18">
        <f t="shared" si="42"/>
        <v>408.60980054225092</v>
      </c>
      <c r="R38" s="17">
        <f t="shared" si="17"/>
        <v>408.4</v>
      </c>
      <c r="S38" s="18">
        <f t="shared" si="18"/>
        <v>25</v>
      </c>
      <c r="T38" s="17">
        <f t="shared" si="19"/>
        <v>405.9</v>
      </c>
      <c r="U38" s="18">
        <f t="shared" si="43"/>
        <v>401.69156197588848</v>
      </c>
      <c r="V38" s="17">
        <f t="shared" si="21"/>
        <v>389.1</v>
      </c>
      <c r="W38" s="18">
        <f t="shared" si="44"/>
        <v>415.10843802411148</v>
      </c>
      <c r="X38" s="17">
        <f t="shared" si="5"/>
        <v>775</v>
      </c>
      <c r="Y38">
        <f t="shared" si="6"/>
        <v>408.4</v>
      </c>
    </row>
    <row r="39" spans="1:40" x14ac:dyDescent="0.2">
      <c r="B39" s="17">
        <f t="shared" si="7"/>
        <v>404.6</v>
      </c>
      <c r="C39" s="18">
        <f>ABS(-SQRT($AB$4^2-(B$7+$AB$4-B39)^2)-C$8+$AB$4)</f>
        <v>408.26606874731846</v>
      </c>
      <c r="D39" s="17">
        <f t="shared" si="23"/>
        <v>378.6</v>
      </c>
      <c r="E39" s="18">
        <f t="shared" si="38"/>
        <v>391.4660687473185</v>
      </c>
      <c r="F39" s="17">
        <f t="shared" si="1"/>
        <v>391.6</v>
      </c>
      <c r="G39" s="18">
        <f t="shared" si="24"/>
        <v>775</v>
      </c>
      <c r="H39" s="17">
        <f t="shared" si="35"/>
        <v>393.6</v>
      </c>
      <c r="I39" s="18">
        <f t="shared" si="39"/>
        <v>399.11668522645215</v>
      </c>
      <c r="J39" s="17">
        <f t="shared" si="36"/>
        <v>410.4</v>
      </c>
      <c r="K39" s="18">
        <f t="shared" si="40"/>
        <v>384.0833147735479</v>
      </c>
      <c r="L39" s="17">
        <f t="shared" si="3"/>
        <v>25</v>
      </c>
      <c r="M39">
        <f t="shared" si="4"/>
        <v>391.6</v>
      </c>
      <c r="N39" s="17">
        <f t="shared" si="13"/>
        <v>395.4</v>
      </c>
      <c r="O39" s="18">
        <f t="shared" si="41"/>
        <v>391.73393125268154</v>
      </c>
      <c r="P39" s="17">
        <f t="shared" si="15"/>
        <v>421.4</v>
      </c>
      <c r="Q39" s="18">
        <f t="shared" si="42"/>
        <v>408.5339312526815</v>
      </c>
      <c r="R39" s="17">
        <f t="shared" si="17"/>
        <v>408.4</v>
      </c>
      <c r="S39" s="18">
        <f t="shared" si="18"/>
        <v>25</v>
      </c>
      <c r="T39" s="17">
        <f t="shared" si="19"/>
        <v>406.4</v>
      </c>
      <c r="U39" s="18">
        <f t="shared" si="43"/>
        <v>400.88331477354785</v>
      </c>
      <c r="V39" s="17">
        <f t="shared" si="21"/>
        <v>389.6</v>
      </c>
      <c r="W39" s="18">
        <f t="shared" si="44"/>
        <v>415.9166852264521</v>
      </c>
      <c r="X39" s="17">
        <f>IF(X38+50&lt;=X$8,X38+50,X38)</f>
        <v>775</v>
      </c>
      <c r="Y39">
        <f t="shared" si="6"/>
        <v>408.4</v>
      </c>
    </row>
    <row r="40" spans="1:40" x14ac:dyDescent="0.2">
      <c r="B40" s="17">
        <f t="shared" si="7"/>
        <v>405.1</v>
      </c>
      <c r="C40" s="18">
        <f t="shared" ref="C40:C42" si="45">ABS(-SQRT($AB$4^2-(B$7+$AB$4-B40)^2)-C$8+$AB$4)</f>
        <v>408.32481155659929</v>
      </c>
      <c r="D40" s="17">
        <f t="shared" si="23"/>
        <v>378.1</v>
      </c>
      <c r="E40" s="18">
        <f t="shared" ref="E40:E42" si="46">ABS(-SQRT($AB$4^2-(D$7-$AB$4-D40)^2)-E$8+$AB$4)</f>
        <v>391.52481155659933</v>
      </c>
      <c r="F40" s="17">
        <f t="shared" si="1"/>
        <v>391.6</v>
      </c>
      <c r="G40" s="18">
        <f t="shared" si="24"/>
        <v>775</v>
      </c>
      <c r="H40" s="17">
        <f t="shared" si="35"/>
        <v>393.1</v>
      </c>
      <c r="I40" s="18">
        <f t="shared" ref="I40:I42" si="47">ABS(SQRT($AB$4^2-(H$8+$AB$4-H40)^2)-I$7-$AB$4)</f>
        <v>400.061651584689</v>
      </c>
      <c r="J40" s="17">
        <f t="shared" si="36"/>
        <v>409.9</v>
      </c>
      <c r="K40" s="18">
        <f t="shared" ref="K40:K42" si="48">ABS(-SQRT($AB$4^2-(J$8+$AB$4-J40)^2)-K$7+$AB$4)</f>
        <v>383.13834841531104</v>
      </c>
      <c r="L40" s="17">
        <f t="shared" si="3"/>
        <v>25</v>
      </c>
      <c r="M40">
        <f t="shared" si="4"/>
        <v>391.6</v>
      </c>
      <c r="N40" s="17">
        <f t="shared" si="13"/>
        <v>394.9</v>
      </c>
      <c r="O40" s="18">
        <f t="shared" ref="O40:O42" si="49">ABS(SQRT($AB$4^2-(N$7-$AB$4-N40)^2)-O$8-$AB$4)</f>
        <v>391.67518844340071</v>
      </c>
      <c r="P40" s="17">
        <f t="shared" si="15"/>
        <v>421.9</v>
      </c>
      <c r="Q40" s="18">
        <f t="shared" ref="Q40:Q42" si="50">ABS(SQRT($AB$4^2-(P$7+$AB$4-P40)^2)-Q$8-$AB$4)</f>
        <v>408.47518844340067</v>
      </c>
      <c r="R40" s="17">
        <f t="shared" si="17"/>
        <v>408.4</v>
      </c>
      <c r="S40" s="18">
        <f t="shared" si="18"/>
        <v>25</v>
      </c>
      <c r="T40" s="17">
        <f t="shared" si="19"/>
        <v>406.9</v>
      </c>
      <c r="U40" s="18">
        <f t="shared" ref="U40:U42" si="51">ABS(-SQRT($AB$4^2-(T$8-$AB$4-T40)^2)-U$7+$AB$4)</f>
        <v>399.938348415311</v>
      </c>
      <c r="V40" s="17">
        <f t="shared" si="21"/>
        <v>390.1</v>
      </c>
      <c r="W40" s="18">
        <f t="shared" ref="W40:W42" si="52">ABS(SQRT($AB$4^2-(V$8-$AB$4-V40)^2)-W$7-$AB$4)</f>
        <v>416.86165158468896</v>
      </c>
      <c r="X40" s="17">
        <f t="shared" ref="X40:X42" si="53">IF(X39+50&lt;=X$8,X39+50,X39)</f>
        <v>775</v>
      </c>
      <c r="Y40">
        <f t="shared" si="6"/>
        <v>408.4</v>
      </c>
    </row>
    <row r="41" spans="1:40" x14ac:dyDescent="0.2">
      <c r="B41" s="17">
        <f t="shared" si="7"/>
        <v>405.6</v>
      </c>
      <c r="C41" s="18">
        <f t="shared" si="45"/>
        <v>408.36662954709573</v>
      </c>
      <c r="D41" s="17">
        <f t="shared" si="23"/>
        <v>377.6</v>
      </c>
      <c r="E41" s="18">
        <f t="shared" si="46"/>
        <v>391.56662954709577</v>
      </c>
      <c r="F41" s="17">
        <f t="shared" si="1"/>
        <v>391.6</v>
      </c>
      <c r="G41" s="18">
        <f t="shared" si="24"/>
        <v>775</v>
      </c>
      <c r="H41" s="17">
        <f t="shared" si="35"/>
        <v>392.6</v>
      </c>
      <c r="I41" s="18">
        <f t="shared" si="47"/>
        <v>401.21483519286551</v>
      </c>
      <c r="J41" s="17">
        <f t="shared" si="36"/>
        <v>409.4</v>
      </c>
      <c r="K41" s="18">
        <f t="shared" si="48"/>
        <v>381.98516480713454</v>
      </c>
      <c r="L41" s="17">
        <f t="shared" si="3"/>
        <v>25</v>
      </c>
      <c r="M41">
        <f t="shared" si="4"/>
        <v>391.6</v>
      </c>
      <c r="N41" s="17">
        <f t="shared" si="13"/>
        <v>394.4</v>
      </c>
      <c r="O41" s="18">
        <f t="shared" si="49"/>
        <v>391.63337045290427</v>
      </c>
      <c r="P41" s="17">
        <f t="shared" si="15"/>
        <v>422.4</v>
      </c>
      <c r="Q41" s="18">
        <f t="shared" si="50"/>
        <v>408.43337045290423</v>
      </c>
      <c r="R41" s="17">
        <f t="shared" si="17"/>
        <v>408.4</v>
      </c>
      <c r="S41" s="18">
        <f t="shared" si="18"/>
        <v>25</v>
      </c>
      <c r="T41" s="17">
        <f t="shared" si="19"/>
        <v>407.4</v>
      </c>
      <c r="U41" s="18">
        <f t="shared" si="51"/>
        <v>398.78516480713449</v>
      </c>
      <c r="V41" s="17">
        <f t="shared" si="21"/>
        <v>390.6</v>
      </c>
      <c r="W41" s="18">
        <f t="shared" si="52"/>
        <v>418.01483519286546</v>
      </c>
      <c r="X41" s="17">
        <f t="shared" si="53"/>
        <v>775</v>
      </c>
      <c r="Y41">
        <f t="shared" si="6"/>
        <v>408.4</v>
      </c>
    </row>
    <row r="42" spans="1:40" x14ac:dyDescent="0.2">
      <c r="B42" s="17">
        <f t="shared" si="7"/>
        <v>406.1</v>
      </c>
      <c r="C42" s="18">
        <f t="shared" si="45"/>
        <v>408.39166435056495</v>
      </c>
      <c r="D42" s="17">
        <f t="shared" si="23"/>
        <v>377.1</v>
      </c>
      <c r="E42" s="18">
        <f t="shared" si="46"/>
        <v>391.591664350565</v>
      </c>
      <c r="F42" s="17">
        <f t="shared" si="1"/>
        <v>391.6</v>
      </c>
      <c r="G42" s="18">
        <f t="shared" si="24"/>
        <v>775</v>
      </c>
      <c r="H42" s="17">
        <f t="shared" si="35"/>
        <v>392.1</v>
      </c>
      <c r="I42" s="18">
        <f t="shared" si="47"/>
        <v>402.7594271260657</v>
      </c>
      <c r="J42" s="17">
        <f t="shared" si="36"/>
        <v>408.9</v>
      </c>
      <c r="K42" s="18">
        <f t="shared" si="48"/>
        <v>380.44057287393434</v>
      </c>
      <c r="L42" s="17">
        <f t="shared" si="3"/>
        <v>25</v>
      </c>
      <c r="M42">
        <f t="shared" si="4"/>
        <v>391.6</v>
      </c>
      <c r="N42" s="17">
        <f t="shared" si="13"/>
        <v>393.9</v>
      </c>
      <c r="O42" s="18">
        <f t="shared" si="49"/>
        <v>391.60833564943505</v>
      </c>
      <c r="P42" s="17">
        <f t="shared" si="15"/>
        <v>422.9</v>
      </c>
      <c r="Q42" s="18">
        <f t="shared" si="50"/>
        <v>408.408335649435</v>
      </c>
      <c r="R42" s="17">
        <f t="shared" si="17"/>
        <v>408.4</v>
      </c>
      <c r="S42" s="18">
        <f t="shared" si="18"/>
        <v>25</v>
      </c>
      <c r="T42" s="17">
        <f t="shared" si="19"/>
        <v>407.9</v>
      </c>
      <c r="U42" s="18">
        <f t="shared" si="51"/>
        <v>397.2405728739343</v>
      </c>
      <c r="V42" s="17">
        <f t="shared" si="21"/>
        <v>391.1</v>
      </c>
      <c r="W42" s="18">
        <f t="shared" si="52"/>
        <v>419.55942712606566</v>
      </c>
      <c r="X42" s="17">
        <f t="shared" si="53"/>
        <v>775</v>
      </c>
      <c r="Y42">
        <f t="shared" si="6"/>
        <v>408.4</v>
      </c>
    </row>
    <row r="43" spans="1:40" x14ac:dyDescent="0.2">
      <c r="A43" s="18" t="s">
        <v>33</v>
      </c>
      <c r="B43" s="17">
        <f>$AB$8</f>
        <v>408.4</v>
      </c>
      <c r="C43" s="18">
        <f>ABS(-SQRT($AB$4^2-(B$7+$AB$4-B43)^2)-C$8+$AB$4)</f>
        <v>408.29160837518901</v>
      </c>
      <c r="D43">
        <f>$AB$7-$AB$4</f>
        <v>376.6</v>
      </c>
      <c r="E43" s="18">
        <f>$AB$7</f>
        <v>391.6</v>
      </c>
      <c r="F43" s="17">
        <f t="shared" si="1"/>
        <v>391.6</v>
      </c>
      <c r="G43" s="18">
        <f>IF(G39+50&lt;=G$8,G39+50,G39)</f>
        <v>775</v>
      </c>
      <c r="H43">
        <f>$AB$7</f>
        <v>391.6</v>
      </c>
      <c r="I43" s="18">
        <f>$AB$8</f>
        <v>408.4</v>
      </c>
      <c r="J43">
        <f>$AB$8</f>
        <v>408.4</v>
      </c>
      <c r="K43" s="18">
        <f>$AB$7-$AB$4</f>
        <v>376.6</v>
      </c>
      <c r="L43" s="17">
        <f>IF(L39-50&gt;=L$8,L39-50,L39)</f>
        <v>25</v>
      </c>
      <c r="M43">
        <f t="shared" si="4"/>
        <v>391.6</v>
      </c>
      <c r="N43">
        <f>$AB$7</f>
        <v>391.6</v>
      </c>
      <c r="O43">
        <f>$AB$7</f>
        <v>391.6</v>
      </c>
      <c r="P43">
        <f>$AB$8+$AB$4</f>
        <v>423.4</v>
      </c>
      <c r="Q43" s="18">
        <f>$AB$8</f>
        <v>408.4</v>
      </c>
      <c r="R43" s="17">
        <f t="shared" si="17"/>
        <v>408.4</v>
      </c>
      <c r="S43" s="18">
        <f>IF(S39-50&gt;=S$8,S39-50,S39)</f>
        <v>25</v>
      </c>
      <c r="T43">
        <f>$AB$8</f>
        <v>408.4</v>
      </c>
      <c r="U43" s="18">
        <f>$AB$7</f>
        <v>391.6</v>
      </c>
      <c r="V43">
        <f>$AB$7</f>
        <v>391.6</v>
      </c>
      <c r="W43" s="18">
        <f>$AB$8+$AB$4</f>
        <v>423.4</v>
      </c>
      <c r="X43" s="17">
        <f>IF(X39+50&lt;=X$8,X39+50,X39)</f>
        <v>775</v>
      </c>
      <c r="Y43">
        <f t="shared" si="6"/>
        <v>408.4</v>
      </c>
    </row>
    <row r="44" spans="1:40" x14ac:dyDescent="0.2">
      <c r="A44" s="18" t="s">
        <v>32</v>
      </c>
      <c r="B44">
        <f>B$8</f>
        <v>800</v>
      </c>
      <c r="C44" s="18">
        <f>C$8</f>
        <v>408.4</v>
      </c>
      <c r="D44">
        <f t="shared" ref="D44:Y44" si="54">D$8</f>
        <v>0</v>
      </c>
      <c r="E44" s="18">
        <f t="shared" si="54"/>
        <v>391.6</v>
      </c>
      <c r="F44">
        <f t="shared" si="54"/>
        <v>391.6</v>
      </c>
      <c r="G44">
        <f t="shared" si="54"/>
        <v>800</v>
      </c>
      <c r="H44" s="17">
        <f>H$8</f>
        <v>391.6</v>
      </c>
      <c r="I44" s="18">
        <f t="shared" si="54"/>
        <v>800</v>
      </c>
      <c r="J44">
        <f t="shared" si="54"/>
        <v>408.4</v>
      </c>
      <c r="K44" s="18">
        <f t="shared" si="54"/>
        <v>0</v>
      </c>
      <c r="L44">
        <f t="shared" si="54"/>
        <v>0</v>
      </c>
      <c r="M44" s="18">
        <f t="shared" si="54"/>
        <v>391.6</v>
      </c>
      <c r="N44">
        <f t="shared" si="54"/>
        <v>0</v>
      </c>
      <c r="O44" s="18">
        <f t="shared" si="54"/>
        <v>391.6</v>
      </c>
      <c r="P44">
        <f t="shared" si="54"/>
        <v>800</v>
      </c>
      <c r="Q44" s="18">
        <f t="shared" si="54"/>
        <v>408.4</v>
      </c>
      <c r="R44">
        <f t="shared" si="54"/>
        <v>408.4</v>
      </c>
      <c r="S44" s="18">
        <f t="shared" si="54"/>
        <v>0</v>
      </c>
      <c r="T44">
        <f t="shared" si="54"/>
        <v>408.4</v>
      </c>
      <c r="U44" s="18">
        <f t="shared" si="54"/>
        <v>0</v>
      </c>
      <c r="V44">
        <f t="shared" si="54"/>
        <v>391.6</v>
      </c>
      <c r="W44" s="18">
        <f t="shared" si="54"/>
        <v>800</v>
      </c>
      <c r="X44">
        <f t="shared" si="54"/>
        <v>800</v>
      </c>
      <c r="Y44" s="18">
        <f t="shared" si="54"/>
        <v>408.4</v>
      </c>
    </row>
    <row r="46" spans="1:40" x14ac:dyDescent="0.2">
      <c r="D46" s="17"/>
    </row>
    <row r="48" spans="1:40" x14ac:dyDescent="0.2">
      <c r="A48" s="18" t="s">
        <v>79</v>
      </c>
      <c r="B48" s="17">
        <f>AB11/2</f>
        <v>400</v>
      </c>
      <c r="C48" s="18">
        <f>ABS(-SQRT($AB$4^2-(B$7+$AB$4-B48)^2)-C$8+$AB$4)</f>
        <v>406.86996659238616</v>
      </c>
      <c r="H48">
        <f>O48</f>
        <v>393.13003340761384</v>
      </c>
      <c r="I48" s="18">
        <f>ABS(SQRT($AB$4^2-(H$8+$AB$4-H48)^2)-I$7-$AB$4)</f>
        <v>400</v>
      </c>
      <c r="N48">
        <f>AB11/2</f>
        <v>400</v>
      </c>
      <c r="O48" s="18">
        <f>ABS(SQRT($AB$4^2-(N$7-$AB$4-N48)^2)-O$8-$AB$4)</f>
        <v>393.13003340761384</v>
      </c>
      <c r="T48">
        <f>C48</f>
        <v>406.86996659238616</v>
      </c>
      <c r="U48" s="18">
        <f>ABS(-SQRT($AB$4^2-(T$8-$AB$4-T48)^2)-U$7+$AB$4)</f>
        <v>400</v>
      </c>
    </row>
  </sheetData>
  <mergeCells count="1">
    <mergeCell ref="AA2:AB2"/>
  </mergeCells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6317-AD4F-B845-A38C-B3F18B6D5F8B}">
  <sheetPr codeName="Tabelle4"/>
  <dimension ref="A1:R23"/>
  <sheetViews>
    <sheetView topLeftCell="J1" zoomScale="139" zoomScaleNormal="170" workbookViewId="0">
      <selection activeCell="N24" sqref="N24"/>
    </sheetView>
  </sheetViews>
  <sheetFormatPr baseColWidth="10" defaultRowHeight="15" x14ac:dyDescent="0.2"/>
  <cols>
    <col min="1" max="1" width="20.33203125" bestFit="1" customWidth="1"/>
    <col min="2" max="2" width="9.33203125" customWidth="1"/>
    <col min="3" max="3" width="10.83203125" customWidth="1"/>
  </cols>
  <sheetData>
    <row r="1" spans="1:18" x14ac:dyDescent="0.2">
      <c r="A1" s="22" t="s">
        <v>98</v>
      </c>
      <c r="B1" s="22" t="s">
        <v>99</v>
      </c>
    </row>
    <row r="2" spans="1:18" x14ac:dyDescent="0.2">
      <c r="A2" t="s">
        <v>94</v>
      </c>
      <c r="B2">
        <f>'Berechnung Wegpunkte'!AB8-'Berechnung Wegpunkte'!AB7</f>
        <v>16.799999999999955</v>
      </c>
    </row>
    <row r="3" spans="1:18" x14ac:dyDescent="0.2">
      <c r="A3" t="s">
        <v>95</v>
      </c>
      <c r="B3">
        <f>'Berechnung Wegpunkte'!AB7-'Berechnung Wegpunkte'!AB13</f>
        <v>16.600000000000023</v>
      </c>
    </row>
    <row r="4" spans="1:18" x14ac:dyDescent="0.2">
      <c r="A4" t="s">
        <v>97</v>
      </c>
      <c r="B4">
        <f>'Berechnung Wegpunkte'!AB4</f>
        <v>15</v>
      </c>
    </row>
    <row r="5" spans="1:18" x14ac:dyDescent="0.2">
      <c r="A5" t="s">
        <v>96</v>
      </c>
      <c r="B5">
        <f>2*B4*PI()*(1/4)</f>
        <v>23.561944901923447</v>
      </c>
    </row>
    <row r="6" spans="1:18" x14ac:dyDescent="0.2">
      <c r="A6" t="s">
        <v>54</v>
      </c>
      <c r="B6">
        <f>ASIN((B4-0.5*B2)/B4)*B4</f>
        <v>6.8339801009373762</v>
      </c>
    </row>
    <row r="7" spans="1:18" x14ac:dyDescent="0.2">
      <c r="A7" t="s">
        <v>55</v>
      </c>
      <c r="B7">
        <f>ACOS((B4-0.5*B2)/B4)*B4</f>
        <v>16.727964800986072</v>
      </c>
    </row>
    <row r="10" spans="1:18" x14ac:dyDescent="0.2">
      <c r="C10" s="45" t="s">
        <v>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8" ht="16" x14ac:dyDescent="0.2">
      <c r="B11" s="23" t="s">
        <v>52</v>
      </c>
      <c r="C11" s="33">
        <v>1</v>
      </c>
      <c r="D11" s="33">
        <v>2</v>
      </c>
      <c r="E11" s="33">
        <v>3</v>
      </c>
      <c r="F11" s="33">
        <v>4</v>
      </c>
      <c r="G11" s="33">
        <v>5</v>
      </c>
      <c r="H11" s="33">
        <v>6</v>
      </c>
      <c r="I11" s="33">
        <v>7</v>
      </c>
      <c r="J11" s="33">
        <v>8</v>
      </c>
      <c r="K11" s="33">
        <v>9</v>
      </c>
      <c r="L11" s="33">
        <v>10</v>
      </c>
      <c r="M11" s="33">
        <v>11</v>
      </c>
      <c r="N11" s="33">
        <v>12</v>
      </c>
      <c r="R11" s="40"/>
    </row>
    <row r="12" spans="1:18" ht="16" x14ac:dyDescent="0.2">
      <c r="A12" s="32" t="s">
        <v>40</v>
      </c>
      <c r="B12" s="25">
        <v>1</v>
      </c>
      <c r="C12" s="1" t="s">
        <v>53</v>
      </c>
      <c r="D12" s="1">
        <f>$B$3+$B$5+2*($B$2-$B$4)+$B$4</f>
        <v>58.761944901923378</v>
      </c>
      <c r="E12" s="1" t="s">
        <v>53</v>
      </c>
      <c r="F12" s="1" t="s">
        <v>53</v>
      </c>
      <c r="G12" s="1">
        <f>$B$3</f>
        <v>16.600000000000023</v>
      </c>
      <c r="H12" s="1" t="s">
        <v>53</v>
      </c>
      <c r="I12" s="1">
        <f>$B$3+$B$5+2*($B$2-$B$4)</f>
        <v>43.761944901923378</v>
      </c>
      <c r="J12" s="1" t="s">
        <v>53</v>
      </c>
      <c r="K12" s="1">
        <f>$B$3+($B$2-$B$4)+$B$6</f>
        <v>25.233980100937352</v>
      </c>
      <c r="L12" s="1" t="s">
        <v>53</v>
      </c>
      <c r="M12" s="1" t="s">
        <v>53</v>
      </c>
      <c r="N12" s="1">
        <f>$B$3+($B$2-$B$4)+$B$7</f>
        <v>35.127964800986049</v>
      </c>
      <c r="R12" s="40"/>
    </row>
    <row r="13" spans="1:18" ht="16" x14ac:dyDescent="0.2">
      <c r="A13" s="32" t="s">
        <v>41</v>
      </c>
      <c r="B13" s="25">
        <v>2</v>
      </c>
      <c r="C13" s="1" t="s">
        <v>53</v>
      </c>
      <c r="D13" s="1" t="s">
        <v>53</v>
      </c>
      <c r="E13" s="1" t="s">
        <v>53</v>
      </c>
      <c r="F13" s="1">
        <f>$B$5+$B$3-$B$4</f>
        <v>25.161944901923469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R13" s="40"/>
    </row>
    <row r="14" spans="1:18" ht="16" x14ac:dyDescent="0.2">
      <c r="A14" s="32" t="s">
        <v>42</v>
      </c>
      <c r="B14" s="25">
        <v>3</v>
      </c>
      <c r="C14" s="1" t="s">
        <v>53</v>
      </c>
      <c r="D14" s="1" t="s">
        <v>53</v>
      </c>
      <c r="E14" s="1">
        <f>$B$3+$B$2+$B$4</f>
        <v>48.399999999999977</v>
      </c>
      <c r="F14" s="1" t="s">
        <v>53</v>
      </c>
      <c r="G14" s="1">
        <f>$B$3</f>
        <v>16.600000000000023</v>
      </c>
      <c r="H14" s="1" t="s">
        <v>53</v>
      </c>
      <c r="I14" s="1" t="s">
        <v>53</v>
      </c>
      <c r="J14" s="1">
        <f>$B$3+$B$2</f>
        <v>33.399999999999977</v>
      </c>
      <c r="K14" s="1">
        <f>$B$3+0.5*$B$2</f>
        <v>25</v>
      </c>
      <c r="L14" s="1" t="s">
        <v>53</v>
      </c>
      <c r="M14" s="1" t="s">
        <v>53</v>
      </c>
      <c r="N14" s="1" t="s">
        <v>53</v>
      </c>
      <c r="R14" s="40"/>
    </row>
    <row r="15" spans="1:18" ht="16" x14ac:dyDescent="0.2">
      <c r="A15" s="32" t="s">
        <v>43</v>
      </c>
      <c r="B15" s="25">
        <v>4</v>
      </c>
      <c r="C15" s="1" t="s">
        <v>53</v>
      </c>
      <c r="D15" s="1" t="s">
        <v>53</v>
      </c>
      <c r="E15" s="1">
        <f>$B$3+$B$5+2*($B$2-$B$4)+$B$4</f>
        <v>58.761944901923378</v>
      </c>
      <c r="F15" s="1" t="s">
        <v>53</v>
      </c>
      <c r="G15" s="1" t="s">
        <v>53</v>
      </c>
      <c r="H15" s="1">
        <f>$B$3</f>
        <v>16.600000000000023</v>
      </c>
      <c r="I15" s="1" t="s">
        <v>53</v>
      </c>
      <c r="J15" s="1">
        <f>$B$3+$B$5+2*($B$2-$B$4)</f>
        <v>43.761944901923378</v>
      </c>
      <c r="K15" s="1">
        <f>$B$3+($B$2-$B$4)+$B$7</f>
        <v>35.127964800986049</v>
      </c>
      <c r="L15" s="1">
        <f>$B$3+($B$2-$B$4)+$B$6</f>
        <v>25.233980100937352</v>
      </c>
      <c r="M15" s="1" t="s">
        <v>53</v>
      </c>
      <c r="N15" s="1" t="s">
        <v>53</v>
      </c>
      <c r="R15" s="40"/>
    </row>
    <row r="16" spans="1:18" ht="16" x14ac:dyDescent="0.2">
      <c r="A16" s="32" t="s">
        <v>44</v>
      </c>
      <c r="B16" s="25">
        <v>5</v>
      </c>
      <c r="C16" s="1">
        <f>$B$5+$B$3-$B$4</f>
        <v>25.161944901923469</v>
      </c>
      <c r="D16" s="1" t="s">
        <v>53</v>
      </c>
      <c r="E16" s="1" t="s">
        <v>53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R16" s="40"/>
    </row>
    <row r="17" spans="1:18" ht="16" x14ac:dyDescent="0.2">
      <c r="A17" s="32" t="s">
        <v>45</v>
      </c>
      <c r="B17" s="25">
        <v>6</v>
      </c>
      <c r="C17" s="1" t="s">
        <v>53</v>
      </c>
      <c r="D17" s="1" t="s">
        <v>53</v>
      </c>
      <c r="E17" s="1" t="s">
        <v>53</v>
      </c>
      <c r="F17" s="1">
        <f>$B$3+$B$2+$B$4</f>
        <v>48.399999999999977</v>
      </c>
      <c r="G17" s="1">
        <f>$B$3+$B$2</f>
        <v>33.399999999999977</v>
      </c>
      <c r="H17" s="1">
        <f>$B$3</f>
        <v>16.600000000000023</v>
      </c>
      <c r="I17" s="1" t="s">
        <v>53</v>
      </c>
      <c r="J17" s="1" t="s">
        <v>53</v>
      </c>
      <c r="K17" s="1" t="s">
        <v>53</v>
      </c>
      <c r="M17" s="1" t="s">
        <v>53</v>
      </c>
      <c r="N17" s="1" t="s">
        <v>53</v>
      </c>
      <c r="R17" s="40"/>
    </row>
    <row r="18" spans="1:18" ht="16" x14ac:dyDescent="0.2">
      <c r="A18" s="32" t="s">
        <v>46</v>
      </c>
      <c r="B18" s="25">
        <v>7</v>
      </c>
      <c r="C18" s="1" t="s">
        <v>53</v>
      </c>
      <c r="D18" s="1" t="s">
        <v>53</v>
      </c>
      <c r="E18" s="1" t="s">
        <v>53</v>
      </c>
      <c r="F18" s="1">
        <f>$B$3+$B$5+2*($B$2-$B$4)+$B$4</f>
        <v>58.761944901923378</v>
      </c>
      <c r="G18" s="1">
        <f>$B$3+$B$5+2*($B$2-$B$4)</f>
        <v>43.761944901923378</v>
      </c>
      <c r="H18" s="1" t="s">
        <v>53</v>
      </c>
      <c r="I18" s="1">
        <f>$B$3</f>
        <v>16.600000000000023</v>
      </c>
      <c r="J18" s="1" t="s">
        <v>53</v>
      </c>
      <c r="K18" s="1" t="s">
        <v>53</v>
      </c>
      <c r="L18" s="1">
        <f>$B$3+($B$2-$B$4)+$B$7</f>
        <v>35.127964800986049</v>
      </c>
      <c r="M18" s="1">
        <f>$B$3+($B$2-$B$4)+$B$6</f>
        <v>25.233980100937352</v>
      </c>
      <c r="N18" s="1" t="s">
        <v>53</v>
      </c>
      <c r="R18" s="40"/>
    </row>
    <row r="19" spans="1:18" ht="16" x14ac:dyDescent="0.2">
      <c r="A19" s="32" t="s">
        <v>47</v>
      </c>
      <c r="B19" s="25">
        <v>8</v>
      </c>
      <c r="C19" s="1" t="s">
        <v>53</v>
      </c>
      <c r="D19" s="1">
        <f>$B$5+$B$3-$B$4</f>
        <v>25.161944901923469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R19" s="40"/>
    </row>
    <row r="20" spans="1:18" ht="16" x14ac:dyDescent="0.2">
      <c r="A20" s="32" t="s">
        <v>48</v>
      </c>
      <c r="B20" s="25">
        <v>9</v>
      </c>
      <c r="C20" s="1">
        <f>$B$3+$B$2+$B$4</f>
        <v>48.399999999999977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f>$B$3+$B$2</f>
        <v>33.399999999999977</v>
      </c>
      <c r="I20" s="1">
        <f>$B$3</f>
        <v>16.600000000000023</v>
      </c>
      <c r="J20" s="1" t="s">
        <v>53</v>
      </c>
      <c r="K20" s="1" t="s">
        <v>53</v>
      </c>
      <c r="L20" s="1" t="s">
        <v>53</v>
      </c>
      <c r="M20" s="1">
        <f>$B$3+0.5*$B$2</f>
        <v>25</v>
      </c>
      <c r="N20" s="1" t="s">
        <v>53</v>
      </c>
      <c r="R20" s="40"/>
    </row>
    <row r="21" spans="1:18" ht="16" x14ac:dyDescent="0.2">
      <c r="A21" s="32" t="s">
        <v>49</v>
      </c>
      <c r="B21" s="25">
        <v>10</v>
      </c>
      <c r="C21" s="1">
        <f>$B$3+$B$5+2*($B$2-$B$4)+$B$4</f>
        <v>58.761944901923378</v>
      </c>
      <c r="D21" s="1" t="s">
        <v>53</v>
      </c>
      <c r="E21" s="1" t="s">
        <v>53</v>
      </c>
      <c r="F21" s="1" t="s">
        <v>53</v>
      </c>
      <c r="G21" s="1" t="s">
        <v>53</v>
      </c>
      <c r="H21" s="1">
        <f>$B$3+$B$5+2*($B$2-$B$4)</f>
        <v>43.761944901923378</v>
      </c>
      <c r="I21" s="1" t="s">
        <v>53</v>
      </c>
      <c r="J21" s="1">
        <f>$B$3</f>
        <v>16.600000000000023</v>
      </c>
      <c r="K21" s="1" t="s">
        <v>53</v>
      </c>
      <c r="L21" s="1" t="s">
        <v>53</v>
      </c>
      <c r="M21" s="1">
        <f>$B$3+($B$2-$B$4)+$B$7</f>
        <v>35.127964800986049</v>
      </c>
      <c r="N21" s="1">
        <f>$B$3+($B$2-$B$4)+$B$6</f>
        <v>25.233980100937352</v>
      </c>
      <c r="R21" s="40"/>
    </row>
    <row r="22" spans="1:18" ht="16" x14ac:dyDescent="0.2">
      <c r="A22" s="32" t="s">
        <v>50</v>
      </c>
      <c r="B22" s="25">
        <v>11</v>
      </c>
      <c r="C22" s="1" t="s">
        <v>53</v>
      </c>
      <c r="D22" s="1" t="s">
        <v>53</v>
      </c>
      <c r="E22" s="1">
        <f>$B$5+$B$3-$B$4</f>
        <v>25.161944901923469</v>
      </c>
      <c r="F22" s="1" t="s">
        <v>53</v>
      </c>
      <c r="G22" s="1" t="s">
        <v>53</v>
      </c>
      <c r="H22" s="1" t="s">
        <v>53</v>
      </c>
      <c r="I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  <c r="R22" s="40"/>
    </row>
    <row r="23" spans="1:18" ht="16" x14ac:dyDescent="0.2">
      <c r="A23" s="32" t="s">
        <v>51</v>
      </c>
      <c r="B23" s="25">
        <v>12</v>
      </c>
      <c r="C23" s="1" t="s">
        <v>53</v>
      </c>
      <c r="D23" s="1">
        <f>$B$3+$B$2+$B$4</f>
        <v>48.399999999999977</v>
      </c>
      <c r="E23" s="1" t="s">
        <v>53</v>
      </c>
      <c r="F23" s="1" t="s">
        <v>53</v>
      </c>
      <c r="G23" s="1" t="s">
        <v>53</v>
      </c>
      <c r="H23" s="1" t="s">
        <v>53</v>
      </c>
      <c r="I23" s="1">
        <f>$B$3+$B$2</f>
        <v>33.399999999999977</v>
      </c>
      <c r="J23" s="1">
        <f>$B$3</f>
        <v>16.600000000000023</v>
      </c>
      <c r="K23" s="1" t="s">
        <v>53</v>
      </c>
      <c r="L23" s="1" t="s">
        <v>53</v>
      </c>
      <c r="M23" s="1" t="s">
        <v>53</v>
      </c>
      <c r="N23" s="1">
        <f>$B$3+0.5*$B$2</f>
        <v>25</v>
      </c>
    </row>
  </sheetData>
  <mergeCells count="1">
    <mergeCell ref="C10:N10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417A-6F7C-CD47-B8B5-A6BB6927738B}">
  <sheetPr codeName="Tabelle5"/>
  <dimension ref="A2:AM14"/>
  <sheetViews>
    <sheetView zoomScale="125" workbookViewId="0">
      <selection activeCell="AD23" sqref="AD23"/>
    </sheetView>
  </sheetViews>
  <sheetFormatPr baseColWidth="10" defaultRowHeight="15" x14ac:dyDescent="0.2"/>
  <cols>
    <col min="6" max="7" width="22" bestFit="1" customWidth="1"/>
    <col min="8" max="8" width="10.83203125" customWidth="1"/>
    <col min="14" max="14" width="10.83203125" customWidth="1"/>
    <col min="17" max="17" width="17.1640625" customWidth="1"/>
    <col min="27" max="27" width="16.33203125" bestFit="1" customWidth="1"/>
  </cols>
  <sheetData>
    <row r="2" spans="1:39" ht="16" thickBot="1" x14ac:dyDescent="0.25"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</row>
    <row r="3" spans="1:39" x14ac:dyDescent="0.2">
      <c r="A3">
        <v>1</v>
      </c>
      <c r="B3" s="27" t="s">
        <v>34</v>
      </c>
      <c r="C3" s="6">
        <v>1</v>
      </c>
      <c r="D3" s="6" t="s">
        <v>35</v>
      </c>
      <c r="E3" s="6" t="s">
        <v>37</v>
      </c>
      <c r="F3" s="6" t="str" cm="1">
        <f t="array" ref="F3">IF(E3&lt;&gt;"",IF(("("&amp;ROUND(INDEX('Berechnung Wegpunkte'!$B$12:$Y$44,F$2,$A3),4)&amp;","&amp;ROUND(INDEX('Berechnung Wegpunkte'!$B$12:$Y$44,F$2,$A3+1),4)&amp;")"&amp;",")=E3,"",("("&amp;ROUND(INDEX('Berechnung Wegpunkte'!$B$12:$Y$44,F$2,$A3),4)&amp;","&amp;ROUND(INDEX('Berechnung Wegpunkte'!$B$12:$Y$44,F$2,$A3+1),4)&amp;")"&amp;",")),"")</f>
        <v>(391.6,393.4),</v>
      </c>
      <c r="G3" s="6" t="str" cm="1">
        <f t="array" ref="G3">IF(F3&lt;&gt;"",IF(("("&amp;ROUND(INDEX('Berechnung Wegpunkte'!$B$12:$Y$44,G$2,$A3),4)&amp;","&amp;ROUND(INDEX('Berechnung Wegpunkte'!$B$12:$Y$44,G$2,$A3+1),4)&amp;")"&amp;",")=F3,"",("("&amp;ROUND(INDEX('Berechnung Wegpunkte'!$B$12:$Y$44,G$2,$A3),4)&amp;","&amp;ROUND(INDEX('Berechnung Wegpunkte'!$B$12:$Y$44,G$2,$A3+1),4)&amp;")"&amp;",")),"")</f>
        <v>(392.1,397.2406),</v>
      </c>
      <c r="H3" s="6" t="str" cm="1">
        <f t="array" ref="H3">IF(G3&lt;&gt;"",IF(("("&amp;ROUND(INDEX('Berechnung Wegpunkte'!$B$12:$Y$44,H$2,$A3),4)&amp;","&amp;ROUND(INDEX('Berechnung Wegpunkte'!$B$12:$Y$44,H$2,$A3+1),4)&amp;")"&amp;",")=G3,"",("("&amp;ROUND(INDEX('Berechnung Wegpunkte'!$B$12:$Y$44,H$2,$A3),4)&amp;","&amp;ROUND(INDEX('Berechnung Wegpunkte'!$B$12:$Y$44,H$2,$A3+1),4)&amp;")"&amp;",")),"")</f>
        <v>(392.6,398.7852),</v>
      </c>
      <c r="I3" s="6" t="str" cm="1">
        <f t="array" ref="I3">IF(H3&lt;&gt;"",IF(("("&amp;ROUND(INDEX('Berechnung Wegpunkte'!$B$12:$Y$44,I$2,$A3),4)&amp;","&amp;ROUND(INDEX('Berechnung Wegpunkte'!$B$12:$Y$44,I$2,$A3+1),4)&amp;")"&amp;",")=H3,"",("("&amp;ROUND(INDEX('Berechnung Wegpunkte'!$B$12:$Y$44,I$2,$A3),4)&amp;","&amp;ROUND(INDEX('Berechnung Wegpunkte'!$B$12:$Y$44,I$2,$A3+1),4)&amp;")"&amp;",")),"")</f>
        <v>(393.1,399.9383),</v>
      </c>
      <c r="J3" s="6" t="str" cm="1">
        <f t="array" ref="J3">IF(I3&lt;&gt;"",IF(("("&amp;ROUND(INDEX('Berechnung Wegpunkte'!$B$12:$Y$44,J$2,$A3),4)&amp;","&amp;ROUND(INDEX('Berechnung Wegpunkte'!$B$12:$Y$44,J$2,$A3+1),4)&amp;")"&amp;",")=I3,"",("("&amp;ROUND(INDEX('Berechnung Wegpunkte'!$B$12:$Y$44,J$2,$A3),4)&amp;","&amp;ROUND(INDEX('Berechnung Wegpunkte'!$B$12:$Y$44,J$2,$A3+1),4)&amp;")"&amp;",")),"")</f>
        <v>(393.6,400.8833),</v>
      </c>
      <c r="K3" s="6" t="str" cm="1">
        <f t="array" ref="K3">IF(J3&lt;&gt;"",IF(("("&amp;ROUND(INDEX('Berechnung Wegpunkte'!$B$12:$Y$44,K$2,$A3),4)&amp;","&amp;ROUND(INDEX('Berechnung Wegpunkte'!$B$12:$Y$44,K$2,$A3+1),4)&amp;")"&amp;",")=J3,"",("("&amp;ROUND(INDEX('Berechnung Wegpunkte'!$B$12:$Y$44,K$2,$A3),4)&amp;","&amp;ROUND(INDEX('Berechnung Wegpunkte'!$B$12:$Y$44,K$2,$A3+1),4)&amp;")"&amp;",")),"")</f>
        <v>(394.1,401.6916),</v>
      </c>
      <c r="L3" s="6" t="str" cm="1">
        <f t="array" ref="L3">IF(K3&lt;&gt;"",IF(("("&amp;ROUND(INDEX('Berechnung Wegpunkte'!$B$12:$Y$44,L$2,$A3),4)&amp;","&amp;ROUND(INDEX('Berechnung Wegpunkte'!$B$12:$Y$44,L$2,$A3+1),4)&amp;")"&amp;",")=K3,"",("("&amp;ROUND(INDEX('Berechnung Wegpunkte'!$B$12:$Y$44,L$2,$A3),4)&amp;","&amp;ROUND(INDEX('Berechnung Wegpunkte'!$B$12:$Y$44,L$2,$A3+1),4)&amp;")"&amp;",")),"")</f>
        <v>(394.6,402.4),</v>
      </c>
      <c r="M3" s="6" t="str" cm="1">
        <f t="array" ref="M3">IF(L3&lt;&gt;"",IF(("("&amp;ROUND(INDEX('Berechnung Wegpunkte'!$B$12:$Y$44,M$2,$A3),4)&amp;","&amp;ROUND(INDEX('Berechnung Wegpunkte'!$B$12:$Y$44,M$2,$A3+1),4)&amp;")"&amp;",")=L3,"",("("&amp;ROUND(INDEX('Berechnung Wegpunkte'!$B$12:$Y$44,M$2,$A3),4)&amp;","&amp;ROUND(INDEX('Berechnung Wegpunkte'!$B$12:$Y$44,M$2,$A3+1),4)&amp;")"&amp;",")),"")</f>
        <v>(395.1,403.0307),</v>
      </c>
      <c r="N3" s="6" t="str" cm="1">
        <f t="array" ref="N3">IF(M3&lt;&gt;"",IF(("("&amp;ROUND(INDEX('Berechnung Wegpunkte'!$B$12:$Y$44,N$2,$A3),4)&amp;","&amp;ROUND(INDEX('Berechnung Wegpunkte'!$B$12:$Y$44,N$2,$A3+1),4)&amp;")"&amp;",")=M3,"",("("&amp;ROUND(INDEX('Berechnung Wegpunkte'!$B$12:$Y$44,N$2,$A3),4)&amp;","&amp;ROUND(INDEX('Berechnung Wegpunkte'!$B$12:$Y$44,N$2,$A3+1),4)&amp;")"&amp;",")),"")</f>
        <v>(395.6,403.598),</v>
      </c>
      <c r="O3" s="6" t="str" cm="1">
        <f t="array" ref="O3">IF(N3&lt;&gt;"",IF(("("&amp;ROUND(INDEX('Berechnung Wegpunkte'!$B$12:$Y$44,O$2,$A3),4)&amp;","&amp;ROUND(INDEX('Berechnung Wegpunkte'!$B$12:$Y$44,O$2,$A3+1),4)&amp;")"&amp;",")=N3,"",("("&amp;ROUND(INDEX('Berechnung Wegpunkte'!$B$12:$Y$44,O$2,$A3),4)&amp;","&amp;ROUND(INDEX('Berechnung Wegpunkte'!$B$12:$Y$44,O$2,$A3+1),4)&amp;")"&amp;",")),"")</f>
        <v>(396.1,404.1121),</v>
      </c>
      <c r="P3" s="6" t="str" cm="1">
        <f t="array" ref="P3">IF(O3&lt;&gt;"",IF(("("&amp;ROUND(INDEX('Berechnung Wegpunkte'!$B$12:$Y$44,P$2,$A3),4)&amp;","&amp;ROUND(INDEX('Berechnung Wegpunkte'!$B$12:$Y$44,P$2,$A3+1),4)&amp;")"&amp;",")=O3,"",("("&amp;ROUND(INDEX('Berechnung Wegpunkte'!$B$12:$Y$44,P$2,$A3),4)&amp;","&amp;ROUND(INDEX('Berechnung Wegpunkte'!$B$12:$Y$44,P$2,$A3+1),4)&amp;")"&amp;",")),"")</f>
        <v>(396.6,404.5803),</v>
      </c>
      <c r="Q3" s="6" t="str" cm="1">
        <f t="array" ref="Q3">IF(P3&lt;&gt;"",IF(("("&amp;ROUND(INDEX('Berechnung Wegpunkte'!$B$12:$Y$44,Q$2,$A3),4)&amp;","&amp;ROUND(INDEX('Berechnung Wegpunkte'!$B$12:$Y$44,Q$2,$A3+1),4)&amp;")"&amp;",")=P3,"",("("&amp;ROUND(INDEX('Berechnung Wegpunkte'!$B$12:$Y$44,Q$2,$A3),4)&amp;","&amp;ROUND(INDEX('Berechnung Wegpunkte'!$B$12:$Y$44,Q$2,$A3+1),4)&amp;")"&amp;",")),"")</f>
        <v>(397.1,405.0082),</v>
      </c>
      <c r="R3" s="6" t="str" cm="1">
        <f t="array" ref="R3">IF(Q3&lt;&gt;"",IF(("("&amp;ROUND(INDEX('Berechnung Wegpunkte'!$B$12:$Y$44,R$2,$A3),4)&amp;","&amp;ROUND(INDEX('Berechnung Wegpunkte'!$B$12:$Y$44,R$2,$A3+1),4)&amp;")"&amp;",")=Q3,"",("("&amp;ROUND(INDEX('Berechnung Wegpunkte'!$B$12:$Y$44,R$2,$A3),4)&amp;","&amp;ROUND(INDEX('Berechnung Wegpunkte'!$B$12:$Y$44,R$2,$A3+1),4)&amp;")"&amp;",")),"")</f>
        <v>(397.6,405.4),</v>
      </c>
      <c r="S3" s="6" t="str" cm="1">
        <f t="array" ref="S3">IF(R3&lt;&gt;"",IF(("("&amp;ROUND(INDEX('Berechnung Wegpunkte'!$B$12:$Y$44,S$2,$A3),4)&amp;","&amp;ROUND(INDEX('Berechnung Wegpunkte'!$B$12:$Y$44,S$2,$A3+1),4)&amp;")"&amp;",")=R3,"",("("&amp;ROUND(INDEX('Berechnung Wegpunkte'!$B$12:$Y$44,S$2,$A3),4)&amp;","&amp;ROUND(INDEX('Berechnung Wegpunkte'!$B$12:$Y$44,S$2,$A3+1),4)&amp;")"&amp;",")),"")</f>
        <v>(398.1,405.7592),</v>
      </c>
      <c r="T3" s="6" t="str" cm="1">
        <f t="array" ref="T3">IF(S3&lt;&gt;"",IF(("("&amp;ROUND(INDEX('Berechnung Wegpunkte'!$B$12:$Y$44,T$2,$A3),4)&amp;","&amp;ROUND(INDEX('Berechnung Wegpunkte'!$B$12:$Y$44,T$2,$A3+1),4)&amp;")"&amp;",")=S3,"",("("&amp;ROUND(INDEX('Berechnung Wegpunkte'!$B$12:$Y$44,T$2,$A3),4)&amp;","&amp;ROUND(INDEX('Berechnung Wegpunkte'!$B$12:$Y$44,T$2,$A3+1),4)&amp;")"&amp;",")),"")</f>
        <v>(398.6,406.0886),</v>
      </c>
      <c r="U3" s="6" t="str" cm="1">
        <f t="array" ref="U3">IF(T3&lt;&gt;"",IF(("("&amp;ROUND(INDEX('Berechnung Wegpunkte'!$B$12:$Y$44,U$2,$A3),4)&amp;","&amp;ROUND(INDEX('Berechnung Wegpunkte'!$B$12:$Y$44,U$2,$A3+1),4)&amp;")"&amp;",")=T3,"",("("&amp;ROUND(INDEX('Berechnung Wegpunkte'!$B$12:$Y$44,U$2,$A3),4)&amp;","&amp;ROUND(INDEX('Berechnung Wegpunkte'!$B$12:$Y$44,U$2,$A3+1),4)&amp;")"&amp;",")),"")</f>
        <v>(399.1,406.3904),</v>
      </c>
      <c r="V3" s="6" t="str" cm="1">
        <f t="array" ref="V3">IF(U3&lt;&gt;"",IF(("("&amp;ROUND(INDEX('Berechnung Wegpunkte'!$B$12:$Y$44,V$2,$A3),4)&amp;","&amp;ROUND(INDEX('Berechnung Wegpunkte'!$B$12:$Y$44,V$2,$A3+1),4)&amp;")"&amp;",")=U3,"",("("&amp;ROUND(INDEX('Berechnung Wegpunkte'!$B$12:$Y$44,V$2,$A3),4)&amp;","&amp;ROUND(INDEX('Berechnung Wegpunkte'!$B$12:$Y$44,V$2,$A3+1),4)&amp;")"&amp;",")),"")</f>
        <v>(399.6,406.6665),</v>
      </c>
      <c r="W3" s="6" t="str" cm="1">
        <f t="array" ref="W3">IF(V3&lt;&gt;"",IF(("("&amp;ROUND(INDEX('Berechnung Wegpunkte'!$B$12:$Y$44,W$2,$A3),4)&amp;","&amp;ROUND(INDEX('Berechnung Wegpunkte'!$B$12:$Y$44,W$2,$A3+1),4)&amp;")"&amp;",")=V3,"",("("&amp;ROUND(INDEX('Berechnung Wegpunkte'!$B$12:$Y$44,W$2,$A3),4)&amp;","&amp;ROUND(INDEX('Berechnung Wegpunkte'!$B$12:$Y$44,W$2,$A3+1),4)&amp;")"&amp;",")),"")</f>
        <v>(400.1,406.9185),</v>
      </c>
      <c r="X3" s="6" t="str" cm="1">
        <f t="array" ref="X3">IF(W3&lt;&gt;"",IF(("("&amp;ROUND(INDEX('Berechnung Wegpunkte'!$B$12:$Y$44,X$2,$A3),4)&amp;","&amp;ROUND(INDEX('Berechnung Wegpunkte'!$B$12:$Y$44,X$2,$A3+1),4)&amp;")"&amp;",")=W3,"",("("&amp;ROUND(INDEX('Berechnung Wegpunkte'!$B$12:$Y$44,X$2,$A3),4)&amp;","&amp;ROUND(INDEX('Berechnung Wegpunkte'!$B$12:$Y$44,X$2,$A3+1),4)&amp;")"&amp;",")),"")</f>
        <v>(400.6,407.1477),</v>
      </c>
      <c r="Y3" s="6" t="str" cm="1">
        <f t="array" ref="Y3">IF(X3&lt;&gt;"",IF(("("&amp;ROUND(INDEX('Berechnung Wegpunkte'!$B$12:$Y$44,Y$2,$A3),4)&amp;","&amp;ROUND(INDEX('Berechnung Wegpunkte'!$B$12:$Y$44,Y$2,$A3+1),4)&amp;")"&amp;",")=X3,"",("("&amp;ROUND(INDEX('Berechnung Wegpunkte'!$B$12:$Y$44,Y$2,$A3),4)&amp;","&amp;ROUND(INDEX('Berechnung Wegpunkte'!$B$12:$Y$44,Y$2,$A3+1),4)&amp;")"&amp;",")),"")</f>
        <v>(401.1,407.3553),</v>
      </c>
      <c r="Z3" s="6" t="str" cm="1">
        <f t="array" ref="Z3">IF(Y3&lt;&gt;"",IF(("("&amp;ROUND(INDEX('Berechnung Wegpunkte'!$B$12:$Y$44,Z$2,$A3),4)&amp;","&amp;ROUND(INDEX('Berechnung Wegpunkte'!$B$12:$Y$44,Z$2,$A3+1),4)&amp;")"&amp;",")=Y3,"",("("&amp;ROUND(INDEX('Berechnung Wegpunkte'!$B$12:$Y$44,Z$2,$A3),4)&amp;","&amp;ROUND(INDEX('Berechnung Wegpunkte'!$B$12:$Y$44,Z$2,$A3+1),4)&amp;")"&amp;",")),"")</f>
        <v>(401.6,407.5421),</v>
      </c>
      <c r="AA3" s="6" t="str" cm="1">
        <f t="array" ref="AA3">IF(Z3&lt;&gt;"",IF(("("&amp;ROUND(INDEX('Berechnung Wegpunkte'!$B$12:$Y$44,AA$2,$A3),4)&amp;","&amp;ROUND(INDEX('Berechnung Wegpunkte'!$B$12:$Y$44,AA$2,$A3+1),4)&amp;")"&amp;",")=Z3,"",("("&amp;ROUND(INDEX('Berechnung Wegpunkte'!$B$12:$Y$44,AA$2,$A3),4)&amp;","&amp;ROUND(INDEX('Berechnung Wegpunkte'!$B$12:$Y$44,AA$2,$A3+1),4)&amp;")"&amp;",")),"")</f>
        <v>(402.1,407.7091),</v>
      </c>
      <c r="AB3" s="6" t="str" cm="1">
        <f t="array" ref="AB3">IF(AA3&lt;&gt;"",IF(("("&amp;ROUND(INDEX('Berechnung Wegpunkte'!$B$12:$Y$44,AB$2,$A3),4)&amp;","&amp;ROUND(INDEX('Berechnung Wegpunkte'!$B$12:$Y$44,AB$2,$A3+1),4)&amp;")"&amp;",")=AA3,"",("("&amp;ROUND(INDEX('Berechnung Wegpunkte'!$B$12:$Y$44,AB$2,$A3),4)&amp;","&amp;ROUND(INDEX('Berechnung Wegpunkte'!$B$12:$Y$44,AB$2,$A3+1),4)&amp;")"&amp;",")),"")</f>
        <v>(402.6,407.8568),</v>
      </c>
      <c r="AC3" s="6" t="str" cm="1">
        <f t="array" ref="AC3">IF(AB3&lt;&gt;"",IF(("("&amp;ROUND(INDEX('Berechnung Wegpunkte'!$B$12:$Y$44,AC$2,$A3),4)&amp;","&amp;ROUND(INDEX('Berechnung Wegpunkte'!$B$12:$Y$44,AC$2,$A3+1),4)&amp;")"&amp;",")=AB3,"",("("&amp;ROUND(INDEX('Berechnung Wegpunkte'!$B$12:$Y$44,AC$2,$A3),4)&amp;","&amp;ROUND(INDEX('Berechnung Wegpunkte'!$B$12:$Y$44,AC$2,$A3+1),4)&amp;")"&amp;",")),"")</f>
        <v>(403.1,407.986),</v>
      </c>
      <c r="AD3" s="6" t="str" cm="1">
        <f t="array" ref="AD3">IF(AC3&lt;&gt;"",IF(("("&amp;ROUND(INDEX('Berechnung Wegpunkte'!$B$12:$Y$44,AD$2,$A3),4)&amp;","&amp;ROUND(INDEX('Berechnung Wegpunkte'!$B$12:$Y$44,AD$2,$A3+1),4)&amp;")"&amp;",")=AC3,"",("("&amp;ROUND(INDEX('Berechnung Wegpunkte'!$B$12:$Y$44,AD$2,$A3),4)&amp;","&amp;ROUND(INDEX('Berechnung Wegpunkte'!$B$12:$Y$44,AD$2,$A3+1),4)&amp;")"&amp;",")),"")</f>
        <v>(403.6,408.0969),</v>
      </c>
      <c r="AE3" s="6" t="str" cm="1">
        <f t="array" ref="AE3">IF(AD3&lt;&gt;"",IF(("("&amp;ROUND(INDEX('Berechnung Wegpunkte'!$B$12:$Y$44,AE$2,$A3),4)&amp;","&amp;ROUND(INDEX('Berechnung Wegpunkte'!$B$12:$Y$44,AE$2,$A3+1),4)&amp;")"&amp;",")=AD3,"",("("&amp;ROUND(INDEX('Berechnung Wegpunkte'!$B$12:$Y$44,AE$2,$A3),4)&amp;","&amp;ROUND(INDEX('Berechnung Wegpunkte'!$B$12:$Y$44,AE$2,$A3+1),4)&amp;")"&amp;",")),"")</f>
        <v>(404.1,408.1902),</v>
      </c>
      <c r="AF3" s="6" t="str" cm="1">
        <f t="array" ref="AF3">IF(AE3&lt;&gt;"",IF(("("&amp;ROUND(INDEX('Berechnung Wegpunkte'!$B$12:$Y$44,AF$2,$A3),4)&amp;","&amp;ROUND(INDEX('Berechnung Wegpunkte'!$B$12:$Y$44,AF$2,$A3+1),4)&amp;")"&amp;",")=AE3,"",("("&amp;ROUND(INDEX('Berechnung Wegpunkte'!$B$12:$Y$44,AF$2,$A3),4)&amp;","&amp;ROUND(INDEX('Berechnung Wegpunkte'!$B$12:$Y$44,AF$2,$A3+1),4)&amp;")"&amp;",")),"")</f>
        <v>(404.6,408.2661),</v>
      </c>
      <c r="AG3" s="6" t="str" cm="1">
        <f t="array" ref="AG3">IF(AF3&lt;&gt;"",IF(("("&amp;ROUND(INDEX('Berechnung Wegpunkte'!$B$12:$Y$44,AG$2,$A3),4)&amp;","&amp;ROUND(INDEX('Berechnung Wegpunkte'!$B$12:$Y$44,AG$2,$A3+1),4)&amp;")"&amp;",")=AF3,"",("("&amp;ROUND(INDEX('Berechnung Wegpunkte'!$B$12:$Y$44,AG$2,$A3),4)&amp;","&amp;ROUND(INDEX('Berechnung Wegpunkte'!$B$12:$Y$44,AG$2,$A3+1),4)&amp;")"&amp;",")),"")</f>
        <v>(405.1,408.3248),</v>
      </c>
      <c r="AH3" s="6" t="str" cm="1">
        <f t="array" ref="AH3">IF(AG3&lt;&gt;"",IF(("("&amp;ROUND(INDEX('Berechnung Wegpunkte'!$B$12:$Y$44,AH$2,$A3),4)&amp;","&amp;ROUND(INDEX('Berechnung Wegpunkte'!$B$12:$Y$44,AH$2,$A3+1),4)&amp;")"&amp;",")=AG3,"",("("&amp;ROUND(INDEX('Berechnung Wegpunkte'!$B$12:$Y$44,AH$2,$A3),4)&amp;","&amp;ROUND(INDEX('Berechnung Wegpunkte'!$B$12:$Y$44,AH$2,$A3+1),4)&amp;")"&amp;",")),"")</f>
        <v>(405.6,408.3666),</v>
      </c>
      <c r="AI3" s="6" t="str" cm="1">
        <f t="array" ref="AI3">IF(AH3&lt;&gt;"",IF(("("&amp;ROUND(INDEX('Berechnung Wegpunkte'!$B$12:$Y$44,AI$2,$A3),4)&amp;","&amp;ROUND(INDEX('Berechnung Wegpunkte'!$B$12:$Y$44,AI$2,$A3+1),4)&amp;")"&amp;",")=AH3,"",("("&amp;ROUND(INDEX('Berechnung Wegpunkte'!$B$12:$Y$44,AI$2,$A3),4)&amp;","&amp;ROUND(INDEX('Berechnung Wegpunkte'!$B$12:$Y$44,AI$2,$A3+1),4)&amp;")"&amp;",")),"")</f>
        <v>(406.1,408.3917),</v>
      </c>
      <c r="AJ3" s="6" t="str" cm="1">
        <f t="array" ref="AJ3">IF(AI3&lt;&gt;"",IF(("("&amp;ROUND(INDEX('Berechnung Wegpunkte'!$B$12:$Y$44,AJ$2,$A3),4)&amp;","&amp;ROUND(INDEX('Berechnung Wegpunkte'!$B$12:$Y$44,AJ$2,$A3+1),4)&amp;")"&amp;",")=AI3,"",("("&amp;ROUND(INDEX('Berechnung Wegpunkte'!$B$12:$Y$44,AJ$2,$A3),4)&amp;","&amp;ROUND(INDEX('Berechnung Wegpunkte'!$B$12:$Y$44,AJ$2,$A3+1),4)&amp;")"&amp;",")),"")</f>
        <v>(408.4,408.2916),</v>
      </c>
      <c r="AK3" s="6" t="str" cm="1">
        <f t="array" ref="AK3">IF(AJ3&lt;&gt;"",IF(("("&amp;ROUND(INDEX('Berechnung Wegpunkte'!$B$12:$Y$44,AK$2,$A3),4)&amp;","&amp;ROUND(INDEX('Berechnung Wegpunkte'!$B$12:$Y$44,AK$2,$A3+1),4)&amp;")"&amp;",")=AJ3,"",("("&amp;ROUND(INDEX('Berechnung Wegpunkte'!$B$12:$Y$44,AK$2,$A3),4)&amp;","&amp;ROUND(INDEX('Berechnung Wegpunkte'!$B$12:$Y$44,AK$2,$A3+1),4)&amp;")"&amp;",")),"")</f>
        <v>(800,408.4),</v>
      </c>
      <c r="AL3" s="6" t="s">
        <v>38</v>
      </c>
      <c r="AM3" s="28"/>
    </row>
    <row r="4" spans="1:39" ht="16" x14ac:dyDescent="0.2">
      <c r="A4">
        <v>3</v>
      </c>
      <c r="B4" s="7"/>
      <c r="C4">
        <v>2</v>
      </c>
      <c r="D4" t="s">
        <v>35</v>
      </c>
      <c r="E4" s="41" t="s">
        <v>37</v>
      </c>
      <c r="F4" t="str" cm="1">
        <f t="array" ref="F4">IF(E4&lt;&gt;"",IF(("("&amp;ROUND(INDEX('Berechnung Wegpunkte'!$B$12:$Y$44,F$2,$A4),4)&amp;","&amp;ROUND(INDEX('Berechnung Wegpunkte'!$B$12:$Y$44,F$2,$A4+1),4)&amp;")"&amp;",")=E4,"",("("&amp;ROUND(INDEX('Berechnung Wegpunkte'!$B$12:$Y$44,F$2,$A4),4)&amp;","&amp;ROUND(INDEX('Berechnung Wegpunkte'!$B$12:$Y$44,F$2,$A4+1),4)&amp;")"&amp;",")),"")</f>
        <v>(391.6,376.6),</v>
      </c>
      <c r="G4" t="str" cm="1">
        <f t="array" ref="G4">IF(F4&lt;&gt;"",IF(("("&amp;ROUND(INDEX('Berechnung Wegpunkte'!$B$12:$Y$44,G$2,$A4),4)&amp;","&amp;ROUND(INDEX('Berechnung Wegpunkte'!$B$12:$Y$44,G$2,$A4+1),4)&amp;")"&amp;",")=F4,"",("("&amp;ROUND(INDEX('Berechnung Wegpunkte'!$B$12:$Y$44,G$2,$A4),4)&amp;","&amp;ROUND(INDEX('Berechnung Wegpunkte'!$B$12:$Y$44,G$2,$A4+1),4)&amp;")"&amp;",")),"")</f>
        <v>(391.1,380.4406),</v>
      </c>
      <c r="H4" t="str" cm="1">
        <f t="array" ref="H4">IF(G4&lt;&gt;"",IF(("("&amp;ROUND(INDEX('Berechnung Wegpunkte'!$B$12:$Y$44,H$2,$A4),4)&amp;","&amp;ROUND(INDEX('Berechnung Wegpunkte'!$B$12:$Y$44,H$2,$A4+1),4)&amp;")"&amp;",")=G4,"",("("&amp;ROUND(INDEX('Berechnung Wegpunkte'!$B$12:$Y$44,H$2,$A4),4)&amp;","&amp;ROUND(INDEX('Berechnung Wegpunkte'!$B$12:$Y$44,H$2,$A4+1),4)&amp;")"&amp;",")),"")</f>
        <v>(390.6,381.9852),</v>
      </c>
      <c r="I4" t="str" cm="1">
        <f t="array" ref="I4">IF(H4&lt;&gt;"",IF(("("&amp;ROUND(INDEX('Berechnung Wegpunkte'!$B$12:$Y$44,I$2,$A4),4)&amp;","&amp;ROUND(INDEX('Berechnung Wegpunkte'!$B$12:$Y$44,I$2,$A4+1),4)&amp;")"&amp;",")=H4,"",("("&amp;ROUND(INDEX('Berechnung Wegpunkte'!$B$12:$Y$44,I$2,$A4),4)&amp;","&amp;ROUND(INDEX('Berechnung Wegpunkte'!$B$12:$Y$44,I$2,$A4+1),4)&amp;")"&amp;",")),"")</f>
        <v>(390.1,383.1383),</v>
      </c>
      <c r="J4" t="str" cm="1">
        <f t="array" ref="J4">IF(I4&lt;&gt;"",IF(("("&amp;ROUND(INDEX('Berechnung Wegpunkte'!$B$12:$Y$44,J$2,$A4),4)&amp;","&amp;ROUND(INDEX('Berechnung Wegpunkte'!$B$12:$Y$44,J$2,$A4+1),4)&amp;")"&amp;",")=I4,"",("("&amp;ROUND(INDEX('Berechnung Wegpunkte'!$B$12:$Y$44,J$2,$A4),4)&amp;","&amp;ROUND(INDEX('Berechnung Wegpunkte'!$B$12:$Y$44,J$2,$A4+1),4)&amp;")"&amp;",")),"")</f>
        <v>(389.6,384.0833),</v>
      </c>
      <c r="K4" t="str" cm="1">
        <f t="array" ref="K4">IF(J4&lt;&gt;"",IF(("("&amp;ROUND(INDEX('Berechnung Wegpunkte'!$B$12:$Y$44,K$2,$A4),4)&amp;","&amp;ROUND(INDEX('Berechnung Wegpunkte'!$B$12:$Y$44,K$2,$A4+1),4)&amp;")"&amp;",")=J4,"",("("&amp;ROUND(INDEX('Berechnung Wegpunkte'!$B$12:$Y$44,K$2,$A4),4)&amp;","&amp;ROUND(INDEX('Berechnung Wegpunkte'!$B$12:$Y$44,K$2,$A4+1),4)&amp;")"&amp;",")),"")</f>
        <v>(389.1,384.8916),</v>
      </c>
      <c r="L4" t="str" cm="1">
        <f t="array" ref="L4">IF(K4&lt;&gt;"",IF(("("&amp;ROUND(INDEX('Berechnung Wegpunkte'!$B$12:$Y$44,L$2,$A4),4)&amp;","&amp;ROUND(INDEX('Berechnung Wegpunkte'!$B$12:$Y$44,L$2,$A4+1),4)&amp;")"&amp;",")=K4,"",("("&amp;ROUND(INDEX('Berechnung Wegpunkte'!$B$12:$Y$44,L$2,$A4),4)&amp;","&amp;ROUND(INDEX('Berechnung Wegpunkte'!$B$12:$Y$44,L$2,$A4+1),4)&amp;")"&amp;",")),"")</f>
        <v>(388.6,385.6),</v>
      </c>
      <c r="M4" t="str" cm="1">
        <f t="array" ref="M4">IF(L4&lt;&gt;"",IF(("("&amp;ROUND(INDEX('Berechnung Wegpunkte'!$B$12:$Y$44,M$2,$A4),4)&amp;","&amp;ROUND(INDEX('Berechnung Wegpunkte'!$B$12:$Y$44,M$2,$A4+1),4)&amp;")"&amp;",")=L4,"",("("&amp;ROUND(INDEX('Berechnung Wegpunkte'!$B$12:$Y$44,M$2,$A4),4)&amp;","&amp;ROUND(INDEX('Berechnung Wegpunkte'!$B$12:$Y$44,M$2,$A4+1),4)&amp;")"&amp;",")),"")</f>
        <v>(388.1,386.2307),</v>
      </c>
      <c r="N4" t="str" cm="1">
        <f t="array" ref="N4">IF(M4&lt;&gt;"",IF(("("&amp;ROUND(INDEX('Berechnung Wegpunkte'!$B$12:$Y$44,N$2,$A4),4)&amp;","&amp;ROUND(INDEX('Berechnung Wegpunkte'!$B$12:$Y$44,N$2,$A4+1),4)&amp;")"&amp;",")=M4,"",("("&amp;ROUND(INDEX('Berechnung Wegpunkte'!$B$12:$Y$44,N$2,$A4),4)&amp;","&amp;ROUND(INDEX('Berechnung Wegpunkte'!$B$12:$Y$44,N$2,$A4+1),4)&amp;")"&amp;",")),"")</f>
        <v>(387.6,386.798),</v>
      </c>
      <c r="O4" t="str" cm="1">
        <f t="array" ref="O4">IF(N4&lt;&gt;"",IF(("("&amp;ROUND(INDEX('Berechnung Wegpunkte'!$B$12:$Y$44,O$2,$A4),4)&amp;","&amp;ROUND(INDEX('Berechnung Wegpunkte'!$B$12:$Y$44,O$2,$A4+1),4)&amp;")"&amp;",")=N4,"",("("&amp;ROUND(INDEX('Berechnung Wegpunkte'!$B$12:$Y$44,O$2,$A4),4)&amp;","&amp;ROUND(INDEX('Berechnung Wegpunkte'!$B$12:$Y$44,O$2,$A4+1),4)&amp;")"&amp;",")),"")</f>
        <v>(387.1,387.3121),</v>
      </c>
      <c r="P4" t="str" cm="1">
        <f t="array" ref="P4">IF(O4&lt;&gt;"",IF(("("&amp;ROUND(INDEX('Berechnung Wegpunkte'!$B$12:$Y$44,P$2,$A4),4)&amp;","&amp;ROUND(INDEX('Berechnung Wegpunkte'!$B$12:$Y$44,P$2,$A4+1),4)&amp;")"&amp;",")=O4,"",("("&amp;ROUND(INDEX('Berechnung Wegpunkte'!$B$12:$Y$44,P$2,$A4),4)&amp;","&amp;ROUND(INDEX('Berechnung Wegpunkte'!$B$12:$Y$44,P$2,$A4+1),4)&amp;")"&amp;",")),"")</f>
        <v>(386.6,387.7803),</v>
      </c>
      <c r="Q4" t="str" cm="1">
        <f t="array" ref="Q4">IF(P4&lt;&gt;"",IF(("("&amp;ROUND(INDEX('Berechnung Wegpunkte'!$B$12:$Y$44,Q$2,$A4),4)&amp;","&amp;ROUND(INDEX('Berechnung Wegpunkte'!$B$12:$Y$44,Q$2,$A4+1),4)&amp;")"&amp;",")=P4,"",("("&amp;ROUND(INDEX('Berechnung Wegpunkte'!$B$12:$Y$44,Q$2,$A4),4)&amp;","&amp;ROUND(INDEX('Berechnung Wegpunkte'!$B$12:$Y$44,Q$2,$A4+1),4)&amp;")"&amp;",")),"")</f>
        <v>(386.1,388.2082),</v>
      </c>
      <c r="R4" t="str" cm="1">
        <f t="array" ref="R4">IF(Q4&lt;&gt;"",IF(("("&amp;ROUND(INDEX('Berechnung Wegpunkte'!$B$12:$Y$44,R$2,$A4),4)&amp;","&amp;ROUND(INDEX('Berechnung Wegpunkte'!$B$12:$Y$44,R$2,$A4+1),4)&amp;")"&amp;",")=Q4,"",("("&amp;ROUND(INDEX('Berechnung Wegpunkte'!$B$12:$Y$44,R$2,$A4),4)&amp;","&amp;ROUND(INDEX('Berechnung Wegpunkte'!$B$12:$Y$44,R$2,$A4+1),4)&amp;")"&amp;",")),"")</f>
        <v>(385.6,388.6),</v>
      </c>
      <c r="S4" t="str" cm="1">
        <f t="array" ref="S4">IF(R4&lt;&gt;"",IF(("("&amp;ROUND(INDEX('Berechnung Wegpunkte'!$B$12:$Y$44,S$2,$A4),4)&amp;","&amp;ROUND(INDEX('Berechnung Wegpunkte'!$B$12:$Y$44,S$2,$A4+1),4)&amp;")"&amp;",")=R4,"",("("&amp;ROUND(INDEX('Berechnung Wegpunkte'!$B$12:$Y$44,S$2,$A4),4)&amp;","&amp;ROUND(INDEX('Berechnung Wegpunkte'!$B$12:$Y$44,S$2,$A4+1),4)&amp;")"&amp;",")),"")</f>
        <v>(385.1,388.9592),</v>
      </c>
      <c r="T4" t="str" cm="1">
        <f t="array" ref="T4">IF(S4&lt;&gt;"",IF(("("&amp;ROUND(INDEX('Berechnung Wegpunkte'!$B$12:$Y$44,T$2,$A4),4)&amp;","&amp;ROUND(INDEX('Berechnung Wegpunkte'!$B$12:$Y$44,T$2,$A4+1),4)&amp;")"&amp;",")=S4,"",("("&amp;ROUND(INDEX('Berechnung Wegpunkte'!$B$12:$Y$44,T$2,$A4),4)&amp;","&amp;ROUND(INDEX('Berechnung Wegpunkte'!$B$12:$Y$44,T$2,$A4+1),4)&amp;")"&amp;",")),"")</f>
        <v>(384.6,389.2886),</v>
      </c>
      <c r="U4" t="str" cm="1">
        <f t="array" ref="U4">IF(T4&lt;&gt;"",IF(("("&amp;ROUND(INDEX('Berechnung Wegpunkte'!$B$12:$Y$44,U$2,$A4),4)&amp;","&amp;ROUND(INDEX('Berechnung Wegpunkte'!$B$12:$Y$44,U$2,$A4+1),4)&amp;")"&amp;",")=T4,"",("("&amp;ROUND(INDEX('Berechnung Wegpunkte'!$B$12:$Y$44,U$2,$A4),4)&amp;","&amp;ROUND(INDEX('Berechnung Wegpunkte'!$B$12:$Y$44,U$2,$A4+1),4)&amp;")"&amp;",")),"")</f>
        <v>(384.1,389.5904),</v>
      </c>
      <c r="V4" t="str" cm="1">
        <f t="array" ref="V4">IF(U4&lt;&gt;"",IF(("("&amp;ROUND(INDEX('Berechnung Wegpunkte'!$B$12:$Y$44,V$2,$A4),4)&amp;","&amp;ROUND(INDEX('Berechnung Wegpunkte'!$B$12:$Y$44,V$2,$A4+1),4)&amp;")"&amp;",")=U4,"",("("&amp;ROUND(INDEX('Berechnung Wegpunkte'!$B$12:$Y$44,V$2,$A4),4)&amp;","&amp;ROUND(INDEX('Berechnung Wegpunkte'!$B$12:$Y$44,V$2,$A4+1),4)&amp;")"&amp;",")),"")</f>
        <v>(383.6,389.8665),</v>
      </c>
      <c r="W4" t="str" cm="1">
        <f t="array" ref="W4">IF(V4&lt;&gt;"",IF(("("&amp;ROUND(INDEX('Berechnung Wegpunkte'!$B$12:$Y$44,W$2,$A4),4)&amp;","&amp;ROUND(INDEX('Berechnung Wegpunkte'!$B$12:$Y$44,W$2,$A4+1),4)&amp;")"&amp;",")=V4,"",("("&amp;ROUND(INDEX('Berechnung Wegpunkte'!$B$12:$Y$44,W$2,$A4),4)&amp;","&amp;ROUND(INDEX('Berechnung Wegpunkte'!$B$12:$Y$44,W$2,$A4+1),4)&amp;")"&amp;",")),"")</f>
        <v>(383.1,390.1185),</v>
      </c>
      <c r="X4" t="str" cm="1">
        <f t="array" ref="X4">IF(W4&lt;&gt;"",IF(("("&amp;ROUND(INDEX('Berechnung Wegpunkte'!$B$12:$Y$44,X$2,$A4),4)&amp;","&amp;ROUND(INDEX('Berechnung Wegpunkte'!$B$12:$Y$44,X$2,$A4+1),4)&amp;")"&amp;",")=W4,"",("("&amp;ROUND(INDEX('Berechnung Wegpunkte'!$B$12:$Y$44,X$2,$A4),4)&amp;","&amp;ROUND(INDEX('Berechnung Wegpunkte'!$B$12:$Y$44,X$2,$A4+1),4)&amp;")"&amp;",")),"")</f>
        <v>(382.6,390.3477),</v>
      </c>
      <c r="Y4" t="str" cm="1">
        <f t="array" ref="Y4">IF(X4&lt;&gt;"",IF(("("&amp;ROUND(INDEX('Berechnung Wegpunkte'!$B$12:$Y$44,Y$2,$A4),4)&amp;","&amp;ROUND(INDEX('Berechnung Wegpunkte'!$B$12:$Y$44,Y$2,$A4+1),4)&amp;")"&amp;",")=X4,"",("("&amp;ROUND(INDEX('Berechnung Wegpunkte'!$B$12:$Y$44,Y$2,$A4),4)&amp;","&amp;ROUND(INDEX('Berechnung Wegpunkte'!$B$12:$Y$44,Y$2,$A4+1),4)&amp;")"&amp;",")),"")</f>
        <v>(382.1,390.5553),</v>
      </c>
      <c r="Z4" t="str" cm="1">
        <f t="array" ref="Z4">IF(Y4&lt;&gt;"",IF(("("&amp;ROUND(INDEX('Berechnung Wegpunkte'!$B$12:$Y$44,Z$2,$A4),4)&amp;","&amp;ROUND(INDEX('Berechnung Wegpunkte'!$B$12:$Y$44,Z$2,$A4+1),4)&amp;")"&amp;",")=Y4,"",("("&amp;ROUND(INDEX('Berechnung Wegpunkte'!$B$12:$Y$44,Z$2,$A4),4)&amp;","&amp;ROUND(INDEX('Berechnung Wegpunkte'!$B$12:$Y$44,Z$2,$A4+1),4)&amp;")"&amp;",")),"")</f>
        <v>(381.6,390.7421),</v>
      </c>
      <c r="AA4" t="str" cm="1">
        <f t="array" ref="AA4">IF(Z4&lt;&gt;"",IF(("("&amp;ROUND(INDEX('Berechnung Wegpunkte'!$B$12:$Y$44,AA$2,$A4),4)&amp;","&amp;ROUND(INDEX('Berechnung Wegpunkte'!$B$12:$Y$44,AA$2,$A4+1),4)&amp;")"&amp;",")=Z4,"",("("&amp;ROUND(INDEX('Berechnung Wegpunkte'!$B$12:$Y$44,AA$2,$A4),4)&amp;","&amp;ROUND(INDEX('Berechnung Wegpunkte'!$B$12:$Y$44,AA$2,$A4+1),4)&amp;")"&amp;",")),"")</f>
        <v>(381.1,390.9091),</v>
      </c>
      <c r="AB4" t="str" cm="1">
        <f t="array" ref="AB4">IF(AA4&lt;&gt;"",IF(("("&amp;ROUND(INDEX('Berechnung Wegpunkte'!$B$12:$Y$44,AB$2,$A4),4)&amp;","&amp;ROUND(INDEX('Berechnung Wegpunkte'!$B$12:$Y$44,AB$2,$A4+1),4)&amp;")"&amp;",")=AA4,"",("("&amp;ROUND(INDEX('Berechnung Wegpunkte'!$B$12:$Y$44,AB$2,$A4),4)&amp;","&amp;ROUND(INDEX('Berechnung Wegpunkte'!$B$12:$Y$44,AB$2,$A4+1),4)&amp;")"&amp;",")),"")</f>
        <v>(380.6,391.0568),</v>
      </c>
      <c r="AC4" t="str" cm="1">
        <f t="array" ref="AC4">IF(AB4&lt;&gt;"",IF(("("&amp;ROUND(INDEX('Berechnung Wegpunkte'!$B$12:$Y$44,AC$2,$A4),4)&amp;","&amp;ROUND(INDEX('Berechnung Wegpunkte'!$B$12:$Y$44,AC$2,$A4+1),4)&amp;")"&amp;",")=AB4,"",("("&amp;ROUND(INDEX('Berechnung Wegpunkte'!$B$12:$Y$44,AC$2,$A4),4)&amp;","&amp;ROUND(INDEX('Berechnung Wegpunkte'!$B$12:$Y$44,AC$2,$A4+1),4)&amp;")"&amp;",")),"")</f>
        <v>(380.1,391.186),</v>
      </c>
      <c r="AD4" t="str" cm="1">
        <f t="array" ref="AD4">IF(AC4&lt;&gt;"",IF(("("&amp;ROUND(INDEX('Berechnung Wegpunkte'!$B$12:$Y$44,AD$2,$A4),4)&amp;","&amp;ROUND(INDEX('Berechnung Wegpunkte'!$B$12:$Y$44,AD$2,$A4+1),4)&amp;")"&amp;",")=AC4,"",("("&amp;ROUND(INDEX('Berechnung Wegpunkte'!$B$12:$Y$44,AD$2,$A4),4)&amp;","&amp;ROUND(INDEX('Berechnung Wegpunkte'!$B$12:$Y$44,AD$2,$A4+1),4)&amp;")"&amp;",")),"")</f>
        <v>(379.6,391.2969),</v>
      </c>
      <c r="AE4" t="str" cm="1">
        <f t="array" ref="AE4">IF(AD4&lt;&gt;"",IF(("("&amp;ROUND(INDEX('Berechnung Wegpunkte'!$B$12:$Y$44,AE$2,$A4),4)&amp;","&amp;ROUND(INDEX('Berechnung Wegpunkte'!$B$12:$Y$44,AE$2,$A4+1),4)&amp;")"&amp;",")=AD4,"",("("&amp;ROUND(INDEX('Berechnung Wegpunkte'!$B$12:$Y$44,AE$2,$A4),4)&amp;","&amp;ROUND(INDEX('Berechnung Wegpunkte'!$B$12:$Y$44,AE$2,$A4+1),4)&amp;")"&amp;",")),"")</f>
        <v>(379.1,391.3902),</v>
      </c>
      <c r="AF4" t="str" cm="1">
        <f t="array" ref="AF4">IF(AE4&lt;&gt;"",IF(("("&amp;ROUND(INDEX('Berechnung Wegpunkte'!$B$12:$Y$44,AF$2,$A4),4)&amp;","&amp;ROUND(INDEX('Berechnung Wegpunkte'!$B$12:$Y$44,AF$2,$A4+1),4)&amp;")"&amp;",")=AE4,"",("("&amp;ROUND(INDEX('Berechnung Wegpunkte'!$B$12:$Y$44,AF$2,$A4),4)&amp;","&amp;ROUND(INDEX('Berechnung Wegpunkte'!$B$12:$Y$44,AF$2,$A4+1),4)&amp;")"&amp;",")),"")</f>
        <v>(378.6,391.4661),</v>
      </c>
      <c r="AG4" t="str" cm="1">
        <f t="array" ref="AG4">IF(AF4&lt;&gt;"",IF(("("&amp;ROUND(INDEX('Berechnung Wegpunkte'!$B$12:$Y$44,AG$2,$A4),4)&amp;","&amp;ROUND(INDEX('Berechnung Wegpunkte'!$B$12:$Y$44,AG$2,$A4+1),4)&amp;")"&amp;",")=AF4,"",("("&amp;ROUND(INDEX('Berechnung Wegpunkte'!$B$12:$Y$44,AG$2,$A4),4)&amp;","&amp;ROUND(INDEX('Berechnung Wegpunkte'!$B$12:$Y$44,AG$2,$A4+1),4)&amp;")"&amp;",")),"")</f>
        <v>(378.1,391.5248),</v>
      </c>
      <c r="AH4" t="str" cm="1">
        <f t="array" ref="AH4">IF(AG4&lt;&gt;"",IF(("("&amp;ROUND(INDEX('Berechnung Wegpunkte'!$B$12:$Y$44,AH$2,$A4),4)&amp;","&amp;ROUND(INDEX('Berechnung Wegpunkte'!$B$12:$Y$44,AH$2,$A4+1),4)&amp;")"&amp;",")=AG4,"",("("&amp;ROUND(INDEX('Berechnung Wegpunkte'!$B$12:$Y$44,AH$2,$A4),4)&amp;","&amp;ROUND(INDEX('Berechnung Wegpunkte'!$B$12:$Y$44,AH$2,$A4+1),4)&amp;")"&amp;",")),"")</f>
        <v>(377.6,391.5666),</v>
      </c>
      <c r="AI4" t="str" cm="1">
        <f t="array" ref="AI4">IF(AH4&lt;&gt;"",IF(("("&amp;ROUND(INDEX('Berechnung Wegpunkte'!$B$12:$Y$44,AI$2,$A4),4)&amp;","&amp;ROUND(INDEX('Berechnung Wegpunkte'!$B$12:$Y$44,AI$2,$A4+1),4)&amp;")"&amp;",")=AH4,"",("("&amp;ROUND(INDEX('Berechnung Wegpunkte'!$B$12:$Y$44,AI$2,$A4),4)&amp;","&amp;ROUND(INDEX('Berechnung Wegpunkte'!$B$12:$Y$44,AI$2,$A4+1),4)&amp;")"&amp;",")),"")</f>
        <v>(377.1,391.5917),</v>
      </c>
      <c r="AJ4" t="str" cm="1">
        <f t="array" ref="AJ4">IF(AI4&lt;&gt;"",IF(("("&amp;ROUND(INDEX('Berechnung Wegpunkte'!$B$12:$Y$44,AJ$2,$A4),4)&amp;","&amp;ROUND(INDEX('Berechnung Wegpunkte'!$B$12:$Y$44,AJ$2,$A4+1),4)&amp;")"&amp;",")=AI4,"",("("&amp;ROUND(INDEX('Berechnung Wegpunkte'!$B$12:$Y$44,AJ$2,$A4),4)&amp;","&amp;ROUND(INDEX('Berechnung Wegpunkte'!$B$12:$Y$44,AJ$2,$A4+1),4)&amp;")"&amp;",")),"")</f>
        <v>(376.6,391.6),</v>
      </c>
      <c r="AK4" t="str" cm="1">
        <f t="array" ref="AK4">IF(AJ4&lt;&gt;"",IF(("("&amp;ROUND(INDEX('Berechnung Wegpunkte'!$B$12:$Y$44,AK$2,$A4),4)&amp;","&amp;ROUND(INDEX('Berechnung Wegpunkte'!$B$12:$Y$44,AK$2,$A4+1),4)&amp;")"&amp;",")=AJ4,"",("("&amp;ROUND(INDEX('Berechnung Wegpunkte'!$B$12:$Y$44,AK$2,$A4),4)&amp;","&amp;ROUND(INDEX('Berechnung Wegpunkte'!$B$12:$Y$44,AK$2,$A4+1),4)&amp;")"&amp;",")),"")</f>
        <v>(0,391.6),</v>
      </c>
      <c r="AL4" t="s">
        <v>38</v>
      </c>
      <c r="AM4" s="8"/>
    </row>
    <row r="5" spans="1:39" x14ac:dyDescent="0.2">
      <c r="A5">
        <v>5</v>
      </c>
      <c r="B5" s="7"/>
      <c r="C5">
        <v>3</v>
      </c>
      <c r="D5" t="s">
        <v>35</v>
      </c>
      <c r="E5" t="s">
        <v>37</v>
      </c>
      <c r="F5" t="str" cm="1">
        <f t="array" ref="F5">IF(E5&lt;&gt;"",IF(("("&amp;ROUND(INDEX('Berechnung Wegpunkte'!$B$12:$Y$44,F$2,$A5),4)&amp;","&amp;ROUND(INDEX('Berechnung Wegpunkte'!$B$12:$Y$44,F$2,$A5+1),4)&amp;")"&amp;",")=E5,"",("("&amp;ROUND(INDEX('Berechnung Wegpunkte'!$B$12:$Y$44,F$2,$A5),4)&amp;","&amp;ROUND(INDEX('Berechnung Wegpunkte'!$B$12:$Y$44,F$2,$A5+1),4)&amp;")"&amp;",")),"")</f>
        <v>(391.6,375),</v>
      </c>
      <c r="G5" t="str" cm="1">
        <f t="array" ref="G5">IF(F5&lt;&gt;"",IF(("("&amp;ROUND(INDEX('Berechnung Wegpunkte'!$B$12:$Y$44,G$2,$A5),4)&amp;","&amp;ROUND(INDEX('Berechnung Wegpunkte'!$B$12:$Y$44,G$2,$A5+1),4)&amp;")"&amp;",")=F5,"",("("&amp;ROUND(INDEX('Berechnung Wegpunkte'!$B$12:$Y$44,G$2,$A5),4)&amp;","&amp;ROUND(INDEX('Berechnung Wegpunkte'!$B$12:$Y$44,G$2,$A5+1),4)&amp;")"&amp;",")),"")</f>
        <v>(391.6,425),</v>
      </c>
      <c r="H5" t="str" cm="1">
        <f t="array" ref="H5">IF(G5&lt;&gt;"",IF(("("&amp;ROUND(INDEX('Berechnung Wegpunkte'!$B$12:$Y$44,H$2,$A5),4)&amp;","&amp;ROUND(INDEX('Berechnung Wegpunkte'!$B$12:$Y$44,H$2,$A5+1),4)&amp;")"&amp;",")=G5,"",("("&amp;ROUND(INDEX('Berechnung Wegpunkte'!$B$12:$Y$44,H$2,$A5),4)&amp;","&amp;ROUND(INDEX('Berechnung Wegpunkte'!$B$12:$Y$44,H$2,$A5+1),4)&amp;")"&amp;",")),"")</f>
        <v>(391.6,475),</v>
      </c>
      <c r="I5" t="str" cm="1">
        <f t="array" ref="I5">IF(H5&lt;&gt;"",IF(("("&amp;ROUND(INDEX('Berechnung Wegpunkte'!$B$12:$Y$44,I$2,$A5),4)&amp;","&amp;ROUND(INDEX('Berechnung Wegpunkte'!$B$12:$Y$44,I$2,$A5+1),4)&amp;")"&amp;",")=H5,"",("("&amp;ROUND(INDEX('Berechnung Wegpunkte'!$B$12:$Y$44,I$2,$A5),4)&amp;","&amp;ROUND(INDEX('Berechnung Wegpunkte'!$B$12:$Y$44,I$2,$A5+1),4)&amp;")"&amp;",")),"")</f>
        <v>(391.6,525),</v>
      </c>
      <c r="J5" t="str" cm="1">
        <f t="array" ref="J5">IF(I5&lt;&gt;"",IF(("("&amp;ROUND(INDEX('Berechnung Wegpunkte'!$B$12:$Y$44,J$2,$A5),4)&amp;","&amp;ROUND(INDEX('Berechnung Wegpunkte'!$B$12:$Y$44,J$2,$A5+1),4)&amp;")"&amp;",")=I5,"",("("&amp;ROUND(INDEX('Berechnung Wegpunkte'!$B$12:$Y$44,J$2,$A5),4)&amp;","&amp;ROUND(INDEX('Berechnung Wegpunkte'!$B$12:$Y$44,J$2,$A5+1),4)&amp;")"&amp;",")),"")</f>
        <v>(391.6,575),</v>
      </c>
      <c r="K5" t="str" cm="1">
        <f t="array" ref="K5">IF(J5&lt;&gt;"",IF(("("&amp;ROUND(INDEX('Berechnung Wegpunkte'!$B$12:$Y$44,K$2,$A5),4)&amp;","&amp;ROUND(INDEX('Berechnung Wegpunkte'!$B$12:$Y$44,K$2,$A5+1),4)&amp;")"&amp;",")=J5,"",("("&amp;ROUND(INDEX('Berechnung Wegpunkte'!$B$12:$Y$44,K$2,$A5),4)&amp;","&amp;ROUND(INDEX('Berechnung Wegpunkte'!$B$12:$Y$44,K$2,$A5+1),4)&amp;")"&amp;",")),"")</f>
        <v>(391.6,625),</v>
      </c>
      <c r="L5" t="str" cm="1">
        <f t="array" ref="L5">IF(K5&lt;&gt;"",IF(("("&amp;ROUND(INDEX('Berechnung Wegpunkte'!$B$12:$Y$44,L$2,$A5),4)&amp;","&amp;ROUND(INDEX('Berechnung Wegpunkte'!$B$12:$Y$44,L$2,$A5+1),4)&amp;")"&amp;",")=K5,"",("("&amp;ROUND(INDEX('Berechnung Wegpunkte'!$B$12:$Y$44,L$2,$A5),4)&amp;","&amp;ROUND(INDEX('Berechnung Wegpunkte'!$B$12:$Y$44,L$2,$A5+1),4)&amp;")"&amp;",")),"")</f>
        <v>(391.6,675),</v>
      </c>
      <c r="M5" t="str" cm="1">
        <f t="array" ref="M5">IF(L5&lt;&gt;"",IF(("("&amp;ROUND(INDEX('Berechnung Wegpunkte'!$B$12:$Y$44,M$2,$A5),4)&amp;","&amp;ROUND(INDEX('Berechnung Wegpunkte'!$B$12:$Y$44,M$2,$A5+1),4)&amp;")"&amp;",")=L5,"",("("&amp;ROUND(INDEX('Berechnung Wegpunkte'!$B$12:$Y$44,M$2,$A5),4)&amp;","&amp;ROUND(INDEX('Berechnung Wegpunkte'!$B$12:$Y$44,M$2,$A5+1),4)&amp;")"&amp;",")),"")</f>
        <v>(391.6,725),</v>
      </c>
      <c r="N5" t="str" cm="1">
        <f t="array" ref="N5">IF(M5&lt;&gt;"",IF(("("&amp;ROUND(INDEX('Berechnung Wegpunkte'!$B$12:$Y$44,N$2,$A5),4)&amp;","&amp;ROUND(INDEX('Berechnung Wegpunkte'!$B$12:$Y$44,N$2,$A5+1),4)&amp;")"&amp;",")=M5,"",("("&amp;ROUND(INDEX('Berechnung Wegpunkte'!$B$12:$Y$44,N$2,$A5),4)&amp;","&amp;ROUND(INDEX('Berechnung Wegpunkte'!$B$12:$Y$44,N$2,$A5+1),4)&amp;")"&amp;",")),"")</f>
        <v>(391.6,775),</v>
      </c>
      <c r="O5" t="str" cm="1">
        <f t="array" ref="O5">IF(N5&lt;&gt;"",IF(("("&amp;ROUND(INDEX('Berechnung Wegpunkte'!$B$12:$Y$44,O$2,$A5),4)&amp;","&amp;ROUND(INDEX('Berechnung Wegpunkte'!$B$12:$Y$44,O$2,$A5+1),4)&amp;")"&amp;",")=N5,"",("("&amp;ROUND(INDEX('Berechnung Wegpunkte'!$B$12:$Y$44,O$2,$A5),4)&amp;","&amp;ROUND(INDEX('Berechnung Wegpunkte'!$B$12:$Y$44,O$2,$A5+1),4)&amp;")"&amp;",")),"")</f>
        <v/>
      </c>
      <c r="P5" t="str" cm="1">
        <f t="array" ref="P5">IF(O5&lt;&gt;"",IF(("("&amp;ROUND(INDEX('Berechnung Wegpunkte'!$B$12:$Y$44,P$2,$A5),4)&amp;","&amp;ROUND(INDEX('Berechnung Wegpunkte'!$B$12:$Y$44,P$2,$A5+1),4)&amp;")"&amp;",")=O5,"",("("&amp;ROUND(INDEX('Berechnung Wegpunkte'!$B$12:$Y$44,P$2,$A5),4)&amp;","&amp;ROUND(INDEX('Berechnung Wegpunkte'!$B$12:$Y$44,P$2,$A5+1),4)&amp;")"&amp;",")),"")</f>
        <v/>
      </c>
      <c r="Q5" t="str" cm="1">
        <f t="array" ref="Q5">IF(P5&lt;&gt;"",IF(("("&amp;ROUND(INDEX('Berechnung Wegpunkte'!$B$12:$Y$44,Q$2,$A5),4)&amp;","&amp;ROUND(INDEX('Berechnung Wegpunkte'!$B$12:$Y$44,Q$2,$A5+1),4)&amp;")"&amp;",")=P5,"",("("&amp;ROUND(INDEX('Berechnung Wegpunkte'!$B$12:$Y$44,Q$2,$A5),4)&amp;","&amp;ROUND(INDEX('Berechnung Wegpunkte'!$B$12:$Y$44,Q$2,$A5+1),4)&amp;")"&amp;",")),"")</f>
        <v/>
      </c>
      <c r="R5" t="str" cm="1">
        <f t="array" ref="R5">IF(Q5&lt;&gt;"",IF(("("&amp;ROUND(INDEX('Berechnung Wegpunkte'!$B$12:$Y$44,R$2,$A5),4)&amp;","&amp;ROUND(INDEX('Berechnung Wegpunkte'!$B$12:$Y$44,R$2,$A5+1),4)&amp;")"&amp;",")=Q5,"",("("&amp;ROUND(INDEX('Berechnung Wegpunkte'!$B$12:$Y$44,R$2,$A5),4)&amp;","&amp;ROUND(INDEX('Berechnung Wegpunkte'!$B$12:$Y$44,R$2,$A5+1),4)&amp;")"&amp;",")),"")</f>
        <v/>
      </c>
      <c r="S5" t="str" cm="1">
        <f t="array" ref="S5">IF(R5&lt;&gt;"",IF(("("&amp;ROUND(INDEX('Berechnung Wegpunkte'!$B$12:$Y$44,S$2,$A5),4)&amp;","&amp;ROUND(INDEX('Berechnung Wegpunkte'!$B$12:$Y$44,S$2,$A5+1),4)&amp;")"&amp;",")=R5,"",("("&amp;ROUND(INDEX('Berechnung Wegpunkte'!$B$12:$Y$44,S$2,$A5),4)&amp;","&amp;ROUND(INDEX('Berechnung Wegpunkte'!$B$12:$Y$44,S$2,$A5+1),4)&amp;")"&amp;",")),"")</f>
        <v/>
      </c>
      <c r="T5" t="str" cm="1">
        <f t="array" ref="T5">IF(S5&lt;&gt;"",IF(("("&amp;ROUND(INDEX('Berechnung Wegpunkte'!$B$12:$Y$44,T$2,$A5),4)&amp;","&amp;ROUND(INDEX('Berechnung Wegpunkte'!$B$12:$Y$44,T$2,$A5+1),4)&amp;")"&amp;",")=S5,"",("("&amp;ROUND(INDEX('Berechnung Wegpunkte'!$B$12:$Y$44,T$2,$A5),4)&amp;","&amp;ROUND(INDEX('Berechnung Wegpunkte'!$B$12:$Y$44,T$2,$A5+1),4)&amp;")"&amp;",")),"")</f>
        <v/>
      </c>
      <c r="U5" t="str" cm="1">
        <f t="array" ref="U5">IF(T5&lt;&gt;"",IF(("("&amp;ROUND(INDEX('Berechnung Wegpunkte'!$B$12:$Y$44,U$2,$A5),4)&amp;","&amp;ROUND(INDEX('Berechnung Wegpunkte'!$B$12:$Y$44,U$2,$A5+1),4)&amp;")"&amp;",")=T5,"",("("&amp;ROUND(INDEX('Berechnung Wegpunkte'!$B$12:$Y$44,U$2,$A5),4)&amp;","&amp;ROUND(INDEX('Berechnung Wegpunkte'!$B$12:$Y$44,U$2,$A5+1),4)&amp;")"&amp;",")),"")</f>
        <v/>
      </c>
      <c r="V5" t="str" cm="1">
        <f t="array" ref="V5">IF(U5&lt;&gt;"",IF(("("&amp;ROUND(INDEX('Berechnung Wegpunkte'!$B$12:$Y$44,V$2,$A5),4)&amp;","&amp;ROUND(INDEX('Berechnung Wegpunkte'!$B$12:$Y$44,V$2,$A5+1),4)&amp;")"&amp;",")=U5,"",("("&amp;ROUND(INDEX('Berechnung Wegpunkte'!$B$12:$Y$44,V$2,$A5),4)&amp;","&amp;ROUND(INDEX('Berechnung Wegpunkte'!$B$12:$Y$44,V$2,$A5+1),4)&amp;")"&amp;",")),"")</f>
        <v/>
      </c>
      <c r="W5" t="str" cm="1">
        <f t="array" ref="W5">IF(V5&lt;&gt;"",IF(("("&amp;ROUND(INDEX('Berechnung Wegpunkte'!$B$12:$Y$44,W$2,$A5),4)&amp;","&amp;ROUND(INDEX('Berechnung Wegpunkte'!$B$12:$Y$44,W$2,$A5+1),4)&amp;")"&amp;",")=V5,"",("("&amp;ROUND(INDEX('Berechnung Wegpunkte'!$B$12:$Y$44,W$2,$A5),4)&amp;","&amp;ROUND(INDEX('Berechnung Wegpunkte'!$B$12:$Y$44,W$2,$A5+1),4)&amp;")"&amp;",")),"")</f>
        <v/>
      </c>
      <c r="X5" t="str" cm="1">
        <f t="array" ref="X5">IF(W5&lt;&gt;"",IF(("("&amp;ROUND(INDEX('Berechnung Wegpunkte'!$B$12:$Y$44,X$2,$A5),4)&amp;","&amp;ROUND(INDEX('Berechnung Wegpunkte'!$B$12:$Y$44,X$2,$A5+1),4)&amp;")"&amp;",")=W5,"",("("&amp;ROUND(INDEX('Berechnung Wegpunkte'!$B$12:$Y$44,X$2,$A5),4)&amp;","&amp;ROUND(INDEX('Berechnung Wegpunkte'!$B$12:$Y$44,X$2,$A5+1),4)&amp;")"&amp;",")),"")</f>
        <v/>
      </c>
      <c r="Y5" t="str" cm="1">
        <f t="array" ref="Y5">IF(X5&lt;&gt;"",IF(("("&amp;ROUND(INDEX('Berechnung Wegpunkte'!$B$12:$Y$44,Y$2,$A5),4)&amp;","&amp;ROUND(INDEX('Berechnung Wegpunkte'!$B$12:$Y$44,Y$2,$A5+1),4)&amp;")"&amp;",")=X5,"",("("&amp;ROUND(INDEX('Berechnung Wegpunkte'!$B$12:$Y$44,Y$2,$A5),4)&amp;","&amp;ROUND(INDEX('Berechnung Wegpunkte'!$B$12:$Y$44,Y$2,$A5+1),4)&amp;")"&amp;",")),"")</f>
        <v/>
      </c>
      <c r="Z5" t="str" cm="1">
        <f t="array" ref="Z5">IF(Y5&lt;&gt;"",IF(("("&amp;ROUND(INDEX('Berechnung Wegpunkte'!$B$12:$Y$44,Z$2,$A5),4)&amp;","&amp;ROUND(INDEX('Berechnung Wegpunkte'!$B$12:$Y$44,Z$2,$A5+1),4)&amp;")"&amp;",")=Y5,"",("("&amp;ROUND(INDEX('Berechnung Wegpunkte'!$B$12:$Y$44,Z$2,$A5),4)&amp;","&amp;ROUND(INDEX('Berechnung Wegpunkte'!$B$12:$Y$44,Z$2,$A5+1),4)&amp;")"&amp;",")),"")</f>
        <v/>
      </c>
      <c r="AA5" t="str" cm="1">
        <f t="array" ref="AA5">IF(Z5&lt;&gt;"",IF(("("&amp;ROUND(INDEX('Berechnung Wegpunkte'!$B$12:$Y$44,AA$2,$A5),4)&amp;","&amp;ROUND(INDEX('Berechnung Wegpunkte'!$B$12:$Y$44,AA$2,$A5+1),4)&amp;")"&amp;",")=Z5,"",("("&amp;ROUND(INDEX('Berechnung Wegpunkte'!$B$12:$Y$44,AA$2,$A5),4)&amp;","&amp;ROUND(INDEX('Berechnung Wegpunkte'!$B$12:$Y$44,AA$2,$A5+1),4)&amp;")"&amp;",")),"")</f>
        <v/>
      </c>
      <c r="AB5" t="str" cm="1">
        <f t="array" ref="AB5">IF(AA5&lt;&gt;"",IF(("("&amp;ROUND(INDEX('Berechnung Wegpunkte'!$B$12:$Y$44,AB$2,$A5),4)&amp;","&amp;ROUND(INDEX('Berechnung Wegpunkte'!$B$12:$Y$44,AB$2,$A5+1),4)&amp;")"&amp;",")=AA5,"",("("&amp;ROUND(INDEX('Berechnung Wegpunkte'!$B$12:$Y$44,AB$2,$A5),4)&amp;","&amp;ROUND(INDEX('Berechnung Wegpunkte'!$B$12:$Y$44,AB$2,$A5+1),4)&amp;")"&amp;",")),"")</f>
        <v/>
      </c>
      <c r="AC5" t="str" cm="1">
        <f t="array" ref="AC5">IF(AB5&lt;&gt;"",IF(("("&amp;ROUND(INDEX('Berechnung Wegpunkte'!$B$12:$Y$44,AC$2,$A5),4)&amp;","&amp;ROUND(INDEX('Berechnung Wegpunkte'!$B$12:$Y$44,AC$2,$A5+1),4)&amp;")"&amp;",")=AB5,"",("("&amp;ROUND(INDEX('Berechnung Wegpunkte'!$B$12:$Y$44,AC$2,$A5),4)&amp;","&amp;ROUND(INDEX('Berechnung Wegpunkte'!$B$12:$Y$44,AC$2,$A5+1),4)&amp;")"&amp;",")),"")</f>
        <v/>
      </c>
      <c r="AD5" t="str" cm="1">
        <f t="array" ref="AD5">IF(AC5&lt;&gt;"",IF(("("&amp;ROUND(INDEX('Berechnung Wegpunkte'!$B$12:$Y$44,AD$2,$A5),4)&amp;","&amp;ROUND(INDEX('Berechnung Wegpunkte'!$B$12:$Y$44,AD$2,$A5+1),4)&amp;")"&amp;",")=AC5,"",("("&amp;ROUND(INDEX('Berechnung Wegpunkte'!$B$12:$Y$44,AD$2,$A5),4)&amp;","&amp;ROUND(INDEX('Berechnung Wegpunkte'!$B$12:$Y$44,AD$2,$A5+1),4)&amp;")"&amp;",")),"")</f>
        <v/>
      </c>
      <c r="AE5" t="str" cm="1">
        <f t="array" ref="AE5">IF(AD5&lt;&gt;"",IF(("("&amp;ROUND(INDEX('Berechnung Wegpunkte'!$B$12:$Y$44,AE$2,$A5),4)&amp;","&amp;ROUND(INDEX('Berechnung Wegpunkte'!$B$12:$Y$44,AE$2,$A5+1),4)&amp;")"&amp;",")=AD5,"",("("&amp;ROUND(INDEX('Berechnung Wegpunkte'!$B$12:$Y$44,AE$2,$A5),4)&amp;","&amp;ROUND(INDEX('Berechnung Wegpunkte'!$B$12:$Y$44,AE$2,$A5+1),4)&amp;")"&amp;",")),"")</f>
        <v/>
      </c>
      <c r="AF5" t="str" cm="1">
        <f t="array" ref="AF5">IF(AE5&lt;&gt;"",IF(("("&amp;ROUND(INDEX('Berechnung Wegpunkte'!$B$12:$Y$44,AF$2,$A5),4)&amp;","&amp;ROUND(INDEX('Berechnung Wegpunkte'!$B$12:$Y$44,AF$2,$A5+1),4)&amp;")"&amp;",")=AE5,"",("("&amp;ROUND(INDEX('Berechnung Wegpunkte'!$B$12:$Y$44,AF$2,$A5),4)&amp;","&amp;ROUND(INDEX('Berechnung Wegpunkte'!$B$12:$Y$44,AF$2,$A5+1),4)&amp;")"&amp;",")),"")</f>
        <v/>
      </c>
      <c r="AG5" t="str" cm="1">
        <f t="array" ref="AG5">IF(AF5&lt;&gt;"",IF(("("&amp;ROUND(INDEX('Berechnung Wegpunkte'!$B$12:$Y$44,AG$2,$A5),4)&amp;","&amp;ROUND(INDEX('Berechnung Wegpunkte'!$B$12:$Y$44,AG$2,$A5+1),4)&amp;")"&amp;",")=AF5,"",("("&amp;ROUND(INDEX('Berechnung Wegpunkte'!$B$12:$Y$44,AG$2,$A5),4)&amp;","&amp;ROUND(INDEX('Berechnung Wegpunkte'!$B$12:$Y$44,AG$2,$A5+1),4)&amp;")"&amp;",")),"")</f>
        <v/>
      </c>
      <c r="AH5" t="str" cm="1">
        <f t="array" ref="AH5">IF(AG5&lt;&gt;"",IF(("("&amp;ROUND(INDEX('Berechnung Wegpunkte'!$B$12:$Y$44,AH$2,$A5),4)&amp;","&amp;ROUND(INDEX('Berechnung Wegpunkte'!$B$12:$Y$44,AH$2,$A5+1),4)&amp;")"&amp;",")=AG5,"",("("&amp;ROUND(INDEX('Berechnung Wegpunkte'!$B$12:$Y$44,AH$2,$A5),4)&amp;","&amp;ROUND(INDEX('Berechnung Wegpunkte'!$B$12:$Y$44,AH$2,$A5+1),4)&amp;")"&amp;",")),"")</f>
        <v/>
      </c>
      <c r="AI5" t="str" cm="1">
        <f t="array" ref="AI5">IF(AH5&lt;&gt;"",IF(("("&amp;ROUND(INDEX('Berechnung Wegpunkte'!$B$12:$Y$44,AI$2,$A5),4)&amp;","&amp;ROUND(INDEX('Berechnung Wegpunkte'!$B$12:$Y$44,AI$2,$A5+1),4)&amp;")"&amp;",")=AH5,"",("("&amp;ROUND(INDEX('Berechnung Wegpunkte'!$B$12:$Y$44,AI$2,$A5),4)&amp;","&amp;ROUND(INDEX('Berechnung Wegpunkte'!$B$12:$Y$44,AI$2,$A5+1),4)&amp;")"&amp;",")),"")</f>
        <v/>
      </c>
      <c r="AJ5" t="str" cm="1">
        <f t="array" ref="AJ5">IF(AI5&lt;&gt;"",IF(("("&amp;ROUND(INDEX('Berechnung Wegpunkte'!$B$12:$Y$44,AJ$2,$A5),4)&amp;","&amp;ROUND(INDEX('Berechnung Wegpunkte'!$B$12:$Y$44,AJ$2,$A5+1),4)&amp;")"&amp;",")=AI5,"",("("&amp;ROUND(INDEX('Berechnung Wegpunkte'!$B$12:$Y$44,AJ$2,$A5),4)&amp;","&amp;ROUND(INDEX('Berechnung Wegpunkte'!$B$12:$Y$44,AJ$2,$A5+1),4)&amp;")"&amp;",")),"")</f>
        <v/>
      </c>
      <c r="AK5" t="str" cm="1">
        <f t="array" ref="AK5">IF(AJ5&lt;&gt;"",IF(("("&amp;ROUND(INDEX('Berechnung Wegpunkte'!$B$12:$Y$44,AK$2,$A5),4)&amp;","&amp;ROUND(INDEX('Berechnung Wegpunkte'!$B$12:$Y$44,AK$2,$A5+1),4)&amp;")"&amp;",")=AJ5,"",("("&amp;ROUND(INDEX('Berechnung Wegpunkte'!$B$12:$Y$44,AK$2,$A5),4)&amp;","&amp;ROUND(INDEX('Berechnung Wegpunkte'!$B$12:$Y$44,AK$2,$A5+1),4)&amp;")"&amp;",")),"")</f>
        <v/>
      </c>
      <c r="AL5" t="s">
        <v>38</v>
      </c>
      <c r="AM5" s="8"/>
    </row>
    <row r="6" spans="1:39" x14ac:dyDescent="0.2">
      <c r="A6">
        <v>7</v>
      </c>
      <c r="B6" s="7"/>
      <c r="C6">
        <v>4</v>
      </c>
      <c r="D6" t="s">
        <v>35</v>
      </c>
      <c r="E6" t="s">
        <v>37</v>
      </c>
      <c r="F6" t="str" cm="1">
        <f t="array" ref="F6">IF(E6&lt;&gt;"",IF(("("&amp;ROUND(INDEX('Berechnung Wegpunkte'!$B$12:$Y$44,F$2,$A6),4)&amp;","&amp;ROUND(INDEX('Berechnung Wegpunkte'!$B$12:$Y$44,F$2,$A6+1),4)&amp;")"&amp;",")=E6,"",("("&amp;ROUND(INDEX('Berechnung Wegpunkte'!$B$12:$Y$44,F$2,$A6),4)&amp;","&amp;ROUND(INDEX('Berechnung Wegpunkte'!$B$12:$Y$44,F$2,$A6+1),4)&amp;")"&amp;",")),"")</f>
        <v>(406.6,391.6),</v>
      </c>
      <c r="G6" t="str" cm="1">
        <f t="array" ref="G6">IF(F6&lt;&gt;"",IF(("("&amp;ROUND(INDEX('Berechnung Wegpunkte'!$B$12:$Y$44,G$2,$A6),4)&amp;","&amp;ROUND(INDEX('Berechnung Wegpunkte'!$B$12:$Y$44,G$2,$A6+1),4)&amp;")"&amp;",")=F6,"",("("&amp;ROUND(INDEX('Berechnung Wegpunkte'!$B$12:$Y$44,G$2,$A6),4)&amp;","&amp;ROUND(INDEX('Berechnung Wegpunkte'!$B$12:$Y$44,G$2,$A6+1),4)&amp;")"&amp;",")),"")</f>
        <v>(406.1,391.6083),</v>
      </c>
      <c r="H6" t="str" cm="1">
        <f t="array" ref="H6">IF(G6&lt;&gt;"",IF(("("&amp;ROUND(INDEX('Berechnung Wegpunkte'!$B$12:$Y$44,H$2,$A6),4)&amp;","&amp;ROUND(INDEX('Berechnung Wegpunkte'!$B$12:$Y$44,H$2,$A6+1),4)&amp;")"&amp;",")=G6,"",("("&amp;ROUND(INDEX('Berechnung Wegpunkte'!$B$12:$Y$44,H$2,$A6),4)&amp;","&amp;ROUND(INDEX('Berechnung Wegpunkte'!$B$12:$Y$44,H$2,$A6+1),4)&amp;")"&amp;",")),"")</f>
        <v>(405.6,391.6334),</v>
      </c>
      <c r="I6" t="str" cm="1">
        <f t="array" ref="I6">IF(H6&lt;&gt;"",IF(("("&amp;ROUND(INDEX('Berechnung Wegpunkte'!$B$12:$Y$44,I$2,$A6),4)&amp;","&amp;ROUND(INDEX('Berechnung Wegpunkte'!$B$12:$Y$44,I$2,$A6+1),4)&amp;")"&amp;",")=H6,"",("("&amp;ROUND(INDEX('Berechnung Wegpunkte'!$B$12:$Y$44,I$2,$A6),4)&amp;","&amp;ROUND(INDEX('Berechnung Wegpunkte'!$B$12:$Y$44,I$2,$A6+1),4)&amp;")"&amp;",")),"")</f>
        <v>(405.1,391.6752),</v>
      </c>
      <c r="J6" t="str" cm="1">
        <f t="array" ref="J6">IF(I6&lt;&gt;"",IF(("("&amp;ROUND(INDEX('Berechnung Wegpunkte'!$B$12:$Y$44,J$2,$A6),4)&amp;","&amp;ROUND(INDEX('Berechnung Wegpunkte'!$B$12:$Y$44,J$2,$A6+1),4)&amp;")"&amp;",")=I6,"",("("&amp;ROUND(INDEX('Berechnung Wegpunkte'!$B$12:$Y$44,J$2,$A6),4)&amp;","&amp;ROUND(INDEX('Berechnung Wegpunkte'!$B$12:$Y$44,J$2,$A6+1),4)&amp;")"&amp;",")),"")</f>
        <v>(404.6,391.7339),</v>
      </c>
      <c r="K6" t="str" cm="1">
        <f t="array" ref="K6">IF(J6&lt;&gt;"",IF(("("&amp;ROUND(INDEX('Berechnung Wegpunkte'!$B$12:$Y$44,K$2,$A6),4)&amp;","&amp;ROUND(INDEX('Berechnung Wegpunkte'!$B$12:$Y$44,K$2,$A6+1),4)&amp;")"&amp;",")=J6,"",("("&amp;ROUND(INDEX('Berechnung Wegpunkte'!$B$12:$Y$44,K$2,$A6),4)&amp;","&amp;ROUND(INDEX('Berechnung Wegpunkte'!$B$12:$Y$44,K$2,$A6+1),4)&amp;")"&amp;",")),"")</f>
        <v>(404.1,391.8098),</v>
      </c>
      <c r="L6" t="str" cm="1">
        <f t="array" ref="L6">IF(K6&lt;&gt;"",IF(("("&amp;ROUND(INDEX('Berechnung Wegpunkte'!$B$12:$Y$44,L$2,$A6),4)&amp;","&amp;ROUND(INDEX('Berechnung Wegpunkte'!$B$12:$Y$44,L$2,$A6+1),4)&amp;")"&amp;",")=K6,"",("("&amp;ROUND(INDEX('Berechnung Wegpunkte'!$B$12:$Y$44,L$2,$A6),4)&amp;","&amp;ROUND(INDEX('Berechnung Wegpunkte'!$B$12:$Y$44,L$2,$A6+1),4)&amp;")"&amp;",")),"")</f>
        <v>(403.6,391.9031),</v>
      </c>
      <c r="M6" t="str" cm="1">
        <f t="array" ref="M6">IF(L6&lt;&gt;"",IF(("("&amp;ROUND(INDEX('Berechnung Wegpunkte'!$B$12:$Y$44,M$2,$A6),4)&amp;","&amp;ROUND(INDEX('Berechnung Wegpunkte'!$B$12:$Y$44,M$2,$A6+1),4)&amp;")"&amp;",")=L6,"",("("&amp;ROUND(INDEX('Berechnung Wegpunkte'!$B$12:$Y$44,M$2,$A6),4)&amp;","&amp;ROUND(INDEX('Berechnung Wegpunkte'!$B$12:$Y$44,M$2,$A6+1),4)&amp;")"&amp;",")),"")</f>
        <v>(403.1,392.014),</v>
      </c>
      <c r="N6" t="str" cm="1">
        <f t="array" ref="N6">IF(M6&lt;&gt;"",IF(("("&amp;ROUND(INDEX('Berechnung Wegpunkte'!$B$12:$Y$44,N$2,$A6),4)&amp;","&amp;ROUND(INDEX('Berechnung Wegpunkte'!$B$12:$Y$44,N$2,$A6+1),4)&amp;")"&amp;",")=M6,"",("("&amp;ROUND(INDEX('Berechnung Wegpunkte'!$B$12:$Y$44,N$2,$A6),4)&amp;","&amp;ROUND(INDEX('Berechnung Wegpunkte'!$B$12:$Y$44,N$2,$A6+1),4)&amp;")"&amp;",")),"")</f>
        <v>(402.6,392.1432),</v>
      </c>
      <c r="O6" t="str" cm="1">
        <f t="array" ref="O6">IF(N6&lt;&gt;"",IF(("("&amp;ROUND(INDEX('Berechnung Wegpunkte'!$B$12:$Y$44,O$2,$A6),4)&amp;","&amp;ROUND(INDEX('Berechnung Wegpunkte'!$B$12:$Y$44,O$2,$A6+1),4)&amp;")"&amp;",")=N6,"",("("&amp;ROUND(INDEX('Berechnung Wegpunkte'!$B$12:$Y$44,O$2,$A6),4)&amp;","&amp;ROUND(INDEX('Berechnung Wegpunkte'!$B$12:$Y$44,O$2,$A6+1),4)&amp;")"&amp;",")),"")</f>
        <v>(402.1,392.2909),</v>
      </c>
      <c r="P6" t="str" cm="1">
        <f t="array" ref="P6">IF(O6&lt;&gt;"",IF(("("&amp;ROUND(INDEX('Berechnung Wegpunkte'!$B$12:$Y$44,P$2,$A6),4)&amp;","&amp;ROUND(INDEX('Berechnung Wegpunkte'!$B$12:$Y$44,P$2,$A6+1),4)&amp;")"&amp;",")=O6,"",("("&amp;ROUND(INDEX('Berechnung Wegpunkte'!$B$12:$Y$44,P$2,$A6),4)&amp;","&amp;ROUND(INDEX('Berechnung Wegpunkte'!$B$12:$Y$44,P$2,$A6+1),4)&amp;")"&amp;",")),"")</f>
        <v>(401.6,392.4579),</v>
      </c>
      <c r="Q6" t="str" cm="1">
        <f t="array" ref="Q6">IF(P6&lt;&gt;"",IF(("("&amp;ROUND(INDEX('Berechnung Wegpunkte'!$B$12:$Y$44,Q$2,$A6),4)&amp;","&amp;ROUND(INDEX('Berechnung Wegpunkte'!$B$12:$Y$44,Q$2,$A6+1),4)&amp;")"&amp;",")=P6,"",("("&amp;ROUND(INDEX('Berechnung Wegpunkte'!$B$12:$Y$44,Q$2,$A6),4)&amp;","&amp;ROUND(INDEX('Berechnung Wegpunkte'!$B$12:$Y$44,Q$2,$A6+1),4)&amp;")"&amp;",")),"")</f>
        <v>(401.1,392.6447),</v>
      </c>
      <c r="R6" t="str" cm="1">
        <f t="array" ref="R6">IF(Q6&lt;&gt;"",IF(("("&amp;ROUND(INDEX('Berechnung Wegpunkte'!$B$12:$Y$44,R$2,$A6),4)&amp;","&amp;ROUND(INDEX('Berechnung Wegpunkte'!$B$12:$Y$44,R$2,$A6+1),4)&amp;")"&amp;",")=Q6,"",("("&amp;ROUND(INDEX('Berechnung Wegpunkte'!$B$12:$Y$44,R$2,$A6),4)&amp;","&amp;ROUND(INDEX('Berechnung Wegpunkte'!$B$12:$Y$44,R$2,$A6+1),4)&amp;")"&amp;",")),"")</f>
        <v>(400.6,392.8523),</v>
      </c>
      <c r="S6" t="str" cm="1">
        <f t="array" ref="S6">IF(R6&lt;&gt;"",IF(("("&amp;ROUND(INDEX('Berechnung Wegpunkte'!$B$12:$Y$44,S$2,$A6),4)&amp;","&amp;ROUND(INDEX('Berechnung Wegpunkte'!$B$12:$Y$44,S$2,$A6+1),4)&amp;")"&amp;",")=R6,"",("("&amp;ROUND(INDEX('Berechnung Wegpunkte'!$B$12:$Y$44,S$2,$A6),4)&amp;","&amp;ROUND(INDEX('Berechnung Wegpunkte'!$B$12:$Y$44,S$2,$A6+1),4)&amp;")"&amp;",")),"")</f>
        <v>(400.1,393.0815),</v>
      </c>
      <c r="T6" t="str" cm="1">
        <f t="array" ref="T6">IF(S6&lt;&gt;"",IF(("("&amp;ROUND(INDEX('Berechnung Wegpunkte'!$B$12:$Y$44,T$2,$A6),4)&amp;","&amp;ROUND(INDEX('Berechnung Wegpunkte'!$B$12:$Y$44,T$2,$A6+1),4)&amp;")"&amp;",")=S6,"",("("&amp;ROUND(INDEX('Berechnung Wegpunkte'!$B$12:$Y$44,T$2,$A6),4)&amp;","&amp;ROUND(INDEX('Berechnung Wegpunkte'!$B$12:$Y$44,T$2,$A6+1),4)&amp;")"&amp;",")),"")</f>
        <v>(399.6,393.3335),</v>
      </c>
      <c r="U6" t="str" cm="1">
        <f t="array" ref="U6">IF(T6&lt;&gt;"",IF(("("&amp;ROUND(INDEX('Berechnung Wegpunkte'!$B$12:$Y$44,U$2,$A6),4)&amp;","&amp;ROUND(INDEX('Berechnung Wegpunkte'!$B$12:$Y$44,U$2,$A6+1),4)&amp;")"&amp;",")=T6,"",("("&amp;ROUND(INDEX('Berechnung Wegpunkte'!$B$12:$Y$44,U$2,$A6),4)&amp;","&amp;ROUND(INDEX('Berechnung Wegpunkte'!$B$12:$Y$44,U$2,$A6+1),4)&amp;")"&amp;",")),"")</f>
        <v>(399.1,393.6096),</v>
      </c>
      <c r="V6" t="str" cm="1">
        <f t="array" ref="V6">IF(U6&lt;&gt;"",IF(("("&amp;ROUND(INDEX('Berechnung Wegpunkte'!$B$12:$Y$44,V$2,$A6),4)&amp;","&amp;ROUND(INDEX('Berechnung Wegpunkte'!$B$12:$Y$44,V$2,$A6+1),4)&amp;")"&amp;",")=U6,"",("("&amp;ROUND(INDEX('Berechnung Wegpunkte'!$B$12:$Y$44,V$2,$A6),4)&amp;","&amp;ROUND(INDEX('Berechnung Wegpunkte'!$B$12:$Y$44,V$2,$A6+1),4)&amp;")"&amp;",")),"")</f>
        <v>(398.6,393.9114),</v>
      </c>
      <c r="W6" t="str" cm="1">
        <f t="array" ref="W6">IF(V6&lt;&gt;"",IF(("("&amp;ROUND(INDEX('Berechnung Wegpunkte'!$B$12:$Y$44,W$2,$A6),4)&amp;","&amp;ROUND(INDEX('Berechnung Wegpunkte'!$B$12:$Y$44,W$2,$A6+1),4)&amp;")"&amp;",")=V6,"",("("&amp;ROUND(INDEX('Berechnung Wegpunkte'!$B$12:$Y$44,W$2,$A6),4)&amp;","&amp;ROUND(INDEX('Berechnung Wegpunkte'!$B$12:$Y$44,W$2,$A6+1),4)&amp;")"&amp;",")),"")</f>
        <v>(398.1,394.2408),</v>
      </c>
      <c r="X6" t="str" cm="1">
        <f t="array" ref="X6">IF(W6&lt;&gt;"",IF(("("&amp;ROUND(INDEX('Berechnung Wegpunkte'!$B$12:$Y$44,X$2,$A6),4)&amp;","&amp;ROUND(INDEX('Berechnung Wegpunkte'!$B$12:$Y$44,X$2,$A6+1),4)&amp;")"&amp;",")=W6,"",("("&amp;ROUND(INDEX('Berechnung Wegpunkte'!$B$12:$Y$44,X$2,$A6),4)&amp;","&amp;ROUND(INDEX('Berechnung Wegpunkte'!$B$12:$Y$44,X$2,$A6+1),4)&amp;")"&amp;",")),"")</f>
        <v>(397.6,394.6),</v>
      </c>
      <c r="Y6" t="str" cm="1">
        <f t="array" ref="Y6">IF(X6&lt;&gt;"",IF(("("&amp;ROUND(INDEX('Berechnung Wegpunkte'!$B$12:$Y$44,Y$2,$A6),4)&amp;","&amp;ROUND(INDEX('Berechnung Wegpunkte'!$B$12:$Y$44,Y$2,$A6+1),4)&amp;")"&amp;",")=X6,"",("("&amp;ROUND(INDEX('Berechnung Wegpunkte'!$B$12:$Y$44,Y$2,$A6),4)&amp;","&amp;ROUND(INDEX('Berechnung Wegpunkte'!$B$12:$Y$44,Y$2,$A6+1),4)&amp;")"&amp;",")),"")</f>
        <v>(397.1,394.9918),</v>
      </c>
      <c r="Z6" t="str" cm="1">
        <f t="array" ref="Z6">IF(Y6&lt;&gt;"",IF(("("&amp;ROUND(INDEX('Berechnung Wegpunkte'!$B$12:$Y$44,Z$2,$A6),4)&amp;","&amp;ROUND(INDEX('Berechnung Wegpunkte'!$B$12:$Y$44,Z$2,$A6+1),4)&amp;")"&amp;",")=Y6,"",("("&amp;ROUND(INDEX('Berechnung Wegpunkte'!$B$12:$Y$44,Z$2,$A6),4)&amp;","&amp;ROUND(INDEX('Berechnung Wegpunkte'!$B$12:$Y$44,Z$2,$A6+1),4)&amp;")"&amp;",")),"")</f>
        <v>(396.6,395.4197),</v>
      </c>
      <c r="AA6" t="str" cm="1">
        <f t="array" ref="AA6">IF(Z6&lt;&gt;"",IF(("("&amp;ROUND(INDEX('Berechnung Wegpunkte'!$B$12:$Y$44,AA$2,$A6),4)&amp;","&amp;ROUND(INDEX('Berechnung Wegpunkte'!$B$12:$Y$44,AA$2,$A6+1),4)&amp;")"&amp;",")=Z6,"",("("&amp;ROUND(INDEX('Berechnung Wegpunkte'!$B$12:$Y$44,AA$2,$A6),4)&amp;","&amp;ROUND(INDEX('Berechnung Wegpunkte'!$B$12:$Y$44,AA$2,$A6+1),4)&amp;")"&amp;",")),"")</f>
        <v>(396.1,395.8879),</v>
      </c>
      <c r="AB6" t="str" cm="1">
        <f t="array" ref="AB6">IF(AA6&lt;&gt;"",IF(("("&amp;ROUND(INDEX('Berechnung Wegpunkte'!$B$12:$Y$44,AB$2,$A6),4)&amp;","&amp;ROUND(INDEX('Berechnung Wegpunkte'!$B$12:$Y$44,AB$2,$A6+1),4)&amp;")"&amp;",")=AA6,"",("("&amp;ROUND(INDEX('Berechnung Wegpunkte'!$B$12:$Y$44,AB$2,$A6),4)&amp;","&amp;ROUND(INDEX('Berechnung Wegpunkte'!$B$12:$Y$44,AB$2,$A6+1),4)&amp;")"&amp;",")),"")</f>
        <v>(395.6,396.402),</v>
      </c>
      <c r="AC6" t="str" cm="1">
        <f t="array" ref="AC6">IF(AB6&lt;&gt;"",IF(("("&amp;ROUND(INDEX('Berechnung Wegpunkte'!$B$12:$Y$44,AC$2,$A6),4)&amp;","&amp;ROUND(INDEX('Berechnung Wegpunkte'!$B$12:$Y$44,AC$2,$A6+1),4)&amp;")"&amp;",")=AB6,"",("("&amp;ROUND(INDEX('Berechnung Wegpunkte'!$B$12:$Y$44,AC$2,$A6),4)&amp;","&amp;ROUND(INDEX('Berechnung Wegpunkte'!$B$12:$Y$44,AC$2,$A6+1),4)&amp;")"&amp;",")),"")</f>
        <v>(395.1,396.9693),</v>
      </c>
      <c r="AD6" t="str" cm="1">
        <f t="array" ref="AD6">IF(AC6&lt;&gt;"",IF(("("&amp;ROUND(INDEX('Berechnung Wegpunkte'!$B$12:$Y$44,AD$2,$A6),4)&amp;","&amp;ROUND(INDEX('Berechnung Wegpunkte'!$B$12:$Y$44,AD$2,$A6+1),4)&amp;")"&amp;",")=AC6,"",("("&amp;ROUND(INDEX('Berechnung Wegpunkte'!$B$12:$Y$44,AD$2,$A6),4)&amp;","&amp;ROUND(INDEX('Berechnung Wegpunkte'!$B$12:$Y$44,AD$2,$A6+1),4)&amp;")"&amp;",")),"")</f>
        <v>(394.6,397.6),</v>
      </c>
      <c r="AE6" t="str" cm="1">
        <f t="array" ref="AE6">IF(AD6&lt;&gt;"",IF(("("&amp;ROUND(INDEX('Berechnung Wegpunkte'!$B$12:$Y$44,AE$2,$A6),4)&amp;","&amp;ROUND(INDEX('Berechnung Wegpunkte'!$B$12:$Y$44,AE$2,$A6+1),4)&amp;")"&amp;",")=AD6,"",("("&amp;ROUND(INDEX('Berechnung Wegpunkte'!$B$12:$Y$44,AE$2,$A6),4)&amp;","&amp;ROUND(INDEX('Berechnung Wegpunkte'!$B$12:$Y$44,AE$2,$A6+1),4)&amp;")"&amp;",")),"")</f>
        <v>(394.1,398.3084),</v>
      </c>
      <c r="AF6" t="str" cm="1">
        <f t="array" ref="AF6">IF(AE6&lt;&gt;"",IF(("("&amp;ROUND(INDEX('Berechnung Wegpunkte'!$B$12:$Y$44,AF$2,$A6),4)&amp;","&amp;ROUND(INDEX('Berechnung Wegpunkte'!$B$12:$Y$44,AF$2,$A6+1),4)&amp;")"&amp;",")=AE6,"",("("&amp;ROUND(INDEX('Berechnung Wegpunkte'!$B$12:$Y$44,AF$2,$A6),4)&amp;","&amp;ROUND(INDEX('Berechnung Wegpunkte'!$B$12:$Y$44,AF$2,$A6+1),4)&amp;")"&amp;",")),"")</f>
        <v>(393.6,399.1167),</v>
      </c>
      <c r="AG6" t="str" cm="1">
        <f t="array" ref="AG6">IF(AF6&lt;&gt;"",IF(("("&amp;ROUND(INDEX('Berechnung Wegpunkte'!$B$12:$Y$44,AG$2,$A6),4)&amp;","&amp;ROUND(INDEX('Berechnung Wegpunkte'!$B$12:$Y$44,AG$2,$A6+1),4)&amp;")"&amp;",")=AF6,"",("("&amp;ROUND(INDEX('Berechnung Wegpunkte'!$B$12:$Y$44,AG$2,$A6),4)&amp;","&amp;ROUND(INDEX('Berechnung Wegpunkte'!$B$12:$Y$44,AG$2,$A6+1),4)&amp;")"&amp;",")),"")</f>
        <v>(393.1,400.0617),</v>
      </c>
      <c r="AH6" t="str" cm="1">
        <f t="array" ref="AH6">IF(AG6&lt;&gt;"",IF(("("&amp;ROUND(INDEX('Berechnung Wegpunkte'!$B$12:$Y$44,AH$2,$A6),4)&amp;","&amp;ROUND(INDEX('Berechnung Wegpunkte'!$B$12:$Y$44,AH$2,$A6+1),4)&amp;")"&amp;",")=AG6,"",("("&amp;ROUND(INDEX('Berechnung Wegpunkte'!$B$12:$Y$44,AH$2,$A6),4)&amp;","&amp;ROUND(INDEX('Berechnung Wegpunkte'!$B$12:$Y$44,AH$2,$A6+1),4)&amp;")"&amp;",")),"")</f>
        <v>(392.6,401.2148),</v>
      </c>
      <c r="AI6" t="str" cm="1">
        <f t="array" ref="AI6">IF(AH6&lt;&gt;"",IF(("("&amp;ROUND(INDEX('Berechnung Wegpunkte'!$B$12:$Y$44,AI$2,$A6),4)&amp;","&amp;ROUND(INDEX('Berechnung Wegpunkte'!$B$12:$Y$44,AI$2,$A6+1),4)&amp;")"&amp;",")=AH6,"",("("&amp;ROUND(INDEX('Berechnung Wegpunkte'!$B$12:$Y$44,AI$2,$A6),4)&amp;","&amp;ROUND(INDEX('Berechnung Wegpunkte'!$B$12:$Y$44,AI$2,$A6+1),4)&amp;")"&amp;",")),"")</f>
        <v>(392.1,402.7594),</v>
      </c>
      <c r="AJ6" t="str" cm="1">
        <f t="array" ref="AJ6">IF(AI6&lt;&gt;"",IF(("("&amp;ROUND(INDEX('Berechnung Wegpunkte'!$B$12:$Y$44,AJ$2,$A6),4)&amp;","&amp;ROUND(INDEX('Berechnung Wegpunkte'!$B$12:$Y$44,AJ$2,$A6+1),4)&amp;")"&amp;",")=AI6,"",("("&amp;ROUND(INDEX('Berechnung Wegpunkte'!$B$12:$Y$44,AJ$2,$A6),4)&amp;","&amp;ROUND(INDEX('Berechnung Wegpunkte'!$B$12:$Y$44,AJ$2,$A6+1),4)&amp;")"&amp;",")),"")</f>
        <v>(391.6,408.4),</v>
      </c>
      <c r="AK6" t="str" cm="1">
        <f t="array" ref="AK6">IF(AJ6&lt;&gt;"",IF(("("&amp;ROUND(INDEX('Berechnung Wegpunkte'!$B$12:$Y$44,AK$2,$A6),4)&amp;","&amp;ROUND(INDEX('Berechnung Wegpunkte'!$B$12:$Y$44,AK$2,$A6+1),4)&amp;")"&amp;",")=AJ6,"",("("&amp;ROUND(INDEX('Berechnung Wegpunkte'!$B$12:$Y$44,AK$2,$A6),4)&amp;","&amp;ROUND(INDEX('Berechnung Wegpunkte'!$B$12:$Y$44,AK$2,$A6+1),4)&amp;")"&amp;",")),"")</f>
        <v>(391.6,800),</v>
      </c>
      <c r="AL6" t="s">
        <v>38</v>
      </c>
      <c r="AM6" s="8"/>
    </row>
    <row r="7" spans="1:39" x14ac:dyDescent="0.2">
      <c r="A7">
        <v>9</v>
      </c>
      <c r="B7" s="7"/>
      <c r="C7">
        <v>5</v>
      </c>
      <c r="D7" t="s">
        <v>35</v>
      </c>
      <c r="E7" t="s">
        <v>37</v>
      </c>
      <c r="F7" t="str" cm="1">
        <f t="array" ref="F7">IF(E7&lt;&gt;"",IF(("("&amp;ROUND(INDEX('Berechnung Wegpunkte'!$B$12:$Y$44,F$2,$A7),4)&amp;","&amp;ROUND(INDEX('Berechnung Wegpunkte'!$B$12:$Y$44,F$2,$A7+1),4)&amp;")"&amp;",")=E7,"",("("&amp;ROUND(INDEX('Berechnung Wegpunkte'!$B$12:$Y$44,F$2,$A7),4)&amp;","&amp;ROUND(INDEX('Berechnung Wegpunkte'!$B$12:$Y$44,F$2,$A7+1),4)&amp;")"&amp;",")),"")</f>
        <v>(423.4,391.6),</v>
      </c>
      <c r="G7" t="str" cm="1">
        <f t="array" ref="G7">IF(F7&lt;&gt;"",IF(("("&amp;ROUND(INDEX('Berechnung Wegpunkte'!$B$12:$Y$44,G$2,$A7),4)&amp;","&amp;ROUND(INDEX('Berechnung Wegpunkte'!$B$12:$Y$44,G$2,$A7+1),4)&amp;")"&amp;",")=F7,"",("("&amp;ROUND(INDEX('Berechnung Wegpunkte'!$B$12:$Y$44,G$2,$A7),4)&amp;","&amp;ROUND(INDEX('Berechnung Wegpunkte'!$B$12:$Y$44,G$2,$A7+1),4)&amp;")"&amp;",")),"")</f>
        <v>(422.9,391.5917),</v>
      </c>
      <c r="H7" t="str" cm="1">
        <f t="array" ref="H7">IF(G7&lt;&gt;"",IF(("("&amp;ROUND(INDEX('Berechnung Wegpunkte'!$B$12:$Y$44,H$2,$A7),4)&amp;","&amp;ROUND(INDEX('Berechnung Wegpunkte'!$B$12:$Y$44,H$2,$A7+1),4)&amp;")"&amp;",")=G7,"",("("&amp;ROUND(INDEX('Berechnung Wegpunkte'!$B$12:$Y$44,H$2,$A7),4)&amp;","&amp;ROUND(INDEX('Berechnung Wegpunkte'!$B$12:$Y$44,H$2,$A7+1),4)&amp;")"&amp;",")),"")</f>
        <v>(422.4,391.5666),</v>
      </c>
      <c r="I7" t="str" cm="1">
        <f t="array" ref="I7">IF(H7&lt;&gt;"",IF(("("&amp;ROUND(INDEX('Berechnung Wegpunkte'!$B$12:$Y$44,I$2,$A7),4)&amp;","&amp;ROUND(INDEX('Berechnung Wegpunkte'!$B$12:$Y$44,I$2,$A7+1),4)&amp;")"&amp;",")=H7,"",("("&amp;ROUND(INDEX('Berechnung Wegpunkte'!$B$12:$Y$44,I$2,$A7),4)&amp;","&amp;ROUND(INDEX('Berechnung Wegpunkte'!$B$12:$Y$44,I$2,$A7+1),4)&amp;")"&amp;",")),"")</f>
        <v>(421.9,391.5248),</v>
      </c>
      <c r="J7" t="str" cm="1">
        <f t="array" ref="J7">IF(I7&lt;&gt;"",IF(("("&amp;ROUND(INDEX('Berechnung Wegpunkte'!$B$12:$Y$44,J$2,$A7),4)&amp;","&amp;ROUND(INDEX('Berechnung Wegpunkte'!$B$12:$Y$44,J$2,$A7+1),4)&amp;")"&amp;",")=I7,"",("("&amp;ROUND(INDEX('Berechnung Wegpunkte'!$B$12:$Y$44,J$2,$A7),4)&amp;","&amp;ROUND(INDEX('Berechnung Wegpunkte'!$B$12:$Y$44,J$2,$A7+1),4)&amp;")"&amp;",")),"")</f>
        <v>(421.4,391.4661),</v>
      </c>
      <c r="K7" t="str" cm="1">
        <f t="array" ref="K7">IF(J7&lt;&gt;"",IF(("("&amp;ROUND(INDEX('Berechnung Wegpunkte'!$B$12:$Y$44,K$2,$A7),4)&amp;","&amp;ROUND(INDEX('Berechnung Wegpunkte'!$B$12:$Y$44,K$2,$A7+1),4)&amp;")"&amp;",")=J7,"",("("&amp;ROUND(INDEX('Berechnung Wegpunkte'!$B$12:$Y$44,K$2,$A7),4)&amp;","&amp;ROUND(INDEX('Berechnung Wegpunkte'!$B$12:$Y$44,K$2,$A7+1),4)&amp;")"&amp;",")),"")</f>
        <v>(420.9,391.3902),</v>
      </c>
      <c r="L7" t="str" cm="1">
        <f t="array" ref="L7">IF(K7&lt;&gt;"",IF(("("&amp;ROUND(INDEX('Berechnung Wegpunkte'!$B$12:$Y$44,L$2,$A7),4)&amp;","&amp;ROUND(INDEX('Berechnung Wegpunkte'!$B$12:$Y$44,L$2,$A7+1),4)&amp;")"&amp;",")=K7,"",("("&amp;ROUND(INDEX('Berechnung Wegpunkte'!$B$12:$Y$44,L$2,$A7),4)&amp;","&amp;ROUND(INDEX('Berechnung Wegpunkte'!$B$12:$Y$44,L$2,$A7+1),4)&amp;")"&amp;",")),"")</f>
        <v>(420.4,391.2969),</v>
      </c>
      <c r="M7" t="str" cm="1">
        <f t="array" ref="M7">IF(L7&lt;&gt;"",IF(("("&amp;ROUND(INDEX('Berechnung Wegpunkte'!$B$12:$Y$44,M$2,$A7),4)&amp;","&amp;ROUND(INDEX('Berechnung Wegpunkte'!$B$12:$Y$44,M$2,$A7+1),4)&amp;")"&amp;",")=L7,"",("("&amp;ROUND(INDEX('Berechnung Wegpunkte'!$B$12:$Y$44,M$2,$A7),4)&amp;","&amp;ROUND(INDEX('Berechnung Wegpunkte'!$B$12:$Y$44,M$2,$A7+1),4)&amp;")"&amp;",")),"")</f>
        <v>(419.9,391.186),</v>
      </c>
      <c r="N7" t="str" cm="1">
        <f t="array" ref="N7">IF(M7&lt;&gt;"",IF(("("&amp;ROUND(INDEX('Berechnung Wegpunkte'!$B$12:$Y$44,N$2,$A7),4)&amp;","&amp;ROUND(INDEX('Berechnung Wegpunkte'!$B$12:$Y$44,N$2,$A7+1),4)&amp;")"&amp;",")=M7,"",("("&amp;ROUND(INDEX('Berechnung Wegpunkte'!$B$12:$Y$44,N$2,$A7),4)&amp;","&amp;ROUND(INDEX('Berechnung Wegpunkte'!$B$12:$Y$44,N$2,$A7+1),4)&amp;")"&amp;",")),"")</f>
        <v>(419.4,391.0568),</v>
      </c>
      <c r="O7" t="str" cm="1">
        <f t="array" ref="O7">IF(N7&lt;&gt;"",IF(("("&amp;ROUND(INDEX('Berechnung Wegpunkte'!$B$12:$Y$44,O$2,$A7),4)&amp;","&amp;ROUND(INDEX('Berechnung Wegpunkte'!$B$12:$Y$44,O$2,$A7+1),4)&amp;")"&amp;",")=N7,"",("("&amp;ROUND(INDEX('Berechnung Wegpunkte'!$B$12:$Y$44,O$2,$A7),4)&amp;","&amp;ROUND(INDEX('Berechnung Wegpunkte'!$B$12:$Y$44,O$2,$A7+1),4)&amp;")"&amp;",")),"")</f>
        <v>(418.9,390.9091),</v>
      </c>
      <c r="P7" t="str" cm="1">
        <f t="array" ref="P7">IF(O7&lt;&gt;"",IF(("("&amp;ROUND(INDEX('Berechnung Wegpunkte'!$B$12:$Y$44,P$2,$A7),4)&amp;","&amp;ROUND(INDEX('Berechnung Wegpunkte'!$B$12:$Y$44,P$2,$A7+1),4)&amp;")"&amp;",")=O7,"",("("&amp;ROUND(INDEX('Berechnung Wegpunkte'!$B$12:$Y$44,P$2,$A7),4)&amp;","&amp;ROUND(INDEX('Berechnung Wegpunkte'!$B$12:$Y$44,P$2,$A7+1),4)&amp;")"&amp;",")),"")</f>
        <v>(418.4,390.7421),</v>
      </c>
      <c r="Q7" t="str" cm="1">
        <f t="array" ref="Q7">IF(P7&lt;&gt;"",IF(("("&amp;ROUND(INDEX('Berechnung Wegpunkte'!$B$12:$Y$44,Q$2,$A7),4)&amp;","&amp;ROUND(INDEX('Berechnung Wegpunkte'!$B$12:$Y$44,Q$2,$A7+1),4)&amp;")"&amp;",")=P7,"",("("&amp;ROUND(INDEX('Berechnung Wegpunkte'!$B$12:$Y$44,Q$2,$A7),4)&amp;","&amp;ROUND(INDEX('Berechnung Wegpunkte'!$B$12:$Y$44,Q$2,$A7+1),4)&amp;")"&amp;",")),"")</f>
        <v>(417.9,390.5553),</v>
      </c>
      <c r="R7" t="str" cm="1">
        <f t="array" ref="R7">IF(Q7&lt;&gt;"",IF(("("&amp;ROUND(INDEX('Berechnung Wegpunkte'!$B$12:$Y$44,R$2,$A7),4)&amp;","&amp;ROUND(INDEX('Berechnung Wegpunkte'!$B$12:$Y$44,R$2,$A7+1),4)&amp;")"&amp;",")=Q7,"",("("&amp;ROUND(INDEX('Berechnung Wegpunkte'!$B$12:$Y$44,R$2,$A7),4)&amp;","&amp;ROUND(INDEX('Berechnung Wegpunkte'!$B$12:$Y$44,R$2,$A7+1),4)&amp;")"&amp;",")),"")</f>
        <v>(417.4,390.3477),</v>
      </c>
      <c r="S7" t="str" cm="1">
        <f t="array" ref="S7">IF(R7&lt;&gt;"",IF(("("&amp;ROUND(INDEX('Berechnung Wegpunkte'!$B$12:$Y$44,S$2,$A7),4)&amp;","&amp;ROUND(INDEX('Berechnung Wegpunkte'!$B$12:$Y$44,S$2,$A7+1),4)&amp;")"&amp;",")=R7,"",("("&amp;ROUND(INDEX('Berechnung Wegpunkte'!$B$12:$Y$44,S$2,$A7),4)&amp;","&amp;ROUND(INDEX('Berechnung Wegpunkte'!$B$12:$Y$44,S$2,$A7+1),4)&amp;")"&amp;",")),"")</f>
        <v>(416.9,390.1185),</v>
      </c>
      <c r="T7" t="str" cm="1">
        <f t="array" ref="T7">IF(S7&lt;&gt;"",IF(("("&amp;ROUND(INDEX('Berechnung Wegpunkte'!$B$12:$Y$44,T$2,$A7),4)&amp;","&amp;ROUND(INDEX('Berechnung Wegpunkte'!$B$12:$Y$44,T$2,$A7+1),4)&amp;")"&amp;",")=S7,"",("("&amp;ROUND(INDEX('Berechnung Wegpunkte'!$B$12:$Y$44,T$2,$A7),4)&amp;","&amp;ROUND(INDEX('Berechnung Wegpunkte'!$B$12:$Y$44,T$2,$A7+1),4)&amp;")"&amp;",")),"")</f>
        <v>(416.4,389.8665),</v>
      </c>
      <c r="U7" t="str" cm="1">
        <f t="array" ref="U7">IF(T7&lt;&gt;"",IF(("("&amp;ROUND(INDEX('Berechnung Wegpunkte'!$B$12:$Y$44,U$2,$A7),4)&amp;","&amp;ROUND(INDEX('Berechnung Wegpunkte'!$B$12:$Y$44,U$2,$A7+1),4)&amp;")"&amp;",")=T7,"",("("&amp;ROUND(INDEX('Berechnung Wegpunkte'!$B$12:$Y$44,U$2,$A7),4)&amp;","&amp;ROUND(INDEX('Berechnung Wegpunkte'!$B$12:$Y$44,U$2,$A7+1),4)&amp;")"&amp;",")),"")</f>
        <v>(415.9,389.5904),</v>
      </c>
      <c r="V7" t="str" cm="1">
        <f t="array" ref="V7">IF(U7&lt;&gt;"",IF(("("&amp;ROUND(INDEX('Berechnung Wegpunkte'!$B$12:$Y$44,V$2,$A7),4)&amp;","&amp;ROUND(INDEX('Berechnung Wegpunkte'!$B$12:$Y$44,V$2,$A7+1),4)&amp;")"&amp;",")=U7,"",("("&amp;ROUND(INDEX('Berechnung Wegpunkte'!$B$12:$Y$44,V$2,$A7),4)&amp;","&amp;ROUND(INDEX('Berechnung Wegpunkte'!$B$12:$Y$44,V$2,$A7+1),4)&amp;")"&amp;",")),"")</f>
        <v>(415.4,389.2886),</v>
      </c>
      <c r="W7" t="str" cm="1">
        <f t="array" ref="W7">IF(V7&lt;&gt;"",IF(("("&amp;ROUND(INDEX('Berechnung Wegpunkte'!$B$12:$Y$44,W$2,$A7),4)&amp;","&amp;ROUND(INDEX('Berechnung Wegpunkte'!$B$12:$Y$44,W$2,$A7+1),4)&amp;")"&amp;",")=V7,"",("("&amp;ROUND(INDEX('Berechnung Wegpunkte'!$B$12:$Y$44,W$2,$A7),4)&amp;","&amp;ROUND(INDEX('Berechnung Wegpunkte'!$B$12:$Y$44,W$2,$A7+1),4)&amp;")"&amp;",")),"")</f>
        <v>(414.9,388.9592),</v>
      </c>
      <c r="X7" t="str" cm="1">
        <f t="array" ref="X7">IF(W7&lt;&gt;"",IF(("("&amp;ROUND(INDEX('Berechnung Wegpunkte'!$B$12:$Y$44,X$2,$A7),4)&amp;","&amp;ROUND(INDEX('Berechnung Wegpunkte'!$B$12:$Y$44,X$2,$A7+1),4)&amp;")"&amp;",")=W7,"",("("&amp;ROUND(INDEX('Berechnung Wegpunkte'!$B$12:$Y$44,X$2,$A7),4)&amp;","&amp;ROUND(INDEX('Berechnung Wegpunkte'!$B$12:$Y$44,X$2,$A7+1),4)&amp;")"&amp;",")),"")</f>
        <v>(414.4,388.6),</v>
      </c>
      <c r="Y7" t="str" cm="1">
        <f t="array" ref="Y7">IF(X7&lt;&gt;"",IF(("("&amp;ROUND(INDEX('Berechnung Wegpunkte'!$B$12:$Y$44,Y$2,$A7),4)&amp;","&amp;ROUND(INDEX('Berechnung Wegpunkte'!$B$12:$Y$44,Y$2,$A7+1),4)&amp;")"&amp;",")=X7,"",("("&amp;ROUND(INDEX('Berechnung Wegpunkte'!$B$12:$Y$44,Y$2,$A7),4)&amp;","&amp;ROUND(INDEX('Berechnung Wegpunkte'!$B$12:$Y$44,Y$2,$A7+1),4)&amp;")"&amp;",")),"")</f>
        <v>(413.9,388.2082),</v>
      </c>
      <c r="Z7" t="str" cm="1">
        <f t="array" ref="Z7">IF(Y7&lt;&gt;"",IF(("("&amp;ROUND(INDEX('Berechnung Wegpunkte'!$B$12:$Y$44,Z$2,$A7),4)&amp;","&amp;ROUND(INDEX('Berechnung Wegpunkte'!$B$12:$Y$44,Z$2,$A7+1),4)&amp;")"&amp;",")=Y7,"",("("&amp;ROUND(INDEX('Berechnung Wegpunkte'!$B$12:$Y$44,Z$2,$A7),4)&amp;","&amp;ROUND(INDEX('Berechnung Wegpunkte'!$B$12:$Y$44,Z$2,$A7+1),4)&amp;")"&amp;",")),"")</f>
        <v>(413.4,387.7803),</v>
      </c>
      <c r="AA7" t="str" cm="1">
        <f t="array" ref="AA7">IF(Z7&lt;&gt;"",IF(("("&amp;ROUND(INDEX('Berechnung Wegpunkte'!$B$12:$Y$44,AA$2,$A7),4)&amp;","&amp;ROUND(INDEX('Berechnung Wegpunkte'!$B$12:$Y$44,AA$2,$A7+1),4)&amp;")"&amp;",")=Z7,"",("("&amp;ROUND(INDEX('Berechnung Wegpunkte'!$B$12:$Y$44,AA$2,$A7),4)&amp;","&amp;ROUND(INDEX('Berechnung Wegpunkte'!$B$12:$Y$44,AA$2,$A7+1),4)&amp;")"&amp;",")),"")</f>
        <v>(412.9,387.3121),</v>
      </c>
      <c r="AB7" t="str" cm="1">
        <f t="array" ref="AB7">IF(AA7&lt;&gt;"",IF(("("&amp;ROUND(INDEX('Berechnung Wegpunkte'!$B$12:$Y$44,AB$2,$A7),4)&amp;","&amp;ROUND(INDEX('Berechnung Wegpunkte'!$B$12:$Y$44,AB$2,$A7+1),4)&amp;")"&amp;",")=AA7,"",("("&amp;ROUND(INDEX('Berechnung Wegpunkte'!$B$12:$Y$44,AB$2,$A7),4)&amp;","&amp;ROUND(INDEX('Berechnung Wegpunkte'!$B$12:$Y$44,AB$2,$A7+1),4)&amp;")"&amp;",")),"")</f>
        <v>(412.4,386.798),</v>
      </c>
      <c r="AC7" t="str" cm="1">
        <f t="array" ref="AC7">IF(AB7&lt;&gt;"",IF(("("&amp;ROUND(INDEX('Berechnung Wegpunkte'!$B$12:$Y$44,AC$2,$A7),4)&amp;","&amp;ROUND(INDEX('Berechnung Wegpunkte'!$B$12:$Y$44,AC$2,$A7+1),4)&amp;")"&amp;",")=AB7,"",("("&amp;ROUND(INDEX('Berechnung Wegpunkte'!$B$12:$Y$44,AC$2,$A7),4)&amp;","&amp;ROUND(INDEX('Berechnung Wegpunkte'!$B$12:$Y$44,AC$2,$A7+1),4)&amp;")"&amp;",")),"")</f>
        <v>(411.9,386.2307),</v>
      </c>
      <c r="AD7" t="str" cm="1">
        <f t="array" ref="AD7">IF(AC7&lt;&gt;"",IF(("("&amp;ROUND(INDEX('Berechnung Wegpunkte'!$B$12:$Y$44,AD$2,$A7),4)&amp;","&amp;ROUND(INDEX('Berechnung Wegpunkte'!$B$12:$Y$44,AD$2,$A7+1),4)&amp;")"&amp;",")=AC7,"",("("&amp;ROUND(INDEX('Berechnung Wegpunkte'!$B$12:$Y$44,AD$2,$A7),4)&amp;","&amp;ROUND(INDEX('Berechnung Wegpunkte'!$B$12:$Y$44,AD$2,$A7+1),4)&amp;")"&amp;",")),"")</f>
        <v>(411.4,385.6),</v>
      </c>
      <c r="AE7" t="str" cm="1">
        <f t="array" ref="AE7">IF(AD7&lt;&gt;"",IF(("("&amp;ROUND(INDEX('Berechnung Wegpunkte'!$B$12:$Y$44,AE$2,$A7),4)&amp;","&amp;ROUND(INDEX('Berechnung Wegpunkte'!$B$12:$Y$44,AE$2,$A7+1),4)&amp;")"&amp;",")=AD7,"",("("&amp;ROUND(INDEX('Berechnung Wegpunkte'!$B$12:$Y$44,AE$2,$A7),4)&amp;","&amp;ROUND(INDEX('Berechnung Wegpunkte'!$B$12:$Y$44,AE$2,$A7+1),4)&amp;")"&amp;",")),"")</f>
        <v>(410.9,384.8916),</v>
      </c>
      <c r="AF7" t="str" cm="1">
        <f t="array" ref="AF7">IF(AE7&lt;&gt;"",IF(("("&amp;ROUND(INDEX('Berechnung Wegpunkte'!$B$12:$Y$44,AF$2,$A7),4)&amp;","&amp;ROUND(INDEX('Berechnung Wegpunkte'!$B$12:$Y$44,AF$2,$A7+1),4)&amp;")"&amp;",")=AE7,"",("("&amp;ROUND(INDEX('Berechnung Wegpunkte'!$B$12:$Y$44,AF$2,$A7),4)&amp;","&amp;ROUND(INDEX('Berechnung Wegpunkte'!$B$12:$Y$44,AF$2,$A7+1),4)&amp;")"&amp;",")),"")</f>
        <v>(410.4,384.0833),</v>
      </c>
      <c r="AG7" t="str" cm="1">
        <f t="array" ref="AG7">IF(AF7&lt;&gt;"",IF(("("&amp;ROUND(INDEX('Berechnung Wegpunkte'!$B$12:$Y$44,AG$2,$A7),4)&amp;","&amp;ROUND(INDEX('Berechnung Wegpunkte'!$B$12:$Y$44,AG$2,$A7+1),4)&amp;")"&amp;",")=AF7,"",("("&amp;ROUND(INDEX('Berechnung Wegpunkte'!$B$12:$Y$44,AG$2,$A7),4)&amp;","&amp;ROUND(INDEX('Berechnung Wegpunkte'!$B$12:$Y$44,AG$2,$A7+1),4)&amp;")"&amp;",")),"")</f>
        <v>(409.9,383.1383),</v>
      </c>
      <c r="AH7" t="str" cm="1">
        <f t="array" ref="AH7">IF(AG7&lt;&gt;"",IF(("("&amp;ROUND(INDEX('Berechnung Wegpunkte'!$B$12:$Y$44,AH$2,$A7),4)&amp;","&amp;ROUND(INDEX('Berechnung Wegpunkte'!$B$12:$Y$44,AH$2,$A7+1),4)&amp;")"&amp;",")=AG7,"",("("&amp;ROUND(INDEX('Berechnung Wegpunkte'!$B$12:$Y$44,AH$2,$A7),4)&amp;","&amp;ROUND(INDEX('Berechnung Wegpunkte'!$B$12:$Y$44,AH$2,$A7+1),4)&amp;")"&amp;",")),"")</f>
        <v>(409.4,381.9852),</v>
      </c>
      <c r="AI7" t="str" cm="1">
        <f t="array" ref="AI7">IF(AH7&lt;&gt;"",IF(("("&amp;ROUND(INDEX('Berechnung Wegpunkte'!$B$12:$Y$44,AI$2,$A7),4)&amp;","&amp;ROUND(INDEX('Berechnung Wegpunkte'!$B$12:$Y$44,AI$2,$A7+1),4)&amp;")"&amp;",")=AH7,"",("("&amp;ROUND(INDEX('Berechnung Wegpunkte'!$B$12:$Y$44,AI$2,$A7),4)&amp;","&amp;ROUND(INDEX('Berechnung Wegpunkte'!$B$12:$Y$44,AI$2,$A7+1),4)&amp;")"&amp;",")),"")</f>
        <v>(408.9,380.4406),</v>
      </c>
      <c r="AJ7" t="str" cm="1">
        <f t="array" ref="AJ7">IF(AI7&lt;&gt;"",IF(("("&amp;ROUND(INDEX('Berechnung Wegpunkte'!$B$12:$Y$44,AJ$2,$A7),4)&amp;","&amp;ROUND(INDEX('Berechnung Wegpunkte'!$B$12:$Y$44,AJ$2,$A7+1),4)&amp;")"&amp;",")=AI7,"",("("&amp;ROUND(INDEX('Berechnung Wegpunkte'!$B$12:$Y$44,AJ$2,$A7),4)&amp;","&amp;ROUND(INDEX('Berechnung Wegpunkte'!$B$12:$Y$44,AJ$2,$A7+1),4)&amp;")"&amp;",")),"")</f>
        <v>(408.4,376.6),</v>
      </c>
      <c r="AK7" t="str" cm="1">
        <f t="array" ref="AK7">IF(AJ7&lt;&gt;"",IF(("("&amp;ROUND(INDEX('Berechnung Wegpunkte'!$B$12:$Y$44,AK$2,$A7),4)&amp;","&amp;ROUND(INDEX('Berechnung Wegpunkte'!$B$12:$Y$44,AK$2,$A7+1),4)&amp;")"&amp;",")=AJ7,"",("("&amp;ROUND(INDEX('Berechnung Wegpunkte'!$B$12:$Y$44,AK$2,$A7),4)&amp;","&amp;ROUND(INDEX('Berechnung Wegpunkte'!$B$12:$Y$44,AK$2,$A7+1),4)&amp;")"&amp;",")),"")</f>
        <v>(408.4,0),</v>
      </c>
      <c r="AL7" t="s">
        <v>38</v>
      </c>
      <c r="AM7" s="8"/>
    </row>
    <row r="8" spans="1:39" x14ac:dyDescent="0.2">
      <c r="A8">
        <v>11</v>
      </c>
      <c r="B8" s="7"/>
      <c r="C8">
        <v>6</v>
      </c>
      <c r="D8" t="s">
        <v>35</v>
      </c>
      <c r="E8" t="s">
        <v>37</v>
      </c>
      <c r="F8" t="str" cm="1">
        <f t="array" ref="F8">IF(E8&lt;&gt;"",IF(("("&amp;ROUND(INDEX('Berechnung Wegpunkte'!$B$12:$Y$44,F$2,$A8),4)&amp;","&amp;ROUND(INDEX('Berechnung Wegpunkte'!$B$12:$Y$44,F$2,$A8+1),4)&amp;")"&amp;",")=E8,"",("("&amp;ROUND(INDEX('Berechnung Wegpunkte'!$B$12:$Y$44,F$2,$A8),4)&amp;","&amp;ROUND(INDEX('Berechnung Wegpunkte'!$B$12:$Y$44,F$2,$A8+1),4)&amp;")"&amp;",")),"")</f>
        <v>(425,391.6),</v>
      </c>
      <c r="G8" t="str" cm="1">
        <f t="array" ref="G8">IF(F8&lt;&gt;"",IF(("("&amp;ROUND(INDEX('Berechnung Wegpunkte'!$B$12:$Y$44,G$2,$A8),4)&amp;","&amp;ROUND(INDEX('Berechnung Wegpunkte'!$B$12:$Y$44,G$2,$A8+1),4)&amp;")"&amp;",")=F8,"",("("&amp;ROUND(INDEX('Berechnung Wegpunkte'!$B$12:$Y$44,G$2,$A8),4)&amp;","&amp;ROUND(INDEX('Berechnung Wegpunkte'!$B$12:$Y$44,G$2,$A8+1),4)&amp;")"&amp;",")),"")</f>
        <v>(375,391.6),</v>
      </c>
      <c r="H8" t="str" cm="1">
        <f t="array" ref="H8">IF(G8&lt;&gt;"",IF(("("&amp;ROUND(INDEX('Berechnung Wegpunkte'!$B$12:$Y$44,H$2,$A8),4)&amp;","&amp;ROUND(INDEX('Berechnung Wegpunkte'!$B$12:$Y$44,H$2,$A8+1),4)&amp;")"&amp;",")=G8,"",("("&amp;ROUND(INDEX('Berechnung Wegpunkte'!$B$12:$Y$44,H$2,$A8),4)&amp;","&amp;ROUND(INDEX('Berechnung Wegpunkte'!$B$12:$Y$44,H$2,$A8+1),4)&amp;")"&amp;",")),"")</f>
        <v>(325,391.6),</v>
      </c>
      <c r="I8" t="str" cm="1">
        <f t="array" ref="I8">IF(H8&lt;&gt;"",IF(("("&amp;ROUND(INDEX('Berechnung Wegpunkte'!$B$12:$Y$44,I$2,$A8),4)&amp;","&amp;ROUND(INDEX('Berechnung Wegpunkte'!$B$12:$Y$44,I$2,$A8+1),4)&amp;")"&amp;",")=H8,"",("("&amp;ROUND(INDEX('Berechnung Wegpunkte'!$B$12:$Y$44,I$2,$A8),4)&amp;","&amp;ROUND(INDEX('Berechnung Wegpunkte'!$B$12:$Y$44,I$2,$A8+1),4)&amp;")"&amp;",")),"")</f>
        <v>(275,391.6),</v>
      </c>
      <c r="J8" t="str" cm="1">
        <f t="array" ref="J8">IF(I8&lt;&gt;"",IF(("("&amp;ROUND(INDEX('Berechnung Wegpunkte'!$B$12:$Y$44,J$2,$A8),4)&amp;","&amp;ROUND(INDEX('Berechnung Wegpunkte'!$B$12:$Y$44,J$2,$A8+1),4)&amp;")"&amp;",")=I8,"",("("&amp;ROUND(INDEX('Berechnung Wegpunkte'!$B$12:$Y$44,J$2,$A8),4)&amp;","&amp;ROUND(INDEX('Berechnung Wegpunkte'!$B$12:$Y$44,J$2,$A8+1),4)&amp;")"&amp;",")),"")</f>
        <v>(225,391.6),</v>
      </c>
      <c r="K8" t="str" cm="1">
        <f t="array" ref="K8">IF(J8&lt;&gt;"",IF(("("&amp;ROUND(INDEX('Berechnung Wegpunkte'!$B$12:$Y$44,K$2,$A8),4)&amp;","&amp;ROUND(INDEX('Berechnung Wegpunkte'!$B$12:$Y$44,K$2,$A8+1),4)&amp;")"&amp;",")=J8,"",("("&amp;ROUND(INDEX('Berechnung Wegpunkte'!$B$12:$Y$44,K$2,$A8),4)&amp;","&amp;ROUND(INDEX('Berechnung Wegpunkte'!$B$12:$Y$44,K$2,$A8+1),4)&amp;")"&amp;",")),"")</f>
        <v>(175,391.6),</v>
      </c>
      <c r="L8" t="str" cm="1">
        <f t="array" ref="L8">IF(K8&lt;&gt;"",IF(("("&amp;ROUND(INDEX('Berechnung Wegpunkte'!$B$12:$Y$44,L$2,$A8),4)&amp;","&amp;ROUND(INDEX('Berechnung Wegpunkte'!$B$12:$Y$44,L$2,$A8+1),4)&amp;")"&amp;",")=K8,"",("("&amp;ROUND(INDEX('Berechnung Wegpunkte'!$B$12:$Y$44,L$2,$A8),4)&amp;","&amp;ROUND(INDEX('Berechnung Wegpunkte'!$B$12:$Y$44,L$2,$A8+1),4)&amp;")"&amp;",")),"")</f>
        <v>(125,391.6),</v>
      </c>
      <c r="M8" t="str" cm="1">
        <f t="array" ref="M8">IF(L8&lt;&gt;"",IF(("("&amp;ROUND(INDEX('Berechnung Wegpunkte'!$B$12:$Y$44,M$2,$A8),4)&amp;","&amp;ROUND(INDEX('Berechnung Wegpunkte'!$B$12:$Y$44,M$2,$A8+1),4)&amp;")"&amp;",")=L8,"",("("&amp;ROUND(INDEX('Berechnung Wegpunkte'!$B$12:$Y$44,M$2,$A8),4)&amp;","&amp;ROUND(INDEX('Berechnung Wegpunkte'!$B$12:$Y$44,M$2,$A8+1),4)&amp;")"&amp;",")),"")</f>
        <v>(75,391.6),</v>
      </c>
      <c r="N8" t="str" cm="1">
        <f t="array" ref="N8">IF(M8&lt;&gt;"",IF(("("&amp;ROUND(INDEX('Berechnung Wegpunkte'!$B$12:$Y$44,N$2,$A8),4)&amp;","&amp;ROUND(INDEX('Berechnung Wegpunkte'!$B$12:$Y$44,N$2,$A8+1),4)&amp;")"&amp;",")=M8,"",("("&amp;ROUND(INDEX('Berechnung Wegpunkte'!$B$12:$Y$44,N$2,$A8),4)&amp;","&amp;ROUND(INDEX('Berechnung Wegpunkte'!$B$12:$Y$44,N$2,$A8+1),4)&amp;")"&amp;",")),"")</f>
        <v>(25,391.6),</v>
      </c>
      <c r="O8" t="str" cm="1">
        <f t="array" ref="O8">IF(N8&lt;&gt;"",IF(("("&amp;ROUND(INDEX('Berechnung Wegpunkte'!$B$12:$Y$44,O$2,$A8),4)&amp;","&amp;ROUND(INDEX('Berechnung Wegpunkte'!$B$12:$Y$44,O$2,$A8+1),4)&amp;")"&amp;",")=N8,"",("("&amp;ROUND(INDEX('Berechnung Wegpunkte'!$B$12:$Y$44,O$2,$A8),4)&amp;","&amp;ROUND(INDEX('Berechnung Wegpunkte'!$B$12:$Y$44,O$2,$A8+1),4)&amp;")"&amp;",")),"")</f>
        <v/>
      </c>
      <c r="P8" t="str" cm="1">
        <f t="array" ref="P8">IF(O8&lt;&gt;"",IF(("("&amp;ROUND(INDEX('Berechnung Wegpunkte'!$B$12:$Y$44,P$2,$A8),4)&amp;","&amp;ROUND(INDEX('Berechnung Wegpunkte'!$B$12:$Y$44,P$2,$A8+1),4)&amp;")"&amp;",")=O8,"",("("&amp;ROUND(INDEX('Berechnung Wegpunkte'!$B$12:$Y$44,P$2,$A8),4)&amp;","&amp;ROUND(INDEX('Berechnung Wegpunkte'!$B$12:$Y$44,P$2,$A8+1),4)&amp;")"&amp;",")),"")</f>
        <v/>
      </c>
      <c r="Q8" t="str" cm="1">
        <f t="array" ref="Q8">IF(P8&lt;&gt;"",IF(("("&amp;ROUND(INDEX('Berechnung Wegpunkte'!$B$12:$Y$44,Q$2,$A8),4)&amp;","&amp;ROUND(INDEX('Berechnung Wegpunkte'!$B$12:$Y$44,Q$2,$A8+1),4)&amp;")"&amp;",")=P8,"",("("&amp;ROUND(INDEX('Berechnung Wegpunkte'!$B$12:$Y$44,Q$2,$A8),4)&amp;","&amp;ROUND(INDEX('Berechnung Wegpunkte'!$B$12:$Y$44,Q$2,$A8+1),4)&amp;")"&amp;",")),"")</f>
        <v/>
      </c>
      <c r="R8" t="str" cm="1">
        <f t="array" ref="R8">IF(Q8&lt;&gt;"",IF(("("&amp;ROUND(INDEX('Berechnung Wegpunkte'!$B$12:$Y$44,R$2,$A8),4)&amp;","&amp;ROUND(INDEX('Berechnung Wegpunkte'!$B$12:$Y$44,R$2,$A8+1),4)&amp;")"&amp;",")=Q8,"",("("&amp;ROUND(INDEX('Berechnung Wegpunkte'!$B$12:$Y$44,R$2,$A8),4)&amp;","&amp;ROUND(INDEX('Berechnung Wegpunkte'!$B$12:$Y$44,R$2,$A8+1),4)&amp;")"&amp;",")),"")</f>
        <v/>
      </c>
      <c r="S8" t="str" cm="1">
        <f t="array" ref="S8">IF(R8&lt;&gt;"",IF(("("&amp;ROUND(INDEX('Berechnung Wegpunkte'!$B$12:$Y$44,S$2,$A8),4)&amp;","&amp;ROUND(INDEX('Berechnung Wegpunkte'!$B$12:$Y$44,S$2,$A8+1),4)&amp;")"&amp;",")=R8,"",("("&amp;ROUND(INDEX('Berechnung Wegpunkte'!$B$12:$Y$44,S$2,$A8),4)&amp;","&amp;ROUND(INDEX('Berechnung Wegpunkte'!$B$12:$Y$44,S$2,$A8+1),4)&amp;")"&amp;",")),"")</f>
        <v/>
      </c>
      <c r="T8" t="str" cm="1">
        <f t="array" ref="T8">IF(S8&lt;&gt;"",IF(("("&amp;ROUND(INDEX('Berechnung Wegpunkte'!$B$12:$Y$44,T$2,$A8),4)&amp;","&amp;ROUND(INDEX('Berechnung Wegpunkte'!$B$12:$Y$44,T$2,$A8+1),4)&amp;")"&amp;",")=S8,"",("("&amp;ROUND(INDEX('Berechnung Wegpunkte'!$B$12:$Y$44,T$2,$A8),4)&amp;","&amp;ROUND(INDEX('Berechnung Wegpunkte'!$B$12:$Y$44,T$2,$A8+1),4)&amp;")"&amp;",")),"")</f>
        <v/>
      </c>
      <c r="U8" t="str" cm="1">
        <f t="array" ref="U8">IF(T8&lt;&gt;"",IF(("("&amp;ROUND(INDEX('Berechnung Wegpunkte'!$B$12:$Y$44,U$2,$A8),4)&amp;","&amp;ROUND(INDEX('Berechnung Wegpunkte'!$B$12:$Y$44,U$2,$A8+1),4)&amp;")"&amp;",")=T8,"",("("&amp;ROUND(INDEX('Berechnung Wegpunkte'!$B$12:$Y$44,U$2,$A8),4)&amp;","&amp;ROUND(INDEX('Berechnung Wegpunkte'!$B$12:$Y$44,U$2,$A8+1),4)&amp;")"&amp;",")),"")</f>
        <v/>
      </c>
      <c r="V8" t="str" cm="1">
        <f t="array" ref="V8">IF(U8&lt;&gt;"",IF(("("&amp;ROUND(INDEX('Berechnung Wegpunkte'!$B$12:$Y$44,V$2,$A8),4)&amp;","&amp;ROUND(INDEX('Berechnung Wegpunkte'!$B$12:$Y$44,V$2,$A8+1),4)&amp;")"&amp;",")=U8,"",("("&amp;ROUND(INDEX('Berechnung Wegpunkte'!$B$12:$Y$44,V$2,$A8),4)&amp;","&amp;ROUND(INDEX('Berechnung Wegpunkte'!$B$12:$Y$44,V$2,$A8+1),4)&amp;")"&amp;",")),"")</f>
        <v/>
      </c>
      <c r="W8" t="str" cm="1">
        <f t="array" ref="W8">IF(V8&lt;&gt;"",IF(("("&amp;ROUND(INDEX('Berechnung Wegpunkte'!$B$12:$Y$44,W$2,$A8),4)&amp;","&amp;ROUND(INDEX('Berechnung Wegpunkte'!$B$12:$Y$44,W$2,$A8+1),4)&amp;")"&amp;",")=V8,"",("("&amp;ROUND(INDEX('Berechnung Wegpunkte'!$B$12:$Y$44,W$2,$A8),4)&amp;","&amp;ROUND(INDEX('Berechnung Wegpunkte'!$B$12:$Y$44,W$2,$A8+1),4)&amp;")"&amp;",")),"")</f>
        <v/>
      </c>
      <c r="X8" t="str" cm="1">
        <f t="array" ref="X8">IF(W8&lt;&gt;"",IF(("("&amp;ROUND(INDEX('Berechnung Wegpunkte'!$B$12:$Y$44,X$2,$A8),4)&amp;","&amp;ROUND(INDEX('Berechnung Wegpunkte'!$B$12:$Y$44,X$2,$A8+1),4)&amp;")"&amp;",")=W8,"",("("&amp;ROUND(INDEX('Berechnung Wegpunkte'!$B$12:$Y$44,X$2,$A8),4)&amp;","&amp;ROUND(INDEX('Berechnung Wegpunkte'!$B$12:$Y$44,X$2,$A8+1),4)&amp;")"&amp;",")),"")</f>
        <v/>
      </c>
      <c r="Y8" t="str" cm="1">
        <f t="array" ref="Y8">IF(X8&lt;&gt;"",IF(("("&amp;ROUND(INDEX('Berechnung Wegpunkte'!$B$12:$Y$44,Y$2,$A8),4)&amp;","&amp;ROUND(INDEX('Berechnung Wegpunkte'!$B$12:$Y$44,Y$2,$A8+1),4)&amp;")"&amp;",")=X8,"",("("&amp;ROUND(INDEX('Berechnung Wegpunkte'!$B$12:$Y$44,Y$2,$A8),4)&amp;","&amp;ROUND(INDEX('Berechnung Wegpunkte'!$B$12:$Y$44,Y$2,$A8+1),4)&amp;")"&amp;",")),"")</f>
        <v/>
      </c>
      <c r="Z8" t="str" cm="1">
        <f t="array" ref="Z8">IF(Y8&lt;&gt;"",IF(("("&amp;ROUND(INDEX('Berechnung Wegpunkte'!$B$12:$Y$44,Z$2,$A8),4)&amp;","&amp;ROUND(INDEX('Berechnung Wegpunkte'!$B$12:$Y$44,Z$2,$A8+1),4)&amp;")"&amp;",")=Y8,"",("("&amp;ROUND(INDEX('Berechnung Wegpunkte'!$B$12:$Y$44,Z$2,$A8),4)&amp;","&amp;ROUND(INDEX('Berechnung Wegpunkte'!$B$12:$Y$44,Z$2,$A8+1),4)&amp;")"&amp;",")),"")</f>
        <v/>
      </c>
      <c r="AA8" t="str" cm="1">
        <f t="array" ref="AA8">IF(Z8&lt;&gt;"",IF(("("&amp;ROUND(INDEX('Berechnung Wegpunkte'!$B$12:$Y$44,AA$2,$A8),4)&amp;","&amp;ROUND(INDEX('Berechnung Wegpunkte'!$B$12:$Y$44,AA$2,$A8+1),4)&amp;")"&amp;",")=Z8,"",("("&amp;ROUND(INDEX('Berechnung Wegpunkte'!$B$12:$Y$44,AA$2,$A8),4)&amp;","&amp;ROUND(INDEX('Berechnung Wegpunkte'!$B$12:$Y$44,AA$2,$A8+1),4)&amp;")"&amp;",")),"")</f>
        <v/>
      </c>
      <c r="AB8" t="str" cm="1">
        <f t="array" ref="AB8">IF(AA8&lt;&gt;"",IF(("("&amp;ROUND(INDEX('Berechnung Wegpunkte'!$B$12:$Y$44,AB$2,$A8),4)&amp;","&amp;ROUND(INDEX('Berechnung Wegpunkte'!$B$12:$Y$44,AB$2,$A8+1),4)&amp;")"&amp;",")=AA8,"",("("&amp;ROUND(INDEX('Berechnung Wegpunkte'!$B$12:$Y$44,AB$2,$A8),4)&amp;","&amp;ROUND(INDEX('Berechnung Wegpunkte'!$B$12:$Y$44,AB$2,$A8+1),4)&amp;")"&amp;",")),"")</f>
        <v/>
      </c>
      <c r="AC8" t="str" cm="1">
        <f t="array" ref="AC8">IF(AB8&lt;&gt;"",IF(("("&amp;ROUND(INDEX('Berechnung Wegpunkte'!$B$12:$Y$44,AC$2,$A8),4)&amp;","&amp;ROUND(INDEX('Berechnung Wegpunkte'!$B$12:$Y$44,AC$2,$A8+1),4)&amp;")"&amp;",")=AB8,"",("("&amp;ROUND(INDEX('Berechnung Wegpunkte'!$B$12:$Y$44,AC$2,$A8),4)&amp;","&amp;ROUND(INDEX('Berechnung Wegpunkte'!$B$12:$Y$44,AC$2,$A8+1),4)&amp;")"&amp;",")),"")</f>
        <v/>
      </c>
      <c r="AD8" t="str" cm="1">
        <f t="array" ref="AD8">IF(AC8&lt;&gt;"",IF(("("&amp;ROUND(INDEX('Berechnung Wegpunkte'!$B$12:$Y$44,AD$2,$A8),4)&amp;","&amp;ROUND(INDEX('Berechnung Wegpunkte'!$B$12:$Y$44,AD$2,$A8+1),4)&amp;")"&amp;",")=AC8,"",("("&amp;ROUND(INDEX('Berechnung Wegpunkte'!$B$12:$Y$44,AD$2,$A8),4)&amp;","&amp;ROUND(INDEX('Berechnung Wegpunkte'!$B$12:$Y$44,AD$2,$A8+1),4)&amp;")"&amp;",")),"")</f>
        <v/>
      </c>
      <c r="AE8" t="str" cm="1">
        <f t="array" ref="AE8">IF(AD8&lt;&gt;"",IF(("("&amp;ROUND(INDEX('Berechnung Wegpunkte'!$B$12:$Y$44,AE$2,$A8),4)&amp;","&amp;ROUND(INDEX('Berechnung Wegpunkte'!$B$12:$Y$44,AE$2,$A8+1),4)&amp;")"&amp;",")=AD8,"",("("&amp;ROUND(INDEX('Berechnung Wegpunkte'!$B$12:$Y$44,AE$2,$A8),4)&amp;","&amp;ROUND(INDEX('Berechnung Wegpunkte'!$B$12:$Y$44,AE$2,$A8+1),4)&amp;")"&amp;",")),"")</f>
        <v/>
      </c>
      <c r="AF8" t="str" cm="1">
        <f t="array" ref="AF8">IF(AE8&lt;&gt;"",IF(("("&amp;ROUND(INDEX('Berechnung Wegpunkte'!$B$12:$Y$44,AF$2,$A8),4)&amp;","&amp;ROUND(INDEX('Berechnung Wegpunkte'!$B$12:$Y$44,AF$2,$A8+1),4)&amp;")"&amp;",")=AE8,"",("("&amp;ROUND(INDEX('Berechnung Wegpunkte'!$B$12:$Y$44,AF$2,$A8),4)&amp;","&amp;ROUND(INDEX('Berechnung Wegpunkte'!$B$12:$Y$44,AF$2,$A8+1),4)&amp;")"&amp;",")),"")</f>
        <v/>
      </c>
      <c r="AG8" t="str" cm="1">
        <f t="array" ref="AG8">IF(AF8&lt;&gt;"",IF(("("&amp;ROUND(INDEX('Berechnung Wegpunkte'!$B$12:$Y$44,AG$2,$A8),4)&amp;","&amp;ROUND(INDEX('Berechnung Wegpunkte'!$B$12:$Y$44,AG$2,$A8+1),4)&amp;")"&amp;",")=AF8,"",("("&amp;ROUND(INDEX('Berechnung Wegpunkte'!$B$12:$Y$44,AG$2,$A8),4)&amp;","&amp;ROUND(INDEX('Berechnung Wegpunkte'!$B$12:$Y$44,AG$2,$A8+1),4)&amp;")"&amp;",")),"")</f>
        <v/>
      </c>
      <c r="AH8" t="str" cm="1">
        <f t="array" ref="AH8">IF(AG8&lt;&gt;"",IF(("("&amp;ROUND(INDEX('Berechnung Wegpunkte'!$B$12:$Y$44,AH$2,$A8),4)&amp;","&amp;ROUND(INDEX('Berechnung Wegpunkte'!$B$12:$Y$44,AH$2,$A8+1),4)&amp;")"&amp;",")=AG8,"",("("&amp;ROUND(INDEX('Berechnung Wegpunkte'!$B$12:$Y$44,AH$2,$A8),4)&amp;","&amp;ROUND(INDEX('Berechnung Wegpunkte'!$B$12:$Y$44,AH$2,$A8+1),4)&amp;")"&amp;",")),"")</f>
        <v/>
      </c>
      <c r="AI8" t="str" cm="1">
        <f t="array" ref="AI8">IF(AH8&lt;&gt;"",IF(("("&amp;ROUND(INDEX('Berechnung Wegpunkte'!$B$12:$Y$44,AI$2,$A8),4)&amp;","&amp;ROUND(INDEX('Berechnung Wegpunkte'!$B$12:$Y$44,AI$2,$A8+1),4)&amp;")"&amp;",")=AH8,"",("("&amp;ROUND(INDEX('Berechnung Wegpunkte'!$B$12:$Y$44,AI$2,$A8),4)&amp;","&amp;ROUND(INDEX('Berechnung Wegpunkte'!$B$12:$Y$44,AI$2,$A8+1),4)&amp;")"&amp;",")),"")</f>
        <v/>
      </c>
      <c r="AJ8" t="str" cm="1">
        <f t="array" ref="AJ8">IF(AI8&lt;&gt;"",IF(("("&amp;ROUND(INDEX('Berechnung Wegpunkte'!$B$12:$Y$44,AJ$2,$A8),4)&amp;","&amp;ROUND(INDEX('Berechnung Wegpunkte'!$B$12:$Y$44,AJ$2,$A8+1),4)&amp;")"&amp;",")=AI8,"",("("&amp;ROUND(INDEX('Berechnung Wegpunkte'!$B$12:$Y$44,AJ$2,$A8),4)&amp;","&amp;ROUND(INDEX('Berechnung Wegpunkte'!$B$12:$Y$44,AJ$2,$A8+1),4)&amp;")"&amp;",")),"")</f>
        <v/>
      </c>
      <c r="AK8" t="str" cm="1">
        <f t="array" ref="AK8">IF(AJ8&lt;&gt;"",IF(("("&amp;ROUND(INDEX('Berechnung Wegpunkte'!$B$12:$Y$44,AK$2,$A8),4)&amp;","&amp;ROUND(INDEX('Berechnung Wegpunkte'!$B$12:$Y$44,AK$2,$A8+1),4)&amp;")"&amp;",")=AJ8,"",("("&amp;ROUND(INDEX('Berechnung Wegpunkte'!$B$12:$Y$44,AK$2,$A8),4)&amp;","&amp;ROUND(INDEX('Berechnung Wegpunkte'!$B$12:$Y$44,AK$2,$A8+1),4)&amp;")"&amp;",")),"")</f>
        <v/>
      </c>
      <c r="AL8" t="s">
        <v>38</v>
      </c>
      <c r="AM8" s="8"/>
    </row>
    <row r="9" spans="1:39" x14ac:dyDescent="0.2">
      <c r="A9">
        <v>13</v>
      </c>
      <c r="B9" s="7"/>
      <c r="C9">
        <v>7</v>
      </c>
      <c r="D9" t="s">
        <v>35</v>
      </c>
      <c r="E9" t="s">
        <v>37</v>
      </c>
      <c r="F9" t="str" cm="1">
        <f t="array" ref="F9">IF(E9&lt;&gt;"",IF(("("&amp;ROUND(INDEX('Berechnung Wegpunkte'!$B$12:$Y$44,F$2,$A9),4)&amp;","&amp;ROUND(INDEX('Berechnung Wegpunkte'!$B$12:$Y$44,F$2,$A9+1),4)&amp;")"&amp;",")=E9,"",("("&amp;ROUND(INDEX('Berechnung Wegpunkte'!$B$12:$Y$44,F$2,$A9),4)&amp;","&amp;ROUND(INDEX('Berechnung Wegpunkte'!$B$12:$Y$44,F$2,$A9+1),4)&amp;")"&amp;",")),"")</f>
        <v>(408.4,406.6),</v>
      </c>
      <c r="G9" t="str" cm="1">
        <f t="array" ref="G9">IF(F9&lt;&gt;"",IF(("("&amp;ROUND(INDEX('Berechnung Wegpunkte'!$B$12:$Y$44,G$2,$A9),4)&amp;","&amp;ROUND(INDEX('Berechnung Wegpunkte'!$B$12:$Y$44,G$2,$A9+1),4)&amp;")"&amp;",")=F9,"",("("&amp;ROUND(INDEX('Berechnung Wegpunkte'!$B$12:$Y$44,G$2,$A9),4)&amp;","&amp;ROUND(INDEX('Berechnung Wegpunkte'!$B$12:$Y$44,G$2,$A9+1),4)&amp;")"&amp;",")),"")</f>
        <v>(407.9,402.7594),</v>
      </c>
      <c r="H9" t="str" cm="1">
        <f t="array" ref="H9">IF(G9&lt;&gt;"",IF(("("&amp;ROUND(INDEX('Berechnung Wegpunkte'!$B$12:$Y$44,H$2,$A9),4)&amp;","&amp;ROUND(INDEX('Berechnung Wegpunkte'!$B$12:$Y$44,H$2,$A9+1),4)&amp;")"&amp;",")=G9,"",("("&amp;ROUND(INDEX('Berechnung Wegpunkte'!$B$12:$Y$44,H$2,$A9),4)&amp;","&amp;ROUND(INDEX('Berechnung Wegpunkte'!$B$12:$Y$44,H$2,$A9+1),4)&amp;")"&amp;",")),"")</f>
        <v>(407.4,401.2148),</v>
      </c>
      <c r="I9" t="str" cm="1">
        <f t="array" ref="I9">IF(H9&lt;&gt;"",IF(("("&amp;ROUND(INDEX('Berechnung Wegpunkte'!$B$12:$Y$44,I$2,$A9),4)&amp;","&amp;ROUND(INDEX('Berechnung Wegpunkte'!$B$12:$Y$44,I$2,$A9+1),4)&amp;")"&amp;",")=H9,"",("("&amp;ROUND(INDEX('Berechnung Wegpunkte'!$B$12:$Y$44,I$2,$A9),4)&amp;","&amp;ROUND(INDEX('Berechnung Wegpunkte'!$B$12:$Y$44,I$2,$A9+1),4)&amp;")"&amp;",")),"")</f>
        <v>(406.9,400.0617),</v>
      </c>
      <c r="J9" t="str" cm="1">
        <f t="array" ref="J9">IF(I9&lt;&gt;"",IF(("("&amp;ROUND(INDEX('Berechnung Wegpunkte'!$B$12:$Y$44,J$2,$A9),4)&amp;","&amp;ROUND(INDEX('Berechnung Wegpunkte'!$B$12:$Y$44,J$2,$A9+1),4)&amp;")"&amp;",")=I9,"",("("&amp;ROUND(INDEX('Berechnung Wegpunkte'!$B$12:$Y$44,J$2,$A9),4)&amp;","&amp;ROUND(INDEX('Berechnung Wegpunkte'!$B$12:$Y$44,J$2,$A9+1),4)&amp;")"&amp;",")),"")</f>
        <v>(406.4,399.1167),</v>
      </c>
      <c r="K9" t="str" cm="1">
        <f t="array" ref="K9">IF(J9&lt;&gt;"",IF(("("&amp;ROUND(INDEX('Berechnung Wegpunkte'!$B$12:$Y$44,K$2,$A9),4)&amp;","&amp;ROUND(INDEX('Berechnung Wegpunkte'!$B$12:$Y$44,K$2,$A9+1),4)&amp;")"&amp;",")=J9,"",("("&amp;ROUND(INDEX('Berechnung Wegpunkte'!$B$12:$Y$44,K$2,$A9),4)&amp;","&amp;ROUND(INDEX('Berechnung Wegpunkte'!$B$12:$Y$44,K$2,$A9+1),4)&amp;")"&amp;",")),"")</f>
        <v>(405.9,398.3084),</v>
      </c>
      <c r="L9" t="str" cm="1">
        <f t="array" ref="L9">IF(K9&lt;&gt;"",IF(("("&amp;ROUND(INDEX('Berechnung Wegpunkte'!$B$12:$Y$44,L$2,$A9),4)&amp;","&amp;ROUND(INDEX('Berechnung Wegpunkte'!$B$12:$Y$44,L$2,$A9+1),4)&amp;")"&amp;",")=K9,"",("("&amp;ROUND(INDEX('Berechnung Wegpunkte'!$B$12:$Y$44,L$2,$A9),4)&amp;","&amp;ROUND(INDEX('Berechnung Wegpunkte'!$B$12:$Y$44,L$2,$A9+1),4)&amp;")"&amp;",")),"")</f>
        <v>(405.4,397.6),</v>
      </c>
      <c r="M9" t="str" cm="1">
        <f t="array" ref="M9">IF(L9&lt;&gt;"",IF(("("&amp;ROUND(INDEX('Berechnung Wegpunkte'!$B$12:$Y$44,M$2,$A9),4)&amp;","&amp;ROUND(INDEX('Berechnung Wegpunkte'!$B$12:$Y$44,M$2,$A9+1),4)&amp;")"&amp;",")=L9,"",("("&amp;ROUND(INDEX('Berechnung Wegpunkte'!$B$12:$Y$44,M$2,$A9),4)&amp;","&amp;ROUND(INDEX('Berechnung Wegpunkte'!$B$12:$Y$44,M$2,$A9+1),4)&amp;")"&amp;",")),"")</f>
        <v>(404.9,396.9693),</v>
      </c>
      <c r="N9" t="str" cm="1">
        <f t="array" ref="N9">IF(M9&lt;&gt;"",IF(("("&amp;ROUND(INDEX('Berechnung Wegpunkte'!$B$12:$Y$44,N$2,$A9),4)&amp;","&amp;ROUND(INDEX('Berechnung Wegpunkte'!$B$12:$Y$44,N$2,$A9+1),4)&amp;")"&amp;",")=M9,"",("("&amp;ROUND(INDEX('Berechnung Wegpunkte'!$B$12:$Y$44,N$2,$A9),4)&amp;","&amp;ROUND(INDEX('Berechnung Wegpunkte'!$B$12:$Y$44,N$2,$A9+1),4)&amp;")"&amp;",")),"")</f>
        <v>(404.4,396.402),</v>
      </c>
      <c r="O9" t="str" cm="1">
        <f t="array" ref="O9">IF(N9&lt;&gt;"",IF(("("&amp;ROUND(INDEX('Berechnung Wegpunkte'!$B$12:$Y$44,O$2,$A9),4)&amp;","&amp;ROUND(INDEX('Berechnung Wegpunkte'!$B$12:$Y$44,O$2,$A9+1),4)&amp;")"&amp;",")=N9,"",("("&amp;ROUND(INDEX('Berechnung Wegpunkte'!$B$12:$Y$44,O$2,$A9),4)&amp;","&amp;ROUND(INDEX('Berechnung Wegpunkte'!$B$12:$Y$44,O$2,$A9+1),4)&amp;")"&amp;",")),"")</f>
        <v>(403.9,395.8879),</v>
      </c>
      <c r="P9" t="str" cm="1">
        <f t="array" ref="P9">IF(O9&lt;&gt;"",IF(("("&amp;ROUND(INDEX('Berechnung Wegpunkte'!$B$12:$Y$44,P$2,$A9),4)&amp;","&amp;ROUND(INDEX('Berechnung Wegpunkte'!$B$12:$Y$44,P$2,$A9+1),4)&amp;")"&amp;",")=O9,"",("("&amp;ROUND(INDEX('Berechnung Wegpunkte'!$B$12:$Y$44,P$2,$A9),4)&amp;","&amp;ROUND(INDEX('Berechnung Wegpunkte'!$B$12:$Y$44,P$2,$A9+1),4)&amp;")"&amp;",")),"")</f>
        <v>(403.4,395.4197),</v>
      </c>
      <c r="Q9" t="str" cm="1">
        <f t="array" ref="Q9">IF(P9&lt;&gt;"",IF(("("&amp;ROUND(INDEX('Berechnung Wegpunkte'!$B$12:$Y$44,Q$2,$A9),4)&amp;","&amp;ROUND(INDEX('Berechnung Wegpunkte'!$B$12:$Y$44,Q$2,$A9+1),4)&amp;")"&amp;",")=P9,"",("("&amp;ROUND(INDEX('Berechnung Wegpunkte'!$B$12:$Y$44,Q$2,$A9),4)&amp;","&amp;ROUND(INDEX('Berechnung Wegpunkte'!$B$12:$Y$44,Q$2,$A9+1),4)&amp;")"&amp;",")),"")</f>
        <v>(402.9,394.9918),</v>
      </c>
      <c r="R9" t="str" cm="1">
        <f t="array" ref="R9">IF(Q9&lt;&gt;"",IF(("("&amp;ROUND(INDEX('Berechnung Wegpunkte'!$B$12:$Y$44,R$2,$A9),4)&amp;","&amp;ROUND(INDEX('Berechnung Wegpunkte'!$B$12:$Y$44,R$2,$A9+1),4)&amp;")"&amp;",")=Q9,"",("("&amp;ROUND(INDEX('Berechnung Wegpunkte'!$B$12:$Y$44,R$2,$A9),4)&amp;","&amp;ROUND(INDEX('Berechnung Wegpunkte'!$B$12:$Y$44,R$2,$A9+1),4)&amp;")"&amp;",")),"")</f>
        <v>(402.4,394.6),</v>
      </c>
      <c r="S9" t="str" cm="1">
        <f t="array" ref="S9">IF(R9&lt;&gt;"",IF(("("&amp;ROUND(INDEX('Berechnung Wegpunkte'!$B$12:$Y$44,S$2,$A9),4)&amp;","&amp;ROUND(INDEX('Berechnung Wegpunkte'!$B$12:$Y$44,S$2,$A9+1),4)&amp;")"&amp;",")=R9,"",("("&amp;ROUND(INDEX('Berechnung Wegpunkte'!$B$12:$Y$44,S$2,$A9),4)&amp;","&amp;ROUND(INDEX('Berechnung Wegpunkte'!$B$12:$Y$44,S$2,$A9+1),4)&amp;")"&amp;",")),"")</f>
        <v>(401.9,394.2408),</v>
      </c>
      <c r="T9" t="str" cm="1">
        <f t="array" ref="T9">IF(S9&lt;&gt;"",IF(("("&amp;ROUND(INDEX('Berechnung Wegpunkte'!$B$12:$Y$44,T$2,$A9),4)&amp;","&amp;ROUND(INDEX('Berechnung Wegpunkte'!$B$12:$Y$44,T$2,$A9+1),4)&amp;")"&amp;",")=S9,"",("("&amp;ROUND(INDEX('Berechnung Wegpunkte'!$B$12:$Y$44,T$2,$A9),4)&amp;","&amp;ROUND(INDEX('Berechnung Wegpunkte'!$B$12:$Y$44,T$2,$A9+1),4)&amp;")"&amp;",")),"")</f>
        <v>(401.4,393.9114),</v>
      </c>
      <c r="U9" t="str" cm="1">
        <f t="array" ref="U9">IF(T9&lt;&gt;"",IF(("("&amp;ROUND(INDEX('Berechnung Wegpunkte'!$B$12:$Y$44,U$2,$A9),4)&amp;","&amp;ROUND(INDEX('Berechnung Wegpunkte'!$B$12:$Y$44,U$2,$A9+1),4)&amp;")"&amp;",")=T9,"",("("&amp;ROUND(INDEX('Berechnung Wegpunkte'!$B$12:$Y$44,U$2,$A9),4)&amp;","&amp;ROUND(INDEX('Berechnung Wegpunkte'!$B$12:$Y$44,U$2,$A9+1),4)&amp;")"&amp;",")),"")</f>
        <v>(400.9,393.6096),</v>
      </c>
      <c r="V9" t="str" cm="1">
        <f t="array" ref="V9">IF(U9&lt;&gt;"",IF(("("&amp;ROUND(INDEX('Berechnung Wegpunkte'!$B$12:$Y$44,V$2,$A9),4)&amp;","&amp;ROUND(INDEX('Berechnung Wegpunkte'!$B$12:$Y$44,V$2,$A9+1),4)&amp;")"&amp;",")=U9,"",("("&amp;ROUND(INDEX('Berechnung Wegpunkte'!$B$12:$Y$44,V$2,$A9),4)&amp;","&amp;ROUND(INDEX('Berechnung Wegpunkte'!$B$12:$Y$44,V$2,$A9+1),4)&amp;")"&amp;",")),"")</f>
        <v>(400.4,393.3335),</v>
      </c>
      <c r="W9" t="str" cm="1">
        <f t="array" ref="W9">IF(V9&lt;&gt;"",IF(("("&amp;ROUND(INDEX('Berechnung Wegpunkte'!$B$12:$Y$44,W$2,$A9),4)&amp;","&amp;ROUND(INDEX('Berechnung Wegpunkte'!$B$12:$Y$44,W$2,$A9+1),4)&amp;")"&amp;",")=V9,"",("("&amp;ROUND(INDEX('Berechnung Wegpunkte'!$B$12:$Y$44,W$2,$A9),4)&amp;","&amp;ROUND(INDEX('Berechnung Wegpunkte'!$B$12:$Y$44,W$2,$A9+1),4)&amp;")"&amp;",")),"")</f>
        <v>(399.9,393.0815),</v>
      </c>
      <c r="X9" t="str" cm="1">
        <f t="array" ref="X9">IF(W9&lt;&gt;"",IF(("("&amp;ROUND(INDEX('Berechnung Wegpunkte'!$B$12:$Y$44,X$2,$A9),4)&amp;","&amp;ROUND(INDEX('Berechnung Wegpunkte'!$B$12:$Y$44,X$2,$A9+1),4)&amp;")"&amp;",")=W9,"",("("&amp;ROUND(INDEX('Berechnung Wegpunkte'!$B$12:$Y$44,X$2,$A9),4)&amp;","&amp;ROUND(INDEX('Berechnung Wegpunkte'!$B$12:$Y$44,X$2,$A9+1),4)&amp;")"&amp;",")),"")</f>
        <v>(399.4,392.8523),</v>
      </c>
      <c r="Y9" t="str" cm="1">
        <f t="array" ref="Y9">IF(X9&lt;&gt;"",IF(("("&amp;ROUND(INDEX('Berechnung Wegpunkte'!$B$12:$Y$44,Y$2,$A9),4)&amp;","&amp;ROUND(INDEX('Berechnung Wegpunkte'!$B$12:$Y$44,Y$2,$A9+1),4)&amp;")"&amp;",")=X9,"",("("&amp;ROUND(INDEX('Berechnung Wegpunkte'!$B$12:$Y$44,Y$2,$A9),4)&amp;","&amp;ROUND(INDEX('Berechnung Wegpunkte'!$B$12:$Y$44,Y$2,$A9+1),4)&amp;")"&amp;",")),"")</f>
        <v>(398.9,392.6447),</v>
      </c>
      <c r="Z9" t="str" cm="1">
        <f t="array" ref="Z9">IF(Y9&lt;&gt;"",IF(("("&amp;ROUND(INDEX('Berechnung Wegpunkte'!$B$12:$Y$44,Z$2,$A9),4)&amp;","&amp;ROUND(INDEX('Berechnung Wegpunkte'!$B$12:$Y$44,Z$2,$A9+1),4)&amp;")"&amp;",")=Y9,"",("("&amp;ROUND(INDEX('Berechnung Wegpunkte'!$B$12:$Y$44,Z$2,$A9),4)&amp;","&amp;ROUND(INDEX('Berechnung Wegpunkte'!$B$12:$Y$44,Z$2,$A9+1),4)&amp;")"&amp;",")),"")</f>
        <v>(398.4,392.4579),</v>
      </c>
      <c r="AA9" t="str" cm="1">
        <f t="array" ref="AA9">IF(Z9&lt;&gt;"",IF(("("&amp;ROUND(INDEX('Berechnung Wegpunkte'!$B$12:$Y$44,AA$2,$A9),4)&amp;","&amp;ROUND(INDEX('Berechnung Wegpunkte'!$B$12:$Y$44,AA$2,$A9+1),4)&amp;")"&amp;",")=Z9,"",("("&amp;ROUND(INDEX('Berechnung Wegpunkte'!$B$12:$Y$44,AA$2,$A9),4)&amp;","&amp;ROUND(INDEX('Berechnung Wegpunkte'!$B$12:$Y$44,AA$2,$A9+1),4)&amp;")"&amp;",")),"")</f>
        <v>(397.9,392.2909),</v>
      </c>
      <c r="AB9" t="str" cm="1">
        <f t="array" ref="AB9">IF(AA9&lt;&gt;"",IF(("("&amp;ROUND(INDEX('Berechnung Wegpunkte'!$B$12:$Y$44,AB$2,$A9),4)&amp;","&amp;ROUND(INDEX('Berechnung Wegpunkte'!$B$12:$Y$44,AB$2,$A9+1),4)&amp;")"&amp;",")=AA9,"",("("&amp;ROUND(INDEX('Berechnung Wegpunkte'!$B$12:$Y$44,AB$2,$A9),4)&amp;","&amp;ROUND(INDEX('Berechnung Wegpunkte'!$B$12:$Y$44,AB$2,$A9+1),4)&amp;")"&amp;",")),"")</f>
        <v>(397.4,392.1432),</v>
      </c>
      <c r="AC9" t="str" cm="1">
        <f t="array" ref="AC9">IF(AB9&lt;&gt;"",IF(("("&amp;ROUND(INDEX('Berechnung Wegpunkte'!$B$12:$Y$44,AC$2,$A9),4)&amp;","&amp;ROUND(INDEX('Berechnung Wegpunkte'!$B$12:$Y$44,AC$2,$A9+1),4)&amp;")"&amp;",")=AB9,"",("("&amp;ROUND(INDEX('Berechnung Wegpunkte'!$B$12:$Y$44,AC$2,$A9),4)&amp;","&amp;ROUND(INDEX('Berechnung Wegpunkte'!$B$12:$Y$44,AC$2,$A9+1),4)&amp;")"&amp;",")),"")</f>
        <v>(396.9,392.014),</v>
      </c>
      <c r="AD9" t="str" cm="1">
        <f t="array" ref="AD9">IF(AC9&lt;&gt;"",IF(("("&amp;ROUND(INDEX('Berechnung Wegpunkte'!$B$12:$Y$44,AD$2,$A9),4)&amp;","&amp;ROUND(INDEX('Berechnung Wegpunkte'!$B$12:$Y$44,AD$2,$A9+1),4)&amp;")"&amp;",")=AC9,"",("("&amp;ROUND(INDEX('Berechnung Wegpunkte'!$B$12:$Y$44,AD$2,$A9),4)&amp;","&amp;ROUND(INDEX('Berechnung Wegpunkte'!$B$12:$Y$44,AD$2,$A9+1),4)&amp;")"&amp;",")),"")</f>
        <v>(396.4,391.9031),</v>
      </c>
      <c r="AE9" t="str" cm="1">
        <f t="array" ref="AE9">IF(AD9&lt;&gt;"",IF(("("&amp;ROUND(INDEX('Berechnung Wegpunkte'!$B$12:$Y$44,AE$2,$A9),4)&amp;","&amp;ROUND(INDEX('Berechnung Wegpunkte'!$B$12:$Y$44,AE$2,$A9+1),4)&amp;")"&amp;",")=AD9,"",("("&amp;ROUND(INDEX('Berechnung Wegpunkte'!$B$12:$Y$44,AE$2,$A9),4)&amp;","&amp;ROUND(INDEX('Berechnung Wegpunkte'!$B$12:$Y$44,AE$2,$A9+1),4)&amp;")"&amp;",")),"")</f>
        <v>(395.9,391.8098),</v>
      </c>
      <c r="AF9" t="str" cm="1">
        <f t="array" ref="AF9">IF(AE9&lt;&gt;"",IF(("("&amp;ROUND(INDEX('Berechnung Wegpunkte'!$B$12:$Y$44,AF$2,$A9),4)&amp;","&amp;ROUND(INDEX('Berechnung Wegpunkte'!$B$12:$Y$44,AF$2,$A9+1),4)&amp;")"&amp;",")=AE9,"",("("&amp;ROUND(INDEX('Berechnung Wegpunkte'!$B$12:$Y$44,AF$2,$A9),4)&amp;","&amp;ROUND(INDEX('Berechnung Wegpunkte'!$B$12:$Y$44,AF$2,$A9+1),4)&amp;")"&amp;",")),"")</f>
        <v>(395.4,391.7339),</v>
      </c>
      <c r="AG9" t="str" cm="1">
        <f t="array" ref="AG9">IF(AF9&lt;&gt;"",IF(("("&amp;ROUND(INDEX('Berechnung Wegpunkte'!$B$12:$Y$44,AG$2,$A9),4)&amp;","&amp;ROUND(INDEX('Berechnung Wegpunkte'!$B$12:$Y$44,AG$2,$A9+1),4)&amp;")"&amp;",")=AF9,"",("("&amp;ROUND(INDEX('Berechnung Wegpunkte'!$B$12:$Y$44,AG$2,$A9),4)&amp;","&amp;ROUND(INDEX('Berechnung Wegpunkte'!$B$12:$Y$44,AG$2,$A9+1),4)&amp;")"&amp;",")),"")</f>
        <v>(394.9,391.6752),</v>
      </c>
      <c r="AH9" t="str" cm="1">
        <f t="array" ref="AH9">IF(AG9&lt;&gt;"",IF(("("&amp;ROUND(INDEX('Berechnung Wegpunkte'!$B$12:$Y$44,AH$2,$A9),4)&amp;","&amp;ROUND(INDEX('Berechnung Wegpunkte'!$B$12:$Y$44,AH$2,$A9+1),4)&amp;")"&amp;",")=AG9,"",("("&amp;ROUND(INDEX('Berechnung Wegpunkte'!$B$12:$Y$44,AH$2,$A9),4)&amp;","&amp;ROUND(INDEX('Berechnung Wegpunkte'!$B$12:$Y$44,AH$2,$A9+1),4)&amp;")"&amp;",")),"")</f>
        <v>(394.4,391.6334),</v>
      </c>
      <c r="AI9" t="str" cm="1">
        <f t="array" ref="AI9">IF(AH9&lt;&gt;"",IF(("("&amp;ROUND(INDEX('Berechnung Wegpunkte'!$B$12:$Y$44,AI$2,$A9),4)&amp;","&amp;ROUND(INDEX('Berechnung Wegpunkte'!$B$12:$Y$44,AI$2,$A9+1),4)&amp;")"&amp;",")=AH9,"",("("&amp;ROUND(INDEX('Berechnung Wegpunkte'!$B$12:$Y$44,AI$2,$A9),4)&amp;","&amp;ROUND(INDEX('Berechnung Wegpunkte'!$B$12:$Y$44,AI$2,$A9+1),4)&amp;")"&amp;",")),"")</f>
        <v>(393.9,391.6083),</v>
      </c>
      <c r="AJ9" t="str" cm="1">
        <f t="array" ref="AJ9">IF(AI9&lt;&gt;"",IF(("("&amp;ROUND(INDEX('Berechnung Wegpunkte'!$B$12:$Y$44,AJ$2,$A9),4)&amp;","&amp;ROUND(INDEX('Berechnung Wegpunkte'!$B$12:$Y$44,AJ$2,$A9+1),4)&amp;")"&amp;",")=AI9,"",("("&amp;ROUND(INDEX('Berechnung Wegpunkte'!$B$12:$Y$44,AJ$2,$A9),4)&amp;","&amp;ROUND(INDEX('Berechnung Wegpunkte'!$B$12:$Y$44,AJ$2,$A9+1),4)&amp;")"&amp;",")),"")</f>
        <v>(391.6,391.6),</v>
      </c>
      <c r="AK9" t="str" cm="1">
        <f t="array" ref="AK9">IF(AJ9&lt;&gt;"",IF(("("&amp;ROUND(INDEX('Berechnung Wegpunkte'!$B$12:$Y$44,AK$2,$A9),4)&amp;","&amp;ROUND(INDEX('Berechnung Wegpunkte'!$B$12:$Y$44,AK$2,$A9+1),4)&amp;")"&amp;",")=AJ9,"",("("&amp;ROUND(INDEX('Berechnung Wegpunkte'!$B$12:$Y$44,AK$2,$A9),4)&amp;","&amp;ROUND(INDEX('Berechnung Wegpunkte'!$B$12:$Y$44,AK$2,$A9+1),4)&amp;")"&amp;",")),"")</f>
        <v>(0,391.6),</v>
      </c>
      <c r="AL9" t="s">
        <v>38</v>
      </c>
      <c r="AM9" s="8"/>
    </row>
    <row r="10" spans="1:39" x14ac:dyDescent="0.2">
      <c r="A10">
        <v>15</v>
      </c>
      <c r="B10" s="7"/>
      <c r="C10">
        <v>8</v>
      </c>
      <c r="D10" t="s">
        <v>35</v>
      </c>
      <c r="E10" t="s">
        <v>37</v>
      </c>
      <c r="F10" t="str" cm="1">
        <f t="array" ref="F10">IF(E10&lt;&gt;"",IF(("("&amp;ROUND(INDEX('Berechnung Wegpunkte'!$B$12:$Y$44,F$2,$A10),4)&amp;","&amp;ROUND(INDEX('Berechnung Wegpunkte'!$B$12:$Y$44,F$2,$A10+1),4)&amp;")"&amp;",")=E10,"",("("&amp;ROUND(INDEX('Berechnung Wegpunkte'!$B$12:$Y$44,F$2,$A10),4)&amp;","&amp;ROUND(INDEX('Berechnung Wegpunkte'!$B$12:$Y$44,F$2,$A10+1),4)&amp;")"&amp;",")),"")</f>
        <v>(408.4,423.4),</v>
      </c>
      <c r="G10" t="str" cm="1">
        <f t="array" ref="G10">IF(F10&lt;&gt;"",IF(("("&amp;ROUND(INDEX('Berechnung Wegpunkte'!$B$12:$Y$44,G$2,$A10),4)&amp;","&amp;ROUND(INDEX('Berechnung Wegpunkte'!$B$12:$Y$44,G$2,$A10+1),4)&amp;")"&amp;",")=F10,"",("("&amp;ROUND(INDEX('Berechnung Wegpunkte'!$B$12:$Y$44,G$2,$A10),4)&amp;","&amp;ROUND(INDEX('Berechnung Wegpunkte'!$B$12:$Y$44,G$2,$A10+1),4)&amp;")"&amp;",")),"")</f>
        <v>(408.9,419.5594),</v>
      </c>
      <c r="H10" t="str" cm="1">
        <f t="array" ref="H10">IF(G10&lt;&gt;"",IF(("("&amp;ROUND(INDEX('Berechnung Wegpunkte'!$B$12:$Y$44,H$2,$A10),4)&amp;","&amp;ROUND(INDEX('Berechnung Wegpunkte'!$B$12:$Y$44,H$2,$A10+1),4)&amp;")"&amp;",")=G10,"",("("&amp;ROUND(INDEX('Berechnung Wegpunkte'!$B$12:$Y$44,H$2,$A10),4)&amp;","&amp;ROUND(INDEX('Berechnung Wegpunkte'!$B$12:$Y$44,H$2,$A10+1),4)&amp;")"&amp;",")),"")</f>
        <v>(409.4,418.0148),</v>
      </c>
      <c r="I10" t="str" cm="1">
        <f t="array" ref="I10">IF(H10&lt;&gt;"",IF(("("&amp;ROUND(INDEX('Berechnung Wegpunkte'!$B$12:$Y$44,I$2,$A10),4)&amp;","&amp;ROUND(INDEX('Berechnung Wegpunkte'!$B$12:$Y$44,I$2,$A10+1),4)&amp;")"&amp;",")=H10,"",("("&amp;ROUND(INDEX('Berechnung Wegpunkte'!$B$12:$Y$44,I$2,$A10),4)&amp;","&amp;ROUND(INDEX('Berechnung Wegpunkte'!$B$12:$Y$44,I$2,$A10+1),4)&amp;")"&amp;",")),"")</f>
        <v>(409.9,416.8617),</v>
      </c>
      <c r="J10" t="str" cm="1">
        <f t="array" ref="J10">IF(I10&lt;&gt;"",IF(("("&amp;ROUND(INDEX('Berechnung Wegpunkte'!$B$12:$Y$44,J$2,$A10),4)&amp;","&amp;ROUND(INDEX('Berechnung Wegpunkte'!$B$12:$Y$44,J$2,$A10+1),4)&amp;")"&amp;",")=I10,"",("("&amp;ROUND(INDEX('Berechnung Wegpunkte'!$B$12:$Y$44,J$2,$A10),4)&amp;","&amp;ROUND(INDEX('Berechnung Wegpunkte'!$B$12:$Y$44,J$2,$A10+1),4)&amp;")"&amp;",")),"")</f>
        <v>(410.4,415.9167),</v>
      </c>
      <c r="K10" t="str" cm="1">
        <f t="array" ref="K10">IF(J10&lt;&gt;"",IF(("("&amp;ROUND(INDEX('Berechnung Wegpunkte'!$B$12:$Y$44,K$2,$A10),4)&amp;","&amp;ROUND(INDEX('Berechnung Wegpunkte'!$B$12:$Y$44,K$2,$A10+1),4)&amp;")"&amp;",")=J10,"",("("&amp;ROUND(INDEX('Berechnung Wegpunkte'!$B$12:$Y$44,K$2,$A10),4)&amp;","&amp;ROUND(INDEX('Berechnung Wegpunkte'!$B$12:$Y$44,K$2,$A10+1),4)&amp;")"&amp;",")),"")</f>
        <v>(410.9,415.1084),</v>
      </c>
      <c r="L10" t="str" cm="1">
        <f t="array" ref="L10">IF(K10&lt;&gt;"",IF(("("&amp;ROUND(INDEX('Berechnung Wegpunkte'!$B$12:$Y$44,L$2,$A10),4)&amp;","&amp;ROUND(INDEX('Berechnung Wegpunkte'!$B$12:$Y$44,L$2,$A10+1),4)&amp;")"&amp;",")=K10,"",("("&amp;ROUND(INDEX('Berechnung Wegpunkte'!$B$12:$Y$44,L$2,$A10),4)&amp;","&amp;ROUND(INDEX('Berechnung Wegpunkte'!$B$12:$Y$44,L$2,$A10+1),4)&amp;")"&amp;",")),"")</f>
        <v>(411.4,414.4),</v>
      </c>
      <c r="M10" t="str" cm="1">
        <f t="array" ref="M10">IF(L10&lt;&gt;"",IF(("("&amp;ROUND(INDEX('Berechnung Wegpunkte'!$B$12:$Y$44,M$2,$A10),4)&amp;","&amp;ROUND(INDEX('Berechnung Wegpunkte'!$B$12:$Y$44,M$2,$A10+1),4)&amp;")"&amp;",")=L10,"",("("&amp;ROUND(INDEX('Berechnung Wegpunkte'!$B$12:$Y$44,M$2,$A10),4)&amp;","&amp;ROUND(INDEX('Berechnung Wegpunkte'!$B$12:$Y$44,M$2,$A10+1),4)&amp;")"&amp;",")),"")</f>
        <v>(411.9,413.7693),</v>
      </c>
      <c r="N10" t="str" cm="1">
        <f t="array" ref="N10">IF(M10&lt;&gt;"",IF(("("&amp;ROUND(INDEX('Berechnung Wegpunkte'!$B$12:$Y$44,N$2,$A10),4)&amp;","&amp;ROUND(INDEX('Berechnung Wegpunkte'!$B$12:$Y$44,N$2,$A10+1),4)&amp;")"&amp;",")=M10,"",("("&amp;ROUND(INDEX('Berechnung Wegpunkte'!$B$12:$Y$44,N$2,$A10),4)&amp;","&amp;ROUND(INDEX('Berechnung Wegpunkte'!$B$12:$Y$44,N$2,$A10+1),4)&amp;")"&amp;",")),"")</f>
        <v>(412.4,413.202),</v>
      </c>
      <c r="O10" t="str" cm="1">
        <f t="array" ref="O10">IF(N10&lt;&gt;"",IF(("("&amp;ROUND(INDEX('Berechnung Wegpunkte'!$B$12:$Y$44,O$2,$A10),4)&amp;","&amp;ROUND(INDEX('Berechnung Wegpunkte'!$B$12:$Y$44,O$2,$A10+1),4)&amp;")"&amp;",")=N10,"",("("&amp;ROUND(INDEX('Berechnung Wegpunkte'!$B$12:$Y$44,O$2,$A10),4)&amp;","&amp;ROUND(INDEX('Berechnung Wegpunkte'!$B$12:$Y$44,O$2,$A10+1),4)&amp;")"&amp;",")),"")</f>
        <v>(412.9,412.6879),</v>
      </c>
      <c r="P10" t="str" cm="1">
        <f t="array" ref="P10">IF(O10&lt;&gt;"",IF(("("&amp;ROUND(INDEX('Berechnung Wegpunkte'!$B$12:$Y$44,P$2,$A10),4)&amp;","&amp;ROUND(INDEX('Berechnung Wegpunkte'!$B$12:$Y$44,P$2,$A10+1),4)&amp;")"&amp;",")=O10,"",("("&amp;ROUND(INDEX('Berechnung Wegpunkte'!$B$12:$Y$44,P$2,$A10),4)&amp;","&amp;ROUND(INDEX('Berechnung Wegpunkte'!$B$12:$Y$44,P$2,$A10+1),4)&amp;")"&amp;",")),"")</f>
        <v>(413.4,412.2197),</v>
      </c>
      <c r="Q10" t="str" cm="1">
        <f t="array" ref="Q10">IF(P10&lt;&gt;"",IF(("("&amp;ROUND(INDEX('Berechnung Wegpunkte'!$B$12:$Y$44,Q$2,$A10),4)&amp;","&amp;ROUND(INDEX('Berechnung Wegpunkte'!$B$12:$Y$44,Q$2,$A10+1),4)&amp;")"&amp;",")=P10,"",("("&amp;ROUND(INDEX('Berechnung Wegpunkte'!$B$12:$Y$44,Q$2,$A10),4)&amp;","&amp;ROUND(INDEX('Berechnung Wegpunkte'!$B$12:$Y$44,Q$2,$A10+1),4)&amp;")"&amp;",")),"")</f>
        <v>(413.9,411.7918),</v>
      </c>
      <c r="R10" t="str" cm="1">
        <f t="array" ref="R10">IF(Q10&lt;&gt;"",IF(("("&amp;ROUND(INDEX('Berechnung Wegpunkte'!$B$12:$Y$44,R$2,$A10),4)&amp;","&amp;ROUND(INDEX('Berechnung Wegpunkte'!$B$12:$Y$44,R$2,$A10+1),4)&amp;")"&amp;",")=Q10,"",("("&amp;ROUND(INDEX('Berechnung Wegpunkte'!$B$12:$Y$44,R$2,$A10),4)&amp;","&amp;ROUND(INDEX('Berechnung Wegpunkte'!$B$12:$Y$44,R$2,$A10+1),4)&amp;")"&amp;",")),"")</f>
        <v>(414.4,411.4),</v>
      </c>
      <c r="S10" t="str" cm="1">
        <f t="array" ref="S10">IF(R10&lt;&gt;"",IF(("("&amp;ROUND(INDEX('Berechnung Wegpunkte'!$B$12:$Y$44,S$2,$A10),4)&amp;","&amp;ROUND(INDEX('Berechnung Wegpunkte'!$B$12:$Y$44,S$2,$A10+1),4)&amp;")"&amp;",")=R10,"",("("&amp;ROUND(INDEX('Berechnung Wegpunkte'!$B$12:$Y$44,S$2,$A10),4)&amp;","&amp;ROUND(INDEX('Berechnung Wegpunkte'!$B$12:$Y$44,S$2,$A10+1),4)&amp;")"&amp;",")),"")</f>
        <v>(414.9,411.0408),</v>
      </c>
      <c r="T10" t="str" cm="1">
        <f t="array" ref="T10">IF(S10&lt;&gt;"",IF(("("&amp;ROUND(INDEX('Berechnung Wegpunkte'!$B$12:$Y$44,T$2,$A10),4)&amp;","&amp;ROUND(INDEX('Berechnung Wegpunkte'!$B$12:$Y$44,T$2,$A10+1),4)&amp;")"&amp;",")=S10,"",("("&amp;ROUND(INDEX('Berechnung Wegpunkte'!$B$12:$Y$44,T$2,$A10),4)&amp;","&amp;ROUND(INDEX('Berechnung Wegpunkte'!$B$12:$Y$44,T$2,$A10+1),4)&amp;")"&amp;",")),"")</f>
        <v>(415.4,410.7114),</v>
      </c>
      <c r="U10" t="str" cm="1">
        <f t="array" ref="U10">IF(T10&lt;&gt;"",IF(("("&amp;ROUND(INDEX('Berechnung Wegpunkte'!$B$12:$Y$44,U$2,$A10),4)&amp;","&amp;ROUND(INDEX('Berechnung Wegpunkte'!$B$12:$Y$44,U$2,$A10+1),4)&amp;")"&amp;",")=T10,"",("("&amp;ROUND(INDEX('Berechnung Wegpunkte'!$B$12:$Y$44,U$2,$A10),4)&amp;","&amp;ROUND(INDEX('Berechnung Wegpunkte'!$B$12:$Y$44,U$2,$A10+1),4)&amp;")"&amp;",")),"")</f>
        <v>(415.9,410.4096),</v>
      </c>
      <c r="V10" t="str" cm="1">
        <f t="array" ref="V10">IF(U10&lt;&gt;"",IF(("("&amp;ROUND(INDEX('Berechnung Wegpunkte'!$B$12:$Y$44,V$2,$A10),4)&amp;","&amp;ROUND(INDEX('Berechnung Wegpunkte'!$B$12:$Y$44,V$2,$A10+1),4)&amp;")"&amp;",")=U10,"",("("&amp;ROUND(INDEX('Berechnung Wegpunkte'!$B$12:$Y$44,V$2,$A10),4)&amp;","&amp;ROUND(INDEX('Berechnung Wegpunkte'!$B$12:$Y$44,V$2,$A10+1),4)&amp;")"&amp;",")),"")</f>
        <v>(416.4,410.1335),</v>
      </c>
      <c r="W10" t="str" cm="1">
        <f t="array" ref="W10">IF(V10&lt;&gt;"",IF(("("&amp;ROUND(INDEX('Berechnung Wegpunkte'!$B$12:$Y$44,W$2,$A10),4)&amp;","&amp;ROUND(INDEX('Berechnung Wegpunkte'!$B$12:$Y$44,W$2,$A10+1),4)&amp;")"&amp;",")=V10,"",("("&amp;ROUND(INDEX('Berechnung Wegpunkte'!$B$12:$Y$44,W$2,$A10),4)&amp;","&amp;ROUND(INDEX('Berechnung Wegpunkte'!$B$12:$Y$44,W$2,$A10+1),4)&amp;")"&amp;",")),"")</f>
        <v>(416.9,409.8815),</v>
      </c>
      <c r="X10" t="str" cm="1">
        <f t="array" ref="X10">IF(W10&lt;&gt;"",IF(("("&amp;ROUND(INDEX('Berechnung Wegpunkte'!$B$12:$Y$44,X$2,$A10),4)&amp;","&amp;ROUND(INDEX('Berechnung Wegpunkte'!$B$12:$Y$44,X$2,$A10+1),4)&amp;")"&amp;",")=W10,"",("("&amp;ROUND(INDEX('Berechnung Wegpunkte'!$B$12:$Y$44,X$2,$A10),4)&amp;","&amp;ROUND(INDEX('Berechnung Wegpunkte'!$B$12:$Y$44,X$2,$A10+1),4)&amp;")"&amp;",")),"")</f>
        <v>(417.4,409.6523),</v>
      </c>
      <c r="Y10" t="str" cm="1">
        <f t="array" ref="Y10">IF(X10&lt;&gt;"",IF(("("&amp;ROUND(INDEX('Berechnung Wegpunkte'!$B$12:$Y$44,Y$2,$A10),4)&amp;","&amp;ROUND(INDEX('Berechnung Wegpunkte'!$B$12:$Y$44,Y$2,$A10+1),4)&amp;")"&amp;",")=X10,"",("("&amp;ROUND(INDEX('Berechnung Wegpunkte'!$B$12:$Y$44,Y$2,$A10),4)&amp;","&amp;ROUND(INDEX('Berechnung Wegpunkte'!$B$12:$Y$44,Y$2,$A10+1),4)&amp;")"&amp;",")),"")</f>
        <v>(417.9,409.4447),</v>
      </c>
      <c r="Z10" t="str" cm="1">
        <f t="array" ref="Z10">IF(Y10&lt;&gt;"",IF(("("&amp;ROUND(INDEX('Berechnung Wegpunkte'!$B$12:$Y$44,Z$2,$A10),4)&amp;","&amp;ROUND(INDEX('Berechnung Wegpunkte'!$B$12:$Y$44,Z$2,$A10+1),4)&amp;")"&amp;",")=Y10,"",("("&amp;ROUND(INDEX('Berechnung Wegpunkte'!$B$12:$Y$44,Z$2,$A10),4)&amp;","&amp;ROUND(INDEX('Berechnung Wegpunkte'!$B$12:$Y$44,Z$2,$A10+1),4)&amp;")"&amp;",")),"")</f>
        <v>(418.4,409.2579),</v>
      </c>
      <c r="AA10" t="str" cm="1">
        <f t="array" ref="AA10">IF(Z10&lt;&gt;"",IF(("("&amp;ROUND(INDEX('Berechnung Wegpunkte'!$B$12:$Y$44,AA$2,$A10),4)&amp;","&amp;ROUND(INDEX('Berechnung Wegpunkte'!$B$12:$Y$44,AA$2,$A10+1),4)&amp;")"&amp;",")=Z10,"",("("&amp;ROUND(INDEX('Berechnung Wegpunkte'!$B$12:$Y$44,AA$2,$A10),4)&amp;","&amp;ROUND(INDEX('Berechnung Wegpunkte'!$B$12:$Y$44,AA$2,$A10+1),4)&amp;")"&amp;",")),"")</f>
        <v>(418.9,409.0909),</v>
      </c>
      <c r="AB10" t="str" cm="1">
        <f t="array" ref="AB10">IF(AA10&lt;&gt;"",IF(("("&amp;ROUND(INDEX('Berechnung Wegpunkte'!$B$12:$Y$44,AB$2,$A10),4)&amp;","&amp;ROUND(INDEX('Berechnung Wegpunkte'!$B$12:$Y$44,AB$2,$A10+1),4)&amp;")"&amp;",")=AA10,"",("("&amp;ROUND(INDEX('Berechnung Wegpunkte'!$B$12:$Y$44,AB$2,$A10),4)&amp;","&amp;ROUND(INDEX('Berechnung Wegpunkte'!$B$12:$Y$44,AB$2,$A10+1),4)&amp;")"&amp;",")),"")</f>
        <v>(419.4,408.9432),</v>
      </c>
      <c r="AC10" t="str" cm="1">
        <f t="array" ref="AC10">IF(AB10&lt;&gt;"",IF(("("&amp;ROUND(INDEX('Berechnung Wegpunkte'!$B$12:$Y$44,AC$2,$A10),4)&amp;","&amp;ROUND(INDEX('Berechnung Wegpunkte'!$B$12:$Y$44,AC$2,$A10+1),4)&amp;")"&amp;",")=AB10,"",("("&amp;ROUND(INDEX('Berechnung Wegpunkte'!$B$12:$Y$44,AC$2,$A10),4)&amp;","&amp;ROUND(INDEX('Berechnung Wegpunkte'!$B$12:$Y$44,AC$2,$A10+1),4)&amp;")"&amp;",")),"")</f>
        <v>(419.9,408.814),</v>
      </c>
      <c r="AD10" t="str" cm="1">
        <f t="array" ref="AD10">IF(AC10&lt;&gt;"",IF(("("&amp;ROUND(INDEX('Berechnung Wegpunkte'!$B$12:$Y$44,AD$2,$A10),4)&amp;","&amp;ROUND(INDEX('Berechnung Wegpunkte'!$B$12:$Y$44,AD$2,$A10+1),4)&amp;")"&amp;",")=AC10,"",("("&amp;ROUND(INDEX('Berechnung Wegpunkte'!$B$12:$Y$44,AD$2,$A10),4)&amp;","&amp;ROUND(INDEX('Berechnung Wegpunkte'!$B$12:$Y$44,AD$2,$A10+1),4)&amp;")"&amp;",")),"")</f>
        <v>(420.4,408.7031),</v>
      </c>
      <c r="AE10" t="str" cm="1">
        <f t="array" ref="AE10">IF(AD10&lt;&gt;"",IF(("("&amp;ROUND(INDEX('Berechnung Wegpunkte'!$B$12:$Y$44,AE$2,$A10),4)&amp;","&amp;ROUND(INDEX('Berechnung Wegpunkte'!$B$12:$Y$44,AE$2,$A10+1),4)&amp;")"&amp;",")=AD10,"",("("&amp;ROUND(INDEX('Berechnung Wegpunkte'!$B$12:$Y$44,AE$2,$A10),4)&amp;","&amp;ROUND(INDEX('Berechnung Wegpunkte'!$B$12:$Y$44,AE$2,$A10+1),4)&amp;")"&amp;",")),"")</f>
        <v>(420.9,408.6098),</v>
      </c>
      <c r="AF10" t="str" cm="1">
        <f t="array" ref="AF10">IF(AE10&lt;&gt;"",IF(("("&amp;ROUND(INDEX('Berechnung Wegpunkte'!$B$12:$Y$44,AF$2,$A10),4)&amp;","&amp;ROUND(INDEX('Berechnung Wegpunkte'!$B$12:$Y$44,AF$2,$A10+1),4)&amp;")"&amp;",")=AE10,"",("("&amp;ROUND(INDEX('Berechnung Wegpunkte'!$B$12:$Y$44,AF$2,$A10),4)&amp;","&amp;ROUND(INDEX('Berechnung Wegpunkte'!$B$12:$Y$44,AF$2,$A10+1),4)&amp;")"&amp;",")),"")</f>
        <v>(421.4,408.5339),</v>
      </c>
      <c r="AG10" t="str" cm="1">
        <f t="array" ref="AG10">IF(AF10&lt;&gt;"",IF(("("&amp;ROUND(INDEX('Berechnung Wegpunkte'!$B$12:$Y$44,AG$2,$A10),4)&amp;","&amp;ROUND(INDEX('Berechnung Wegpunkte'!$B$12:$Y$44,AG$2,$A10+1),4)&amp;")"&amp;",")=AF10,"",("("&amp;ROUND(INDEX('Berechnung Wegpunkte'!$B$12:$Y$44,AG$2,$A10),4)&amp;","&amp;ROUND(INDEX('Berechnung Wegpunkte'!$B$12:$Y$44,AG$2,$A10+1),4)&amp;")"&amp;",")),"")</f>
        <v>(421.9,408.4752),</v>
      </c>
      <c r="AH10" t="str" cm="1">
        <f t="array" ref="AH10">IF(AG10&lt;&gt;"",IF(("("&amp;ROUND(INDEX('Berechnung Wegpunkte'!$B$12:$Y$44,AH$2,$A10),4)&amp;","&amp;ROUND(INDEX('Berechnung Wegpunkte'!$B$12:$Y$44,AH$2,$A10+1),4)&amp;")"&amp;",")=AG10,"",("("&amp;ROUND(INDEX('Berechnung Wegpunkte'!$B$12:$Y$44,AH$2,$A10),4)&amp;","&amp;ROUND(INDEX('Berechnung Wegpunkte'!$B$12:$Y$44,AH$2,$A10+1),4)&amp;")"&amp;",")),"")</f>
        <v>(422.4,408.4334),</v>
      </c>
      <c r="AI10" t="str" cm="1">
        <f t="array" ref="AI10">IF(AH10&lt;&gt;"",IF(("("&amp;ROUND(INDEX('Berechnung Wegpunkte'!$B$12:$Y$44,AI$2,$A10),4)&amp;","&amp;ROUND(INDEX('Berechnung Wegpunkte'!$B$12:$Y$44,AI$2,$A10+1),4)&amp;")"&amp;",")=AH10,"",("("&amp;ROUND(INDEX('Berechnung Wegpunkte'!$B$12:$Y$44,AI$2,$A10),4)&amp;","&amp;ROUND(INDEX('Berechnung Wegpunkte'!$B$12:$Y$44,AI$2,$A10+1),4)&amp;")"&amp;",")),"")</f>
        <v>(422.9,408.4083),</v>
      </c>
      <c r="AJ10" t="str" cm="1">
        <f t="array" ref="AJ10">IF(AI10&lt;&gt;"",IF(("("&amp;ROUND(INDEX('Berechnung Wegpunkte'!$B$12:$Y$44,AJ$2,$A10),4)&amp;","&amp;ROUND(INDEX('Berechnung Wegpunkte'!$B$12:$Y$44,AJ$2,$A10+1),4)&amp;")"&amp;",")=AI10,"",("("&amp;ROUND(INDEX('Berechnung Wegpunkte'!$B$12:$Y$44,AJ$2,$A10),4)&amp;","&amp;ROUND(INDEX('Berechnung Wegpunkte'!$B$12:$Y$44,AJ$2,$A10+1),4)&amp;")"&amp;",")),"")</f>
        <v>(423.4,408.4),</v>
      </c>
      <c r="AK10" t="str" cm="1">
        <f t="array" ref="AK10">IF(AJ10&lt;&gt;"",IF(("("&amp;ROUND(INDEX('Berechnung Wegpunkte'!$B$12:$Y$44,AK$2,$A10),4)&amp;","&amp;ROUND(INDEX('Berechnung Wegpunkte'!$B$12:$Y$44,AK$2,$A10+1),4)&amp;")"&amp;",")=AJ10,"",("("&amp;ROUND(INDEX('Berechnung Wegpunkte'!$B$12:$Y$44,AK$2,$A10),4)&amp;","&amp;ROUND(INDEX('Berechnung Wegpunkte'!$B$12:$Y$44,AK$2,$A10+1),4)&amp;")"&amp;",")),"")</f>
        <v>(800,408.4),</v>
      </c>
      <c r="AL10" t="s">
        <v>38</v>
      </c>
      <c r="AM10" s="8"/>
    </row>
    <row r="11" spans="1:39" x14ac:dyDescent="0.2">
      <c r="A11">
        <v>17</v>
      </c>
      <c r="B11" s="7"/>
      <c r="C11">
        <v>9</v>
      </c>
      <c r="D11" t="s">
        <v>35</v>
      </c>
      <c r="E11" t="s">
        <v>37</v>
      </c>
      <c r="F11" t="str" cm="1">
        <f t="array" ref="F11">IF(E11&lt;&gt;"",IF(("("&amp;ROUND(INDEX('Berechnung Wegpunkte'!$B$12:$Y$44,F$2,$A11),4)&amp;","&amp;ROUND(INDEX('Berechnung Wegpunkte'!$B$12:$Y$44,F$2,$A11+1),4)&amp;")"&amp;",")=E11,"",("("&amp;ROUND(INDEX('Berechnung Wegpunkte'!$B$12:$Y$44,F$2,$A11),4)&amp;","&amp;ROUND(INDEX('Berechnung Wegpunkte'!$B$12:$Y$44,F$2,$A11+1),4)&amp;")"&amp;",")),"")</f>
        <v>(408.4,425),</v>
      </c>
      <c r="G11" t="str" cm="1">
        <f t="array" ref="G11">IF(F11&lt;&gt;"",IF(("("&amp;ROUND(INDEX('Berechnung Wegpunkte'!$B$12:$Y$44,G$2,$A11),4)&amp;","&amp;ROUND(INDEX('Berechnung Wegpunkte'!$B$12:$Y$44,G$2,$A11+1),4)&amp;")"&amp;",")=F11,"",("("&amp;ROUND(INDEX('Berechnung Wegpunkte'!$B$12:$Y$44,G$2,$A11),4)&amp;","&amp;ROUND(INDEX('Berechnung Wegpunkte'!$B$12:$Y$44,G$2,$A11+1),4)&amp;")"&amp;",")),"")</f>
        <v>(408.4,375),</v>
      </c>
      <c r="H11" t="str" cm="1">
        <f t="array" ref="H11">IF(G11&lt;&gt;"",IF(("("&amp;ROUND(INDEX('Berechnung Wegpunkte'!$B$12:$Y$44,H$2,$A11),4)&amp;","&amp;ROUND(INDEX('Berechnung Wegpunkte'!$B$12:$Y$44,H$2,$A11+1),4)&amp;")"&amp;",")=G11,"",("("&amp;ROUND(INDEX('Berechnung Wegpunkte'!$B$12:$Y$44,H$2,$A11),4)&amp;","&amp;ROUND(INDEX('Berechnung Wegpunkte'!$B$12:$Y$44,H$2,$A11+1),4)&amp;")"&amp;",")),"")</f>
        <v>(408.4,325),</v>
      </c>
      <c r="I11" t="str" cm="1">
        <f t="array" ref="I11">IF(H11&lt;&gt;"",IF(("("&amp;ROUND(INDEX('Berechnung Wegpunkte'!$B$12:$Y$44,I$2,$A11),4)&amp;","&amp;ROUND(INDEX('Berechnung Wegpunkte'!$B$12:$Y$44,I$2,$A11+1),4)&amp;")"&amp;",")=H11,"",("("&amp;ROUND(INDEX('Berechnung Wegpunkte'!$B$12:$Y$44,I$2,$A11),4)&amp;","&amp;ROUND(INDEX('Berechnung Wegpunkte'!$B$12:$Y$44,I$2,$A11+1),4)&amp;")"&amp;",")),"")</f>
        <v>(408.4,275),</v>
      </c>
      <c r="J11" t="str" cm="1">
        <f t="array" ref="J11">IF(I11&lt;&gt;"",IF(("("&amp;ROUND(INDEX('Berechnung Wegpunkte'!$B$12:$Y$44,J$2,$A11),4)&amp;","&amp;ROUND(INDEX('Berechnung Wegpunkte'!$B$12:$Y$44,J$2,$A11+1),4)&amp;")"&amp;",")=I11,"",("("&amp;ROUND(INDEX('Berechnung Wegpunkte'!$B$12:$Y$44,J$2,$A11),4)&amp;","&amp;ROUND(INDEX('Berechnung Wegpunkte'!$B$12:$Y$44,J$2,$A11+1),4)&amp;")"&amp;",")),"")</f>
        <v>(408.4,225),</v>
      </c>
      <c r="K11" t="str" cm="1">
        <f t="array" ref="K11">IF(J11&lt;&gt;"",IF(("("&amp;ROUND(INDEX('Berechnung Wegpunkte'!$B$12:$Y$44,K$2,$A11),4)&amp;","&amp;ROUND(INDEX('Berechnung Wegpunkte'!$B$12:$Y$44,K$2,$A11+1),4)&amp;")"&amp;",")=J11,"",("("&amp;ROUND(INDEX('Berechnung Wegpunkte'!$B$12:$Y$44,K$2,$A11),4)&amp;","&amp;ROUND(INDEX('Berechnung Wegpunkte'!$B$12:$Y$44,K$2,$A11+1),4)&amp;")"&amp;",")),"")</f>
        <v>(408.4,175),</v>
      </c>
      <c r="L11" t="str" cm="1">
        <f t="array" ref="L11">IF(K11&lt;&gt;"",IF(("("&amp;ROUND(INDEX('Berechnung Wegpunkte'!$B$12:$Y$44,L$2,$A11),4)&amp;","&amp;ROUND(INDEX('Berechnung Wegpunkte'!$B$12:$Y$44,L$2,$A11+1),4)&amp;")"&amp;",")=K11,"",("("&amp;ROUND(INDEX('Berechnung Wegpunkte'!$B$12:$Y$44,L$2,$A11),4)&amp;","&amp;ROUND(INDEX('Berechnung Wegpunkte'!$B$12:$Y$44,L$2,$A11+1),4)&amp;")"&amp;",")),"")</f>
        <v>(408.4,125),</v>
      </c>
      <c r="M11" t="str" cm="1">
        <f t="array" ref="M11">IF(L11&lt;&gt;"",IF(("("&amp;ROUND(INDEX('Berechnung Wegpunkte'!$B$12:$Y$44,M$2,$A11),4)&amp;","&amp;ROUND(INDEX('Berechnung Wegpunkte'!$B$12:$Y$44,M$2,$A11+1),4)&amp;")"&amp;",")=L11,"",("("&amp;ROUND(INDEX('Berechnung Wegpunkte'!$B$12:$Y$44,M$2,$A11),4)&amp;","&amp;ROUND(INDEX('Berechnung Wegpunkte'!$B$12:$Y$44,M$2,$A11+1),4)&amp;")"&amp;",")),"")</f>
        <v>(408.4,75),</v>
      </c>
      <c r="N11" t="str" cm="1">
        <f t="array" ref="N11">IF(M11&lt;&gt;"",IF(("("&amp;ROUND(INDEX('Berechnung Wegpunkte'!$B$12:$Y$44,N$2,$A11),4)&amp;","&amp;ROUND(INDEX('Berechnung Wegpunkte'!$B$12:$Y$44,N$2,$A11+1),4)&amp;")"&amp;",")=M11,"",("("&amp;ROUND(INDEX('Berechnung Wegpunkte'!$B$12:$Y$44,N$2,$A11),4)&amp;","&amp;ROUND(INDEX('Berechnung Wegpunkte'!$B$12:$Y$44,N$2,$A11+1),4)&amp;")"&amp;",")),"")</f>
        <v>(408.4,25),</v>
      </c>
      <c r="O11" t="str" cm="1">
        <f t="array" ref="O11">IF(N11&lt;&gt;"",IF(("("&amp;ROUND(INDEX('Berechnung Wegpunkte'!$B$12:$Y$44,O$2,$A11),4)&amp;","&amp;ROUND(INDEX('Berechnung Wegpunkte'!$B$12:$Y$44,O$2,$A11+1),4)&amp;")"&amp;",")=N11,"",("("&amp;ROUND(INDEX('Berechnung Wegpunkte'!$B$12:$Y$44,O$2,$A11),4)&amp;","&amp;ROUND(INDEX('Berechnung Wegpunkte'!$B$12:$Y$44,O$2,$A11+1),4)&amp;")"&amp;",")),"")</f>
        <v/>
      </c>
      <c r="P11" t="str" cm="1">
        <f t="array" ref="P11">IF(O11&lt;&gt;"",IF(("("&amp;ROUND(INDEX('Berechnung Wegpunkte'!$B$12:$Y$44,P$2,$A11),4)&amp;","&amp;ROUND(INDEX('Berechnung Wegpunkte'!$B$12:$Y$44,P$2,$A11+1),4)&amp;")"&amp;",")=O11,"",("("&amp;ROUND(INDEX('Berechnung Wegpunkte'!$B$12:$Y$44,P$2,$A11),4)&amp;","&amp;ROUND(INDEX('Berechnung Wegpunkte'!$B$12:$Y$44,P$2,$A11+1),4)&amp;")"&amp;",")),"")</f>
        <v/>
      </c>
      <c r="Q11" t="str" cm="1">
        <f t="array" ref="Q11">IF(P11&lt;&gt;"",IF(("("&amp;ROUND(INDEX('Berechnung Wegpunkte'!$B$12:$Y$44,Q$2,$A11),4)&amp;","&amp;ROUND(INDEX('Berechnung Wegpunkte'!$B$12:$Y$44,Q$2,$A11+1),4)&amp;")"&amp;",")=P11,"",("("&amp;ROUND(INDEX('Berechnung Wegpunkte'!$B$12:$Y$44,Q$2,$A11),4)&amp;","&amp;ROUND(INDEX('Berechnung Wegpunkte'!$B$12:$Y$44,Q$2,$A11+1),4)&amp;")"&amp;",")),"")</f>
        <v/>
      </c>
      <c r="R11" t="str" cm="1">
        <f t="array" ref="R11">IF(Q11&lt;&gt;"",IF(("("&amp;ROUND(INDEX('Berechnung Wegpunkte'!$B$12:$Y$44,R$2,$A11),4)&amp;","&amp;ROUND(INDEX('Berechnung Wegpunkte'!$B$12:$Y$44,R$2,$A11+1),4)&amp;")"&amp;",")=Q11,"",("("&amp;ROUND(INDEX('Berechnung Wegpunkte'!$B$12:$Y$44,R$2,$A11),4)&amp;","&amp;ROUND(INDEX('Berechnung Wegpunkte'!$B$12:$Y$44,R$2,$A11+1),4)&amp;")"&amp;",")),"")</f>
        <v/>
      </c>
      <c r="S11" t="str" cm="1">
        <f t="array" ref="S11">IF(R11&lt;&gt;"",IF(("("&amp;ROUND(INDEX('Berechnung Wegpunkte'!$B$12:$Y$44,S$2,$A11),4)&amp;","&amp;ROUND(INDEX('Berechnung Wegpunkte'!$B$12:$Y$44,S$2,$A11+1),4)&amp;")"&amp;",")=R11,"",("("&amp;ROUND(INDEX('Berechnung Wegpunkte'!$B$12:$Y$44,S$2,$A11),4)&amp;","&amp;ROUND(INDEX('Berechnung Wegpunkte'!$B$12:$Y$44,S$2,$A11+1),4)&amp;")"&amp;",")),"")</f>
        <v/>
      </c>
      <c r="T11" t="str" cm="1">
        <f t="array" ref="T11">IF(S11&lt;&gt;"",IF(("("&amp;ROUND(INDEX('Berechnung Wegpunkte'!$B$12:$Y$44,T$2,$A11),4)&amp;","&amp;ROUND(INDEX('Berechnung Wegpunkte'!$B$12:$Y$44,T$2,$A11+1),4)&amp;")"&amp;",")=S11,"",("("&amp;ROUND(INDEX('Berechnung Wegpunkte'!$B$12:$Y$44,T$2,$A11),4)&amp;","&amp;ROUND(INDEX('Berechnung Wegpunkte'!$B$12:$Y$44,T$2,$A11+1),4)&amp;")"&amp;",")),"")</f>
        <v/>
      </c>
      <c r="U11" t="str" cm="1">
        <f t="array" ref="U11">IF(T11&lt;&gt;"",IF(("("&amp;ROUND(INDEX('Berechnung Wegpunkte'!$B$12:$Y$44,U$2,$A11),4)&amp;","&amp;ROUND(INDEX('Berechnung Wegpunkte'!$B$12:$Y$44,U$2,$A11+1),4)&amp;")"&amp;",")=T11,"",("("&amp;ROUND(INDEX('Berechnung Wegpunkte'!$B$12:$Y$44,U$2,$A11),4)&amp;","&amp;ROUND(INDEX('Berechnung Wegpunkte'!$B$12:$Y$44,U$2,$A11+1),4)&amp;")"&amp;",")),"")</f>
        <v/>
      </c>
      <c r="V11" t="str" cm="1">
        <f t="array" ref="V11">IF(U11&lt;&gt;"",IF(("("&amp;ROUND(INDEX('Berechnung Wegpunkte'!$B$12:$Y$44,V$2,$A11),4)&amp;","&amp;ROUND(INDEX('Berechnung Wegpunkte'!$B$12:$Y$44,V$2,$A11+1),4)&amp;")"&amp;",")=U11,"",("("&amp;ROUND(INDEX('Berechnung Wegpunkte'!$B$12:$Y$44,V$2,$A11),4)&amp;","&amp;ROUND(INDEX('Berechnung Wegpunkte'!$B$12:$Y$44,V$2,$A11+1),4)&amp;")"&amp;",")),"")</f>
        <v/>
      </c>
      <c r="W11" t="str" cm="1">
        <f t="array" ref="W11">IF(V11&lt;&gt;"",IF(("("&amp;ROUND(INDEX('Berechnung Wegpunkte'!$B$12:$Y$44,W$2,$A11),4)&amp;","&amp;ROUND(INDEX('Berechnung Wegpunkte'!$B$12:$Y$44,W$2,$A11+1),4)&amp;")"&amp;",")=V11,"",("("&amp;ROUND(INDEX('Berechnung Wegpunkte'!$B$12:$Y$44,W$2,$A11),4)&amp;","&amp;ROUND(INDEX('Berechnung Wegpunkte'!$B$12:$Y$44,W$2,$A11+1),4)&amp;")"&amp;",")),"")</f>
        <v/>
      </c>
      <c r="X11" t="str" cm="1">
        <f t="array" ref="X11">IF(W11&lt;&gt;"",IF(("("&amp;ROUND(INDEX('Berechnung Wegpunkte'!$B$12:$Y$44,X$2,$A11),4)&amp;","&amp;ROUND(INDEX('Berechnung Wegpunkte'!$B$12:$Y$44,X$2,$A11+1),4)&amp;")"&amp;",")=W11,"",("("&amp;ROUND(INDEX('Berechnung Wegpunkte'!$B$12:$Y$44,X$2,$A11),4)&amp;","&amp;ROUND(INDEX('Berechnung Wegpunkte'!$B$12:$Y$44,X$2,$A11+1),4)&amp;")"&amp;",")),"")</f>
        <v/>
      </c>
      <c r="Y11" t="str" cm="1">
        <f t="array" ref="Y11">IF(X11&lt;&gt;"",IF(("("&amp;ROUND(INDEX('Berechnung Wegpunkte'!$B$12:$Y$44,Y$2,$A11),4)&amp;","&amp;ROUND(INDEX('Berechnung Wegpunkte'!$B$12:$Y$44,Y$2,$A11+1),4)&amp;")"&amp;",")=X11,"",("("&amp;ROUND(INDEX('Berechnung Wegpunkte'!$B$12:$Y$44,Y$2,$A11),4)&amp;","&amp;ROUND(INDEX('Berechnung Wegpunkte'!$B$12:$Y$44,Y$2,$A11+1),4)&amp;")"&amp;",")),"")</f>
        <v/>
      </c>
      <c r="Z11" t="str" cm="1">
        <f t="array" ref="Z11">IF(Y11&lt;&gt;"",IF(("("&amp;ROUND(INDEX('Berechnung Wegpunkte'!$B$12:$Y$44,Z$2,$A11),4)&amp;","&amp;ROUND(INDEX('Berechnung Wegpunkte'!$B$12:$Y$44,Z$2,$A11+1),4)&amp;")"&amp;",")=Y11,"",("("&amp;ROUND(INDEX('Berechnung Wegpunkte'!$B$12:$Y$44,Z$2,$A11),4)&amp;","&amp;ROUND(INDEX('Berechnung Wegpunkte'!$B$12:$Y$44,Z$2,$A11+1),4)&amp;")"&amp;",")),"")</f>
        <v/>
      </c>
      <c r="AA11" t="str" cm="1">
        <f t="array" ref="AA11">IF(Z11&lt;&gt;"",IF(("("&amp;ROUND(INDEX('Berechnung Wegpunkte'!$B$12:$Y$44,AA$2,$A11),4)&amp;","&amp;ROUND(INDEX('Berechnung Wegpunkte'!$B$12:$Y$44,AA$2,$A11+1),4)&amp;")"&amp;",")=Z11,"",("("&amp;ROUND(INDEX('Berechnung Wegpunkte'!$B$12:$Y$44,AA$2,$A11),4)&amp;","&amp;ROUND(INDEX('Berechnung Wegpunkte'!$B$12:$Y$44,AA$2,$A11+1),4)&amp;")"&amp;",")),"")</f>
        <v/>
      </c>
      <c r="AB11" t="str" cm="1">
        <f t="array" ref="AB11">IF(AA11&lt;&gt;"",IF(("("&amp;ROUND(INDEX('Berechnung Wegpunkte'!$B$12:$Y$44,AB$2,$A11),4)&amp;","&amp;ROUND(INDEX('Berechnung Wegpunkte'!$B$12:$Y$44,AB$2,$A11+1),4)&amp;")"&amp;",")=AA11,"",("("&amp;ROUND(INDEX('Berechnung Wegpunkte'!$B$12:$Y$44,AB$2,$A11),4)&amp;","&amp;ROUND(INDEX('Berechnung Wegpunkte'!$B$12:$Y$44,AB$2,$A11+1),4)&amp;")"&amp;",")),"")</f>
        <v/>
      </c>
      <c r="AC11" t="str" cm="1">
        <f t="array" ref="AC11">IF(AB11&lt;&gt;"",IF(("("&amp;ROUND(INDEX('Berechnung Wegpunkte'!$B$12:$Y$44,AC$2,$A11),4)&amp;","&amp;ROUND(INDEX('Berechnung Wegpunkte'!$B$12:$Y$44,AC$2,$A11+1),4)&amp;")"&amp;",")=AB11,"",("("&amp;ROUND(INDEX('Berechnung Wegpunkte'!$B$12:$Y$44,AC$2,$A11),4)&amp;","&amp;ROUND(INDEX('Berechnung Wegpunkte'!$B$12:$Y$44,AC$2,$A11+1),4)&amp;")"&amp;",")),"")</f>
        <v/>
      </c>
      <c r="AD11" t="str" cm="1">
        <f t="array" ref="AD11">IF(AC11&lt;&gt;"",IF(("("&amp;ROUND(INDEX('Berechnung Wegpunkte'!$B$12:$Y$44,AD$2,$A11),4)&amp;","&amp;ROUND(INDEX('Berechnung Wegpunkte'!$B$12:$Y$44,AD$2,$A11+1),4)&amp;")"&amp;",")=AC11,"",("("&amp;ROUND(INDEX('Berechnung Wegpunkte'!$B$12:$Y$44,AD$2,$A11),4)&amp;","&amp;ROUND(INDEX('Berechnung Wegpunkte'!$B$12:$Y$44,AD$2,$A11+1),4)&amp;")"&amp;",")),"")</f>
        <v/>
      </c>
      <c r="AE11" t="str" cm="1">
        <f t="array" ref="AE11">IF(AD11&lt;&gt;"",IF(("("&amp;ROUND(INDEX('Berechnung Wegpunkte'!$B$12:$Y$44,AE$2,$A11),4)&amp;","&amp;ROUND(INDEX('Berechnung Wegpunkte'!$B$12:$Y$44,AE$2,$A11+1),4)&amp;")"&amp;",")=AD11,"",("("&amp;ROUND(INDEX('Berechnung Wegpunkte'!$B$12:$Y$44,AE$2,$A11),4)&amp;","&amp;ROUND(INDEX('Berechnung Wegpunkte'!$B$12:$Y$44,AE$2,$A11+1),4)&amp;")"&amp;",")),"")</f>
        <v/>
      </c>
      <c r="AF11" t="str" cm="1">
        <f t="array" ref="AF11">IF(AE11&lt;&gt;"",IF(("("&amp;ROUND(INDEX('Berechnung Wegpunkte'!$B$12:$Y$44,AF$2,$A11),4)&amp;","&amp;ROUND(INDEX('Berechnung Wegpunkte'!$B$12:$Y$44,AF$2,$A11+1),4)&amp;")"&amp;",")=AE11,"",("("&amp;ROUND(INDEX('Berechnung Wegpunkte'!$B$12:$Y$44,AF$2,$A11),4)&amp;","&amp;ROUND(INDEX('Berechnung Wegpunkte'!$B$12:$Y$44,AF$2,$A11+1),4)&amp;")"&amp;",")),"")</f>
        <v/>
      </c>
      <c r="AG11" t="str" cm="1">
        <f t="array" ref="AG11">IF(AF11&lt;&gt;"",IF(("("&amp;ROUND(INDEX('Berechnung Wegpunkte'!$B$12:$Y$44,AG$2,$A11),4)&amp;","&amp;ROUND(INDEX('Berechnung Wegpunkte'!$B$12:$Y$44,AG$2,$A11+1),4)&amp;")"&amp;",")=AF11,"",("("&amp;ROUND(INDEX('Berechnung Wegpunkte'!$B$12:$Y$44,AG$2,$A11),4)&amp;","&amp;ROUND(INDEX('Berechnung Wegpunkte'!$B$12:$Y$44,AG$2,$A11+1),4)&amp;")"&amp;",")),"")</f>
        <v/>
      </c>
      <c r="AH11" t="str" cm="1">
        <f t="array" ref="AH11">IF(AG11&lt;&gt;"",IF(("("&amp;ROUND(INDEX('Berechnung Wegpunkte'!$B$12:$Y$44,AH$2,$A11),4)&amp;","&amp;ROUND(INDEX('Berechnung Wegpunkte'!$B$12:$Y$44,AH$2,$A11+1),4)&amp;")"&amp;",")=AG11,"",("("&amp;ROUND(INDEX('Berechnung Wegpunkte'!$B$12:$Y$44,AH$2,$A11),4)&amp;","&amp;ROUND(INDEX('Berechnung Wegpunkte'!$B$12:$Y$44,AH$2,$A11+1),4)&amp;")"&amp;",")),"")</f>
        <v/>
      </c>
      <c r="AI11" t="str" cm="1">
        <f t="array" ref="AI11">IF(AH11&lt;&gt;"",IF(("("&amp;ROUND(INDEX('Berechnung Wegpunkte'!$B$12:$Y$44,AI$2,$A11),4)&amp;","&amp;ROUND(INDEX('Berechnung Wegpunkte'!$B$12:$Y$44,AI$2,$A11+1),4)&amp;")"&amp;",")=AH11,"",("("&amp;ROUND(INDEX('Berechnung Wegpunkte'!$B$12:$Y$44,AI$2,$A11),4)&amp;","&amp;ROUND(INDEX('Berechnung Wegpunkte'!$B$12:$Y$44,AI$2,$A11+1),4)&amp;")"&amp;",")),"")</f>
        <v/>
      </c>
      <c r="AJ11" t="str" cm="1">
        <f t="array" ref="AJ11">IF(AI11&lt;&gt;"",IF(("("&amp;ROUND(INDEX('Berechnung Wegpunkte'!$B$12:$Y$44,AJ$2,$A11),4)&amp;","&amp;ROUND(INDEX('Berechnung Wegpunkte'!$B$12:$Y$44,AJ$2,$A11+1),4)&amp;")"&amp;",")=AI11,"",("("&amp;ROUND(INDEX('Berechnung Wegpunkte'!$B$12:$Y$44,AJ$2,$A11),4)&amp;","&amp;ROUND(INDEX('Berechnung Wegpunkte'!$B$12:$Y$44,AJ$2,$A11+1),4)&amp;")"&amp;",")),"")</f>
        <v/>
      </c>
      <c r="AK11" t="str" cm="1">
        <f t="array" ref="AK11">IF(AJ11&lt;&gt;"",IF(("("&amp;ROUND(INDEX('Berechnung Wegpunkte'!$B$12:$Y$44,AK$2,$A11),4)&amp;","&amp;ROUND(INDEX('Berechnung Wegpunkte'!$B$12:$Y$44,AK$2,$A11+1),4)&amp;")"&amp;",")=AJ11,"",("("&amp;ROUND(INDEX('Berechnung Wegpunkte'!$B$12:$Y$44,AK$2,$A11),4)&amp;","&amp;ROUND(INDEX('Berechnung Wegpunkte'!$B$12:$Y$44,AK$2,$A11+1),4)&amp;")"&amp;",")),"")</f>
        <v/>
      </c>
      <c r="AL11" t="s">
        <v>38</v>
      </c>
      <c r="AM11" s="8"/>
    </row>
    <row r="12" spans="1:39" x14ac:dyDescent="0.2">
      <c r="A12">
        <v>19</v>
      </c>
      <c r="B12" s="7"/>
      <c r="C12">
        <v>10</v>
      </c>
      <c r="D12" t="s">
        <v>35</v>
      </c>
      <c r="E12" t="s">
        <v>37</v>
      </c>
      <c r="F12" t="str" cm="1">
        <f t="array" ref="F12">IF(E12&lt;&gt;"",IF(("("&amp;ROUND(INDEX('Berechnung Wegpunkte'!$B$12:$Y$44,F$2,$A12),4)&amp;","&amp;ROUND(INDEX('Berechnung Wegpunkte'!$B$12:$Y$44,F$2,$A12+1),4)&amp;")"&amp;",")=E12,"",("("&amp;ROUND(INDEX('Berechnung Wegpunkte'!$B$12:$Y$44,F$2,$A12),4)&amp;","&amp;ROUND(INDEX('Berechnung Wegpunkte'!$B$12:$Y$44,F$2,$A12+1),4)&amp;")"&amp;",")),"")</f>
        <v>(393.4,408.4),</v>
      </c>
      <c r="G12" t="str" cm="1">
        <f t="array" ref="G12">IF(F12&lt;&gt;"",IF(("("&amp;ROUND(INDEX('Berechnung Wegpunkte'!$B$12:$Y$44,G$2,$A12),4)&amp;","&amp;ROUND(INDEX('Berechnung Wegpunkte'!$B$12:$Y$44,G$2,$A12+1),4)&amp;")"&amp;",")=F12,"",("("&amp;ROUND(INDEX('Berechnung Wegpunkte'!$B$12:$Y$44,G$2,$A12),4)&amp;","&amp;ROUND(INDEX('Berechnung Wegpunkte'!$B$12:$Y$44,G$2,$A12+1),4)&amp;")"&amp;",")),"")</f>
        <v>(393.9,408.3917),</v>
      </c>
      <c r="H12" t="str" cm="1">
        <f t="array" ref="H12">IF(G12&lt;&gt;"",IF(("("&amp;ROUND(INDEX('Berechnung Wegpunkte'!$B$12:$Y$44,H$2,$A12),4)&amp;","&amp;ROUND(INDEX('Berechnung Wegpunkte'!$B$12:$Y$44,H$2,$A12+1),4)&amp;")"&amp;",")=G12,"",("("&amp;ROUND(INDEX('Berechnung Wegpunkte'!$B$12:$Y$44,H$2,$A12),4)&amp;","&amp;ROUND(INDEX('Berechnung Wegpunkte'!$B$12:$Y$44,H$2,$A12+1),4)&amp;")"&amp;",")),"")</f>
        <v>(394.4,408.3666),</v>
      </c>
      <c r="I12" t="str" cm="1">
        <f t="array" ref="I12">IF(H12&lt;&gt;"",IF(("("&amp;ROUND(INDEX('Berechnung Wegpunkte'!$B$12:$Y$44,I$2,$A12),4)&amp;","&amp;ROUND(INDEX('Berechnung Wegpunkte'!$B$12:$Y$44,I$2,$A12+1),4)&amp;")"&amp;",")=H12,"",("("&amp;ROUND(INDEX('Berechnung Wegpunkte'!$B$12:$Y$44,I$2,$A12),4)&amp;","&amp;ROUND(INDEX('Berechnung Wegpunkte'!$B$12:$Y$44,I$2,$A12+1),4)&amp;")"&amp;",")),"")</f>
        <v>(394.9,408.3248),</v>
      </c>
      <c r="J12" t="str" cm="1">
        <f t="array" ref="J12">IF(I12&lt;&gt;"",IF(("("&amp;ROUND(INDEX('Berechnung Wegpunkte'!$B$12:$Y$44,J$2,$A12),4)&amp;","&amp;ROUND(INDEX('Berechnung Wegpunkte'!$B$12:$Y$44,J$2,$A12+1),4)&amp;")"&amp;",")=I12,"",("("&amp;ROUND(INDEX('Berechnung Wegpunkte'!$B$12:$Y$44,J$2,$A12),4)&amp;","&amp;ROUND(INDEX('Berechnung Wegpunkte'!$B$12:$Y$44,J$2,$A12+1),4)&amp;")"&amp;",")),"")</f>
        <v>(395.4,408.2661),</v>
      </c>
      <c r="K12" t="str" cm="1">
        <f t="array" ref="K12">IF(J12&lt;&gt;"",IF(("("&amp;ROUND(INDEX('Berechnung Wegpunkte'!$B$12:$Y$44,K$2,$A12),4)&amp;","&amp;ROUND(INDEX('Berechnung Wegpunkte'!$B$12:$Y$44,K$2,$A12+1),4)&amp;")"&amp;",")=J12,"",("("&amp;ROUND(INDEX('Berechnung Wegpunkte'!$B$12:$Y$44,K$2,$A12),4)&amp;","&amp;ROUND(INDEX('Berechnung Wegpunkte'!$B$12:$Y$44,K$2,$A12+1),4)&amp;")"&amp;",")),"")</f>
        <v>(395.9,408.1902),</v>
      </c>
      <c r="L12" t="str" cm="1">
        <f t="array" ref="L12">IF(K12&lt;&gt;"",IF(("("&amp;ROUND(INDEX('Berechnung Wegpunkte'!$B$12:$Y$44,L$2,$A12),4)&amp;","&amp;ROUND(INDEX('Berechnung Wegpunkte'!$B$12:$Y$44,L$2,$A12+1),4)&amp;")"&amp;",")=K12,"",("("&amp;ROUND(INDEX('Berechnung Wegpunkte'!$B$12:$Y$44,L$2,$A12),4)&amp;","&amp;ROUND(INDEX('Berechnung Wegpunkte'!$B$12:$Y$44,L$2,$A12+1),4)&amp;")"&amp;",")),"")</f>
        <v>(396.4,408.0969),</v>
      </c>
      <c r="M12" t="str" cm="1">
        <f t="array" ref="M12">IF(L12&lt;&gt;"",IF(("("&amp;ROUND(INDEX('Berechnung Wegpunkte'!$B$12:$Y$44,M$2,$A12),4)&amp;","&amp;ROUND(INDEX('Berechnung Wegpunkte'!$B$12:$Y$44,M$2,$A12+1),4)&amp;")"&amp;",")=L12,"",("("&amp;ROUND(INDEX('Berechnung Wegpunkte'!$B$12:$Y$44,M$2,$A12),4)&amp;","&amp;ROUND(INDEX('Berechnung Wegpunkte'!$B$12:$Y$44,M$2,$A12+1),4)&amp;")"&amp;",")),"")</f>
        <v>(396.9,407.986),</v>
      </c>
      <c r="N12" t="str" cm="1">
        <f t="array" ref="N12">IF(M12&lt;&gt;"",IF(("("&amp;ROUND(INDEX('Berechnung Wegpunkte'!$B$12:$Y$44,N$2,$A12),4)&amp;","&amp;ROUND(INDEX('Berechnung Wegpunkte'!$B$12:$Y$44,N$2,$A12+1),4)&amp;")"&amp;",")=M12,"",("("&amp;ROUND(INDEX('Berechnung Wegpunkte'!$B$12:$Y$44,N$2,$A12),4)&amp;","&amp;ROUND(INDEX('Berechnung Wegpunkte'!$B$12:$Y$44,N$2,$A12+1),4)&amp;")"&amp;",")),"")</f>
        <v>(397.4,407.8568),</v>
      </c>
      <c r="O12" t="str" cm="1">
        <f t="array" ref="O12">IF(N12&lt;&gt;"",IF(("("&amp;ROUND(INDEX('Berechnung Wegpunkte'!$B$12:$Y$44,O$2,$A12),4)&amp;","&amp;ROUND(INDEX('Berechnung Wegpunkte'!$B$12:$Y$44,O$2,$A12+1),4)&amp;")"&amp;",")=N12,"",("("&amp;ROUND(INDEX('Berechnung Wegpunkte'!$B$12:$Y$44,O$2,$A12),4)&amp;","&amp;ROUND(INDEX('Berechnung Wegpunkte'!$B$12:$Y$44,O$2,$A12+1),4)&amp;")"&amp;",")),"")</f>
        <v>(397.9,407.7091),</v>
      </c>
      <c r="P12" t="str" cm="1">
        <f t="array" ref="P12">IF(O12&lt;&gt;"",IF(("("&amp;ROUND(INDEX('Berechnung Wegpunkte'!$B$12:$Y$44,P$2,$A12),4)&amp;","&amp;ROUND(INDEX('Berechnung Wegpunkte'!$B$12:$Y$44,P$2,$A12+1),4)&amp;")"&amp;",")=O12,"",("("&amp;ROUND(INDEX('Berechnung Wegpunkte'!$B$12:$Y$44,P$2,$A12),4)&amp;","&amp;ROUND(INDEX('Berechnung Wegpunkte'!$B$12:$Y$44,P$2,$A12+1),4)&amp;")"&amp;",")),"")</f>
        <v>(398.4,407.5421),</v>
      </c>
      <c r="Q12" t="str" cm="1">
        <f t="array" ref="Q12">IF(P12&lt;&gt;"",IF(("("&amp;ROUND(INDEX('Berechnung Wegpunkte'!$B$12:$Y$44,Q$2,$A12),4)&amp;","&amp;ROUND(INDEX('Berechnung Wegpunkte'!$B$12:$Y$44,Q$2,$A12+1),4)&amp;")"&amp;",")=P12,"",("("&amp;ROUND(INDEX('Berechnung Wegpunkte'!$B$12:$Y$44,Q$2,$A12),4)&amp;","&amp;ROUND(INDEX('Berechnung Wegpunkte'!$B$12:$Y$44,Q$2,$A12+1),4)&amp;")"&amp;",")),"")</f>
        <v>(398.9,407.3553),</v>
      </c>
      <c r="R12" t="str" cm="1">
        <f t="array" ref="R12">IF(Q12&lt;&gt;"",IF(("("&amp;ROUND(INDEX('Berechnung Wegpunkte'!$B$12:$Y$44,R$2,$A12),4)&amp;","&amp;ROUND(INDEX('Berechnung Wegpunkte'!$B$12:$Y$44,R$2,$A12+1),4)&amp;")"&amp;",")=Q12,"",("("&amp;ROUND(INDEX('Berechnung Wegpunkte'!$B$12:$Y$44,R$2,$A12),4)&amp;","&amp;ROUND(INDEX('Berechnung Wegpunkte'!$B$12:$Y$44,R$2,$A12+1),4)&amp;")"&amp;",")),"")</f>
        <v>(399.4,407.1477),</v>
      </c>
      <c r="S12" t="str" cm="1">
        <f t="array" ref="S12">IF(R12&lt;&gt;"",IF(("("&amp;ROUND(INDEX('Berechnung Wegpunkte'!$B$12:$Y$44,S$2,$A12),4)&amp;","&amp;ROUND(INDEX('Berechnung Wegpunkte'!$B$12:$Y$44,S$2,$A12+1),4)&amp;")"&amp;",")=R12,"",("("&amp;ROUND(INDEX('Berechnung Wegpunkte'!$B$12:$Y$44,S$2,$A12),4)&amp;","&amp;ROUND(INDEX('Berechnung Wegpunkte'!$B$12:$Y$44,S$2,$A12+1),4)&amp;")"&amp;",")),"")</f>
        <v>(399.9,406.9185),</v>
      </c>
      <c r="T12" t="str" cm="1">
        <f t="array" ref="T12">IF(S12&lt;&gt;"",IF(("("&amp;ROUND(INDEX('Berechnung Wegpunkte'!$B$12:$Y$44,T$2,$A12),4)&amp;","&amp;ROUND(INDEX('Berechnung Wegpunkte'!$B$12:$Y$44,T$2,$A12+1),4)&amp;")"&amp;",")=S12,"",("("&amp;ROUND(INDEX('Berechnung Wegpunkte'!$B$12:$Y$44,T$2,$A12),4)&amp;","&amp;ROUND(INDEX('Berechnung Wegpunkte'!$B$12:$Y$44,T$2,$A12+1),4)&amp;")"&amp;",")),"")</f>
        <v>(400.4,406.6665),</v>
      </c>
      <c r="U12" t="str" cm="1">
        <f t="array" ref="U12">IF(T12&lt;&gt;"",IF(("("&amp;ROUND(INDEX('Berechnung Wegpunkte'!$B$12:$Y$44,U$2,$A12),4)&amp;","&amp;ROUND(INDEX('Berechnung Wegpunkte'!$B$12:$Y$44,U$2,$A12+1),4)&amp;")"&amp;",")=T12,"",("("&amp;ROUND(INDEX('Berechnung Wegpunkte'!$B$12:$Y$44,U$2,$A12),4)&amp;","&amp;ROUND(INDEX('Berechnung Wegpunkte'!$B$12:$Y$44,U$2,$A12+1),4)&amp;")"&amp;",")),"")</f>
        <v>(400.9,406.3904),</v>
      </c>
      <c r="V12" t="str" cm="1">
        <f t="array" ref="V12">IF(U12&lt;&gt;"",IF(("("&amp;ROUND(INDEX('Berechnung Wegpunkte'!$B$12:$Y$44,V$2,$A12),4)&amp;","&amp;ROUND(INDEX('Berechnung Wegpunkte'!$B$12:$Y$44,V$2,$A12+1),4)&amp;")"&amp;",")=U12,"",("("&amp;ROUND(INDEX('Berechnung Wegpunkte'!$B$12:$Y$44,V$2,$A12),4)&amp;","&amp;ROUND(INDEX('Berechnung Wegpunkte'!$B$12:$Y$44,V$2,$A12+1),4)&amp;")"&amp;",")),"")</f>
        <v>(401.4,406.0886),</v>
      </c>
      <c r="W12" t="str" cm="1">
        <f t="array" ref="W12">IF(V12&lt;&gt;"",IF(("("&amp;ROUND(INDEX('Berechnung Wegpunkte'!$B$12:$Y$44,W$2,$A12),4)&amp;","&amp;ROUND(INDEX('Berechnung Wegpunkte'!$B$12:$Y$44,W$2,$A12+1),4)&amp;")"&amp;",")=V12,"",("("&amp;ROUND(INDEX('Berechnung Wegpunkte'!$B$12:$Y$44,W$2,$A12),4)&amp;","&amp;ROUND(INDEX('Berechnung Wegpunkte'!$B$12:$Y$44,W$2,$A12+1),4)&amp;")"&amp;",")),"")</f>
        <v>(401.9,405.7592),</v>
      </c>
      <c r="X12" t="str" cm="1">
        <f t="array" ref="X12">IF(W12&lt;&gt;"",IF(("("&amp;ROUND(INDEX('Berechnung Wegpunkte'!$B$12:$Y$44,X$2,$A12),4)&amp;","&amp;ROUND(INDEX('Berechnung Wegpunkte'!$B$12:$Y$44,X$2,$A12+1),4)&amp;")"&amp;",")=W12,"",("("&amp;ROUND(INDEX('Berechnung Wegpunkte'!$B$12:$Y$44,X$2,$A12),4)&amp;","&amp;ROUND(INDEX('Berechnung Wegpunkte'!$B$12:$Y$44,X$2,$A12+1),4)&amp;")"&amp;",")),"")</f>
        <v>(402.4,405.4),</v>
      </c>
      <c r="Y12" t="str" cm="1">
        <f t="array" ref="Y12">IF(X12&lt;&gt;"",IF(("("&amp;ROUND(INDEX('Berechnung Wegpunkte'!$B$12:$Y$44,Y$2,$A12),4)&amp;","&amp;ROUND(INDEX('Berechnung Wegpunkte'!$B$12:$Y$44,Y$2,$A12+1),4)&amp;")"&amp;",")=X12,"",("("&amp;ROUND(INDEX('Berechnung Wegpunkte'!$B$12:$Y$44,Y$2,$A12),4)&amp;","&amp;ROUND(INDEX('Berechnung Wegpunkte'!$B$12:$Y$44,Y$2,$A12+1),4)&amp;")"&amp;",")),"")</f>
        <v>(402.9,405.0082),</v>
      </c>
      <c r="Z12" t="str" cm="1">
        <f t="array" ref="Z12">IF(Y12&lt;&gt;"",IF(("("&amp;ROUND(INDEX('Berechnung Wegpunkte'!$B$12:$Y$44,Z$2,$A12),4)&amp;","&amp;ROUND(INDEX('Berechnung Wegpunkte'!$B$12:$Y$44,Z$2,$A12+1),4)&amp;")"&amp;",")=Y12,"",("("&amp;ROUND(INDEX('Berechnung Wegpunkte'!$B$12:$Y$44,Z$2,$A12),4)&amp;","&amp;ROUND(INDEX('Berechnung Wegpunkte'!$B$12:$Y$44,Z$2,$A12+1),4)&amp;")"&amp;",")),"")</f>
        <v>(403.4,404.5803),</v>
      </c>
      <c r="AA12" t="str" cm="1">
        <f t="array" ref="AA12">IF(Z12&lt;&gt;"",IF(("("&amp;ROUND(INDEX('Berechnung Wegpunkte'!$B$12:$Y$44,AA$2,$A12),4)&amp;","&amp;ROUND(INDEX('Berechnung Wegpunkte'!$B$12:$Y$44,AA$2,$A12+1),4)&amp;")"&amp;",")=Z12,"",("("&amp;ROUND(INDEX('Berechnung Wegpunkte'!$B$12:$Y$44,AA$2,$A12),4)&amp;","&amp;ROUND(INDEX('Berechnung Wegpunkte'!$B$12:$Y$44,AA$2,$A12+1),4)&amp;")"&amp;",")),"")</f>
        <v>(403.9,404.1121),</v>
      </c>
      <c r="AB12" t="str" cm="1">
        <f t="array" ref="AB12">IF(AA12&lt;&gt;"",IF(("("&amp;ROUND(INDEX('Berechnung Wegpunkte'!$B$12:$Y$44,AB$2,$A12),4)&amp;","&amp;ROUND(INDEX('Berechnung Wegpunkte'!$B$12:$Y$44,AB$2,$A12+1),4)&amp;")"&amp;",")=AA12,"",("("&amp;ROUND(INDEX('Berechnung Wegpunkte'!$B$12:$Y$44,AB$2,$A12),4)&amp;","&amp;ROUND(INDEX('Berechnung Wegpunkte'!$B$12:$Y$44,AB$2,$A12+1),4)&amp;")"&amp;",")),"")</f>
        <v>(404.4,403.598),</v>
      </c>
      <c r="AC12" t="str" cm="1">
        <f t="array" ref="AC12">IF(AB12&lt;&gt;"",IF(("("&amp;ROUND(INDEX('Berechnung Wegpunkte'!$B$12:$Y$44,AC$2,$A12),4)&amp;","&amp;ROUND(INDEX('Berechnung Wegpunkte'!$B$12:$Y$44,AC$2,$A12+1),4)&amp;")"&amp;",")=AB12,"",("("&amp;ROUND(INDEX('Berechnung Wegpunkte'!$B$12:$Y$44,AC$2,$A12),4)&amp;","&amp;ROUND(INDEX('Berechnung Wegpunkte'!$B$12:$Y$44,AC$2,$A12+1),4)&amp;")"&amp;",")),"")</f>
        <v>(404.9,403.0307),</v>
      </c>
      <c r="AD12" t="str" cm="1">
        <f t="array" ref="AD12">IF(AC12&lt;&gt;"",IF(("("&amp;ROUND(INDEX('Berechnung Wegpunkte'!$B$12:$Y$44,AD$2,$A12),4)&amp;","&amp;ROUND(INDEX('Berechnung Wegpunkte'!$B$12:$Y$44,AD$2,$A12+1),4)&amp;")"&amp;",")=AC12,"",("("&amp;ROUND(INDEX('Berechnung Wegpunkte'!$B$12:$Y$44,AD$2,$A12),4)&amp;","&amp;ROUND(INDEX('Berechnung Wegpunkte'!$B$12:$Y$44,AD$2,$A12+1),4)&amp;")"&amp;",")),"")</f>
        <v>(405.4,402.4),</v>
      </c>
      <c r="AE12" t="str" cm="1">
        <f t="array" ref="AE12">IF(AD12&lt;&gt;"",IF(("("&amp;ROUND(INDEX('Berechnung Wegpunkte'!$B$12:$Y$44,AE$2,$A12),4)&amp;","&amp;ROUND(INDEX('Berechnung Wegpunkte'!$B$12:$Y$44,AE$2,$A12+1),4)&amp;")"&amp;",")=AD12,"",("("&amp;ROUND(INDEX('Berechnung Wegpunkte'!$B$12:$Y$44,AE$2,$A12),4)&amp;","&amp;ROUND(INDEX('Berechnung Wegpunkte'!$B$12:$Y$44,AE$2,$A12+1),4)&amp;")"&amp;",")),"")</f>
        <v>(405.9,401.6916),</v>
      </c>
      <c r="AF12" t="str" cm="1">
        <f t="array" ref="AF12">IF(AE12&lt;&gt;"",IF(("("&amp;ROUND(INDEX('Berechnung Wegpunkte'!$B$12:$Y$44,AF$2,$A12),4)&amp;","&amp;ROUND(INDEX('Berechnung Wegpunkte'!$B$12:$Y$44,AF$2,$A12+1),4)&amp;")"&amp;",")=AE12,"",("("&amp;ROUND(INDEX('Berechnung Wegpunkte'!$B$12:$Y$44,AF$2,$A12),4)&amp;","&amp;ROUND(INDEX('Berechnung Wegpunkte'!$B$12:$Y$44,AF$2,$A12+1),4)&amp;")"&amp;",")),"")</f>
        <v>(406.4,400.8833),</v>
      </c>
      <c r="AG12" t="str" cm="1">
        <f t="array" ref="AG12">IF(AF12&lt;&gt;"",IF(("("&amp;ROUND(INDEX('Berechnung Wegpunkte'!$B$12:$Y$44,AG$2,$A12),4)&amp;","&amp;ROUND(INDEX('Berechnung Wegpunkte'!$B$12:$Y$44,AG$2,$A12+1),4)&amp;")"&amp;",")=AF12,"",("("&amp;ROUND(INDEX('Berechnung Wegpunkte'!$B$12:$Y$44,AG$2,$A12),4)&amp;","&amp;ROUND(INDEX('Berechnung Wegpunkte'!$B$12:$Y$44,AG$2,$A12+1),4)&amp;")"&amp;",")),"")</f>
        <v>(406.9,399.9383),</v>
      </c>
      <c r="AH12" t="str" cm="1">
        <f t="array" ref="AH12">IF(AG12&lt;&gt;"",IF(("("&amp;ROUND(INDEX('Berechnung Wegpunkte'!$B$12:$Y$44,AH$2,$A12),4)&amp;","&amp;ROUND(INDEX('Berechnung Wegpunkte'!$B$12:$Y$44,AH$2,$A12+1),4)&amp;")"&amp;",")=AG12,"",("("&amp;ROUND(INDEX('Berechnung Wegpunkte'!$B$12:$Y$44,AH$2,$A12),4)&amp;","&amp;ROUND(INDEX('Berechnung Wegpunkte'!$B$12:$Y$44,AH$2,$A12+1),4)&amp;")"&amp;",")),"")</f>
        <v>(407.4,398.7852),</v>
      </c>
      <c r="AI12" t="str" cm="1">
        <f t="array" ref="AI12">IF(AH12&lt;&gt;"",IF(("("&amp;ROUND(INDEX('Berechnung Wegpunkte'!$B$12:$Y$44,AI$2,$A12),4)&amp;","&amp;ROUND(INDEX('Berechnung Wegpunkte'!$B$12:$Y$44,AI$2,$A12+1),4)&amp;")"&amp;",")=AH12,"",("("&amp;ROUND(INDEX('Berechnung Wegpunkte'!$B$12:$Y$44,AI$2,$A12),4)&amp;","&amp;ROUND(INDEX('Berechnung Wegpunkte'!$B$12:$Y$44,AI$2,$A12+1),4)&amp;")"&amp;",")),"")</f>
        <v>(407.9,397.2406),</v>
      </c>
      <c r="AJ12" t="str" cm="1">
        <f t="array" ref="AJ12">IF(AI12&lt;&gt;"",IF(("("&amp;ROUND(INDEX('Berechnung Wegpunkte'!$B$12:$Y$44,AJ$2,$A12),4)&amp;","&amp;ROUND(INDEX('Berechnung Wegpunkte'!$B$12:$Y$44,AJ$2,$A12+1),4)&amp;")"&amp;",")=AI12,"",("("&amp;ROUND(INDEX('Berechnung Wegpunkte'!$B$12:$Y$44,AJ$2,$A12),4)&amp;","&amp;ROUND(INDEX('Berechnung Wegpunkte'!$B$12:$Y$44,AJ$2,$A12+1),4)&amp;")"&amp;",")),"")</f>
        <v>(408.4,391.6),</v>
      </c>
      <c r="AK12" t="str" cm="1">
        <f t="array" ref="AK12">IF(AJ12&lt;&gt;"",IF(("("&amp;ROUND(INDEX('Berechnung Wegpunkte'!$B$12:$Y$44,AK$2,$A12),4)&amp;","&amp;ROUND(INDEX('Berechnung Wegpunkte'!$B$12:$Y$44,AK$2,$A12+1),4)&amp;")"&amp;",")=AJ12,"",("("&amp;ROUND(INDEX('Berechnung Wegpunkte'!$B$12:$Y$44,AK$2,$A12),4)&amp;","&amp;ROUND(INDEX('Berechnung Wegpunkte'!$B$12:$Y$44,AK$2,$A12+1),4)&amp;")"&amp;",")),"")</f>
        <v>(408.4,0),</v>
      </c>
      <c r="AL12" t="s">
        <v>38</v>
      </c>
      <c r="AM12" s="8"/>
    </row>
    <row r="13" spans="1:39" x14ac:dyDescent="0.2">
      <c r="A13">
        <v>21</v>
      </c>
      <c r="B13" s="7"/>
      <c r="C13">
        <v>11</v>
      </c>
      <c r="D13" t="s">
        <v>35</v>
      </c>
      <c r="E13" t="s">
        <v>37</v>
      </c>
      <c r="F13" t="str" cm="1">
        <f t="array" ref="F13">IF(E13&lt;&gt;"",IF(("("&amp;ROUND(INDEX('Berechnung Wegpunkte'!$B$12:$Y$44,F$2,$A13),4)&amp;","&amp;ROUND(INDEX('Berechnung Wegpunkte'!$B$12:$Y$44,F$2,$A13+1),4)&amp;")"&amp;",")=E13,"",("("&amp;ROUND(INDEX('Berechnung Wegpunkte'!$B$12:$Y$44,F$2,$A13),4)&amp;","&amp;ROUND(INDEX('Berechnung Wegpunkte'!$B$12:$Y$44,F$2,$A13+1),4)&amp;")"&amp;",")),"")</f>
        <v>(376.6,408.4),</v>
      </c>
      <c r="G13" t="str" cm="1">
        <f t="array" ref="G13">IF(F13&lt;&gt;"",IF(("("&amp;ROUND(INDEX('Berechnung Wegpunkte'!$B$12:$Y$44,G$2,$A13),4)&amp;","&amp;ROUND(INDEX('Berechnung Wegpunkte'!$B$12:$Y$44,G$2,$A13+1),4)&amp;")"&amp;",")=F13,"",("("&amp;ROUND(INDEX('Berechnung Wegpunkte'!$B$12:$Y$44,G$2,$A13),4)&amp;","&amp;ROUND(INDEX('Berechnung Wegpunkte'!$B$12:$Y$44,G$2,$A13+1),4)&amp;")"&amp;",")),"")</f>
        <v>(377.1,408.4083),</v>
      </c>
      <c r="H13" t="str" cm="1">
        <f t="array" ref="H13">IF(G13&lt;&gt;"",IF(("("&amp;ROUND(INDEX('Berechnung Wegpunkte'!$B$12:$Y$44,H$2,$A13),4)&amp;","&amp;ROUND(INDEX('Berechnung Wegpunkte'!$B$12:$Y$44,H$2,$A13+1),4)&amp;")"&amp;",")=G13,"",("("&amp;ROUND(INDEX('Berechnung Wegpunkte'!$B$12:$Y$44,H$2,$A13),4)&amp;","&amp;ROUND(INDEX('Berechnung Wegpunkte'!$B$12:$Y$44,H$2,$A13+1),4)&amp;")"&amp;",")),"")</f>
        <v>(377.6,408.4334),</v>
      </c>
      <c r="I13" t="str" cm="1">
        <f t="array" ref="I13">IF(H13&lt;&gt;"",IF(("("&amp;ROUND(INDEX('Berechnung Wegpunkte'!$B$12:$Y$44,I$2,$A13),4)&amp;","&amp;ROUND(INDEX('Berechnung Wegpunkte'!$B$12:$Y$44,I$2,$A13+1),4)&amp;")"&amp;",")=H13,"",("("&amp;ROUND(INDEX('Berechnung Wegpunkte'!$B$12:$Y$44,I$2,$A13),4)&amp;","&amp;ROUND(INDEX('Berechnung Wegpunkte'!$B$12:$Y$44,I$2,$A13+1),4)&amp;")"&amp;",")),"")</f>
        <v>(378.1,408.4752),</v>
      </c>
      <c r="J13" t="str" cm="1">
        <f t="array" ref="J13">IF(I13&lt;&gt;"",IF(("("&amp;ROUND(INDEX('Berechnung Wegpunkte'!$B$12:$Y$44,J$2,$A13),4)&amp;","&amp;ROUND(INDEX('Berechnung Wegpunkte'!$B$12:$Y$44,J$2,$A13+1),4)&amp;")"&amp;",")=I13,"",("("&amp;ROUND(INDEX('Berechnung Wegpunkte'!$B$12:$Y$44,J$2,$A13),4)&amp;","&amp;ROUND(INDEX('Berechnung Wegpunkte'!$B$12:$Y$44,J$2,$A13+1),4)&amp;")"&amp;",")),"")</f>
        <v>(378.6,408.5339),</v>
      </c>
      <c r="K13" t="str" cm="1">
        <f t="array" ref="K13">IF(J13&lt;&gt;"",IF(("("&amp;ROUND(INDEX('Berechnung Wegpunkte'!$B$12:$Y$44,K$2,$A13),4)&amp;","&amp;ROUND(INDEX('Berechnung Wegpunkte'!$B$12:$Y$44,K$2,$A13+1),4)&amp;")"&amp;",")=J13,"",("("&amp;ROUND(INDEX('Berechnung Wegpunkte'!$B$12:$Y$44,K$2,$A13),4)&amp;","&amp;ROUND(INDEX('Berechnung Wegpunkte'!$B$12:$Y$44,K$2,$A13+1),4)&amp;")"&amp;",")),"")</f>
        <v>(379.1,408.6098),</v>
      </c>
      <c r="L13" t="str" cm="1">
        <f t="array" ref="L13">IF(K13&lt;&gt;"",IF(("("&amp;ROUND(INDEX('Berechnung Wegpunkte'!$B$12:$Y$44,L$2,$A13),4)&amp;","&amp;ROUND(INDEX('Berechnung Wegpunkte'!$B$12:$Y$44,L$2,$A13+1),4)&amp;")"&amp;",")=K13,"",("("&amp;ROUND(INDEX('Berechnung Wegpunkte'!$B$12:$Y$44,L$2,$A13),4)&amp;","&amp;ROUND(INDEX('Berechnung Wegpunkte'!$B$12:$Y$44,L$2,$A13+1),4)&amp;")"&amp;",")),"")</f>
        <v>(379.6,408.7031),</v>
      </c>
      <c r="M13" t="str" cm="1">
        <f t="array" ref="M13">IF(L13&lt;&gt;"",IF(("("&amp;ROUND(INDEX('Berechnung Wegpunkte'!$B$12:$Y$44,M$2,$A13),4)&amp;","&amp;ROUND(INDEX('Berechnung Wegpunkte'!$B$12:$Y$44,M$2,$A13+1),4)&amp;")"&amp;",")=L13,"",("("&amp;ROUND(INDEX('Berechnung Wegpunkte'!$B$12:$Y$44,M$2,$A13),4)&amp;","&amp;ROUND(INDEX('Berechnung Wegpunkte'!$B$12:$Y$44,M$2,$A13+1),4)&amp;")"&amp;",")),"")</f>
        <v>(380.1,408.814),</v>
      </c>
      <c r="N13" t="str" cm="1">
        <f t="array" ref="N13">IF(M13&lt;&gt;"",IF(("("&amp;ROUND(INDEX('Berechnung Wegpunkte'!$B$12:$Y$44,N$2,$A13),4)&amp;","&amp;ROUND(INDEX('Berechnung Wegpunkte'!$B$12:$Y$44,N$2,$A13+1),4)&amp;")"&amp;",")=M13,"",("("&amp;ROUND(INDEX('Berechnung Wegpunkte'!$B$12:$Y$44,N$2,$A13),4)&amp;","&amp;ROUND(INDEX('Berechnung Wegpunkte'!$B$12:$Y$44,N$2,$A13+1),4)&amp;")"&amp;",")),"")</f>
        <v>(380.6,408.9432),</v>
      </c>
      <c r="O13" t="str" cm="1">
        <f t="array" ref="O13">IF(N13&lt;&gt;"",IF(("("&amp;ROUND(INDEX('Berechnung Wegpunkte'!$B$12:$Y$44,O$2,$A13),4)&amp;","&amp;ROUND(INDEX('Berechnung Wegpunkte'!$B$12:$Y$44,O$2,$A13+1),4)&amp;")"&amp;",")=N13,"",("("&amp;ROUND(INDEX('Berechnung Wegpunkte'!$B$12:$Y$44,O$2,$A13),4)&amp;","&amp;ROUND(INDEX('Berechnung Wegpunkte'!$B$12:$Y$44,O$2,$A13+1),4)&amp;")"&amp;",")),"")</f>
        <v>(381.1,409.0909),</v>
      </c>
      <c r="P13" t="str" cm="1">
        <f t="array" ref="P13">IF(O13&lt;&gt;"",IF(("("&amp;ROUND(INDEX('Berechnung Wegpunkte'!$B$12:$Y$44,P$2,$A13),4)&amp;","&amp;ROUND(INDEX('Berechnung Wegpunkte'!$B$12:$Y$44,P$2,$A13+1),4)&amp;")"&amp;",")=O13,"",("("&amp;ROUND(INDEX('Berechnung Wegpunkte'!$B$12:$Y$44,P$2,$A13),4)&amp;","&amp;ROUND(INDEX('Berechnung Wegpunkte'!$B$12:$Y$44,P$2,$A13+1),4)&amp;")"&amp;",")),"")</f>
        <v>(381.6,409.2579),</v>
      </c>
      <c r="Q13" t="str" cm="1">
        <f t="array" ref="Q13">IF(P13&lt;&gt;"",IF(("("&amp;ROUND(INDEX('Berechnung Wegpunkte'!$B$12:$Y$44,Q$2,$A13),4)&amp;","&amp;ROUND(INDEX('Berechnung Wegpunkte'!$B$12:$Y$44,Q$2,$A13+1),4)&amp;")"&amp;",")=P13,"",("("&amp;ROUND(INDEX('Berechnung Wegpunkte'!$B$12:$Y$44,Q$2,$A13),4)&amp;","&amp;ROUND(INDEX('Berechnung Wegpunkte'!$B$12:$Y$44,Q$2,$A13+1),4)&amp;")"&amp;",")),"")</f>
        <v>(382.1,409.4447),</v>
      </c>
      <c r="R13" t="str" cm="1">
        <f t="array" ref="R13">IF(Q13&lt;&gt;"",IF(("("&amp;ROUND(INDEX('Berechnung Wegpunkte'!$B$12:$Y$44,R$2,$A13),4)&amp;","&amp;ROUND(INDEX('Berechnung Wegpunkte'!$B$12:$Y$44,R$2,$A13+1),4)&amp;")"&amp;",")=Q13,"",("("&amp;ROUND(INDEX('Berechnung Wegpunkte'!$B$12:$Y$44,R$2,$A13),4)&amp;","&amp;ROUND(INDEX('Berechnung Wegpunkte'!$B$12:$Y$44,R$2,$A13+1),4)&amp;")"&amp;",")),"")</f>
        <v>(382.6,409.6523),</v>
      </c>
      <c r="S13" t="str" cm="1">
        <f t="array" ref="S13">IF(R13&lt;&gt;"",IF(("("&amp;ROUND(INDEX('Berechnung Wegpunkte'!$B$12:$Y$44,S$2,$A13),4)&amp;","&amp;ROUND(INDEX('Berechnung Wegpunkte'!$B$12:$Y$44,S$2,$A13+1),4)&amp;")"&amp;",")=R13,"",("("&amp;ROUND(INDEX('Berechnung Wegpunkte'!$B$12:$Y$44,S$2,$A13),4)&amp;","&amp;ROUND(INDEX('Berechnung Wegpunkte'!$B$12:$Y$44,S$2,$A13+1),4)&amp;")"&amp;",")),"")</f>
        <v>(383.1,409.8815),</v>
      </c>
      <c r="T13" t="str" cm="1">
        <f t="array" ref="T13">IF(S13&lt;&gt;"",IF(("("&amp;ROUND(INDEX('Berechnung Wegpunkte'!$B$12:$Y$44,T$2,$A13),4)&amp;","&amp;ROUND(INDEX('Berechnung Wegpunkte'!$B$12:$Y$44,T$2,$A13+1),4)&amp;")"&amp;",")=S13,"",("("&amp;ROUND(INDEX('Berechnung Wegpunkte'!$B$12:$Y$44,T$2,$A13),4)&amp;","&amp;ROUND(INDEX('Berechnung Wegpunkte'!$B$12:$Y$44,T$2,$A13+1),4)&amp;")"&amp;",")),"")</f>
        <v>(383.6,410.1335),</v>
      </c>
      <c r="U13" t="str" cm="1">
        <f t="array" ref="U13">IF(T13&lt;&gt;"",IF(("("&amp;ROUND(INDEX('Berechnung Wegpunkte'!$B$12:$Y$44,U$2,$A13),4)&amp;","&amp;ROUND(INDEX('Berechnung Wegpunkte'!$B$12:$Y$44,U$2,$A13+1),4)&amp;")"&amp;",")=T13,"",("("&amp;ROUND(INDEX('Berechnung Wegpunkte'!$B$12:$Y$44,U$2,$A13),4)&amp;","&amp;ROUND(INDEX('Berechnung Wegpunkte'!$B$12:$Y$44,U$2,$A13+1),4)&amp;")"&amp;",")),"")</f>
        <v>(384.1,410.4096),</v>
      </c>
      <c r="V13" t="str" cm="1">
        <f t="array" ref="V13">IF(U13&lt;&gt;"",IF(("("&amp;ROUND(INDEX('Berechnung Wegpunkte'!$B$12:$Y$44,V$2,$A13),4)&amp;","&amp;ROUND(INDEX('Berechnung Wegpunkte'!$B$12:$Y$44,V$2,$A13+1),4)&amp;")"&amp;",")=U13,"",("("&amp;ROUND(INDEX('Berechnung Wegpunkte'!$B$12:$Y$44,V$2,$A13),4)&amp;","&amp;ROUND(INDEX('Berechnung Wegpunkte'!$B$12:$Y$44,V$2,$A13+1),4)&amp;")"&amp;",")),"")</f>
        <v>(384.6,410.7114),</v>
      </c>
      <c r="W13" t="str" cm="1">
        <f t="array" ref="W13">IF(V13&lt;&gt;"",IF(("("&amp;ROUND(INDEX('Berechnung Wegpunkte'!$B$12:$Y$44,W$2,$A13),4)&amp;","&amp;ROUND(INDEX('Berechnung Wegpunkte'!$B$12:$Y$44,W$2,$A13+1),4)&amp;")"&amp;",")=V13,"",("("&amp;ROUND(INDEX('Berechnung Wegpunkte'!$B$12:$Y$44,W$2,$A13),4)&amp;","&amp;ROUND(INDEX('Berechnung Wegpunkte'!$B$12:$Y$44,W$2,$A13+1),4)&amp;")"&amp;",")),"")</f>
        <v>(385.1,411.0408),</v>
      </c>
      <c r="X13" t="str" cm="1">
        <f t="array" ref="X13">IF(W13&lt;&gt;"",IF(("("&amp;ROUND(INDEX('Berechnung Wegpunkte'!$B$12:$Y$44,X$2,$A13),4)&amp;","&amp;ROUND(INDEX('Berechnung Wegpunkte'!$B$12:$Y$44,X$2,$A13+1),4)&amp;")"&amp;",")=W13,"",("("&amp;ROUND(INDEX('Berechnung Wegpunkte'!$B$12:$Y$44,X$2,$A13),4)&amp;","&amp;ROUND(INDEX('Berechnung Wegpunkte'!$B$12:$Y$44,X$2,$A13+1),4)&amp;")"&amp;",")),"")</f>
        <v>(385.6,411.4),</v>
      </c>
      <c r="Y13" t="str" cm="1">
        <f t="array" ref="Y13">IF(X13&lt;&gt;"",IF(("("&amp;ROUND(INDEX('Berechnung Wegpunkte'!$B$12:$Y$44,Y$2,$A13),4)&amp;","&amp;ROUND(INDEX('Berechnung Wegpunkte'!$B$12:$Y$44,Y$2,$A13+1),4)&amp;")"&amp;",")=X13,"",("("&amp;ROUND(INDEX('Berechnung Wegpunkte'!$B$12:$Y$44,Y$2,$A13),4)&amp;","&amp;ROUND(INDEX('Berechnung Wegpunkte'!$B$12:$Y$44,Y$2,$A13+1),4)&amp;")"&amp;",")),"")</f>
        <v>(386.1,411.7918),</v>
      </c>
      <c r="Z13" t="str" cm="1">
        <f t="array" ref="Z13">IF(Y13&lt;&gt;"",IF(("("&amp;ROUND(INDEX('Berechnung Wegpunkte'!$B$12:$Y$44,Z$2,$A13),4)&amp;","&amp;ROUND(INDEX('Berechnung Wegpunkte'!$B$12:$Y$44,Z$2,$A13+1),4)&amp;")"&amp;",")=Y13,"",("("&amp;ROUND(INDEX('Berechnung Wegpunkte'!$B$12:$Y$44,Z$2,$A13),4)&amp;","&amp;ROUND(INDEX('Berechnung Wegpunkte'!$B$12:$Y$44,Z$2,$A13+1),4)&amp;")"&amp;",")),"")</f>
        <v>(386.6,412.2197),</v>
      </c>
      <c r="AA13" t="str" cm="1">
        <f t="array" ref="AA13">IF(Z13&lt;&gt;"",IF(("("&amp;ROUND(INDEX('Berechnung Wegpunkte'!$B$12:$Y$44,AA$2,$A13),4)&amp;","&amp;ROUND(INDEX('Berechnung Wegpunkte'!$B$12:$Y$44,AA$2,$A13+1),4)&amp;")"&amp;",")=Z13,"",("("&amp;ROUND(INDEX('Berechnung Wegpunkte'!$B$12:$Y$44,AA$2,$A13),4)&amp;","&amp;ROUND(INDEX('Berechnung Wegpunkte'!$B$12:$Y$44,AA$2,$A13+1),4)&amp;")"&amp;",")),"")</f>
        <v>(387.1,412.6879),</v>
      </c>
      <c r="AB13" t="str" cm="1">
        <f t="array" ref="AB13">IF(AA13&lt;&gt;"",IF(("("&amp;ROUND(INDEX('Berechnung Wegpunkte'!$B$12:$Y$44,AB$2,$A13),4)&amp;","&amp;ROUND(INDEX('Berechnung Wegpunkte'!$B$12:$Y$44,AB$2,$A13+1),4)&amp;")"&amp;",")=AA13,"",("("&amp;ROUND(INDEX('Berechnung Wegpunkte'!$B$12:$Y$44,AB$2,$A13),4)&amp;","&amp;ROUND(INDEX('Berechnung Wegpunkte'!$B$12:$Y$44,AB$2,$A13+1),4)&amp;")"&amp;",")),"")</f>
        <v>(387.6,413.202),</v>
      </c>
      <c r="AC13" t="str" cm="1">
        <f t="array" ref="AC13">IF(AB13&lt;&gt;"",IF(("("&amp;ROUND(INDEX('Berechnung Wegpunkte'!$B$12:$Y$44,AC$2,$A13),4)&amp;","&amp;ROUND(INDEX('Berechnung Wegpunkte'!$B$12:$Y$44,AC$2,$A13+1),4)&amp;")"&amp;",")=AB13,"",("("&amp;ROUND(INDEX('Berechnung Wegpunkte'!$B$12:$Y$44,AC$2,$A13),4)&amp;","&amp;ROUND(INDEX('Berechnung Wegpunkte'!$B$12:$Y$44,AC$2,$A13+1),4)&amp;")"&amp;",")),"")</f>
        <v>(388.1,413.7693),</v>
      </c>
      <c r="AD13" t="str" cm="1">
        <f t="array" ref="AD13">IF(AC13&lt;&gt;"",IF(("("&amp;ROUND(INDEX('Berechnung Wegpunkte'!$B$12:$Y$44,AD$2,$A13),4)&amp;","&amp;ROUND(INDEX('Berechnung Wegpunkte'!$B$12:$Y$44,AD$2,$A13+1),4)&amp;")"&amp;",")=AC13,"",("("&amp;ROUND(INDEX('Berechnung Wegpunkte'!$B$12:$Y$44,AD$2,$A13),4)&amp;","&amp;ROUND(INDEX('Berechnung Wegpunkte'!$B$12:$Y$44,AD$2,$A13+1),4)&amp;")"&amp;",")),"")</f>
        <v>(388.6,414.4),</v>
      </c>
      <c r="AE13" t="str" cm="1">
        <f t="array" ref="AE13">IF(AD13&lt;&gt;"",IF(("("&amp;ROUND(INDEX('Berechnung Wegpunkte'!$B$12:$Y$44,AE$2,$A13),4)&amp;","&amp;ROUND(INDEX('Berechnung Wegpunkte'!$B$12:$Y$44,AE$2,$A13+1),4)&amp;")"&amp;",")=AD13,"",("("&amp;ROUND(INDEX('Berechnung Wegpunkte'!$B$12:$Y$44,AE$2,$A13),4)&amp;","&amp;ROUND(INDEX('Berechnung Wegpunkte'!$B$12:$Y$44,AE$2,$A13+1),4)&amp;")"&amp;",")),"")</f>
        <v>(389.1,415.1084),</v>
      </c>
      <c r="AF13" t="str" cm="1">
        <f t="array" ref="AF13">IF(AE13&lt;&gt;"",IF(("("&amp;ROUND(INDEX('Berechnung Wegpunkte'!$B$12:$Y$44,AF$2,$A13),4)&amp;","&amp;ROUND(INDEX('Berechnung Wegpunkte'!$B$12:$Y$44,AF$2,$A13+1),4)&amp;")"&amp;",")=AE13,"",("("&amp;ROUND(INDEX('Berechnung Wegpunkte'!$B$12:$Y$44,AF$2,$A13),4)&amp;","&amp;ROUND(INDEX('Berechnung Wegpunkte'!$B$12:$Y$44,AF$2,$A13+1),4)&amp;")"&amp;",")),"")</f>
        <v>(389.6,415.9167),</v>
      </c>
      <c r="AG13" t="str" cm="1">
        <f t="array" ref="AG13">IF(AF13&lt;&gt;"",IF(("("&amp;ROUND(INDEX('Berechnung Wegpunkte'!$B$12:$Y$44,AG$2,$A13),4)&amp;","&amp;ROUND(INDEX('Berechnung Wegpunkte'!$B$12:$Y$44,AG$2,$A13+1),4)&amp;")"&amp;",")=AF13,"",("("&amp;ROUND(INDEX('Berechnung Wegpunkte'!$B$12:$Y$44,AG$2,$A13),4)&amp;","&amp;ROUND(INDEX('Berechnung Wegpunkte'!$B$12:$Y$44,AG$2,$A13+1),4)&amp;")"&amp;",")),"")</f>
        <v>(390.1,416.8617),</v>
      </c>
      <c r="AH13" t="str" cm="1">
        <f t="array" ref="AH13">IF(AG13&lt;&gt;"",IF(("("&amp;ROUND(INDEX('Berechnung Wegpunkte'!$B$12:$Y$44,AH$2,$A13),4)&amp;","&amp;ROUND(INDEX('Berechnung Wegpunkte'!$B$12:$Y$44,AH$2,$A13+1),4)&amp;")"&amp;",")=AG13,"",("("&amp;ROUND(INDEX('Berechnung Wegpunkte'!$B$12:$Y$44,AH$2,$A13),4)&amp;","&amp;ROUND(INDEX('Berechnung Wegpunkte'!$B$12:$Y$44,AH$2,$A13+1),4)&amp;")"&amp;",")),"")</f>
        <v>(390.6,418.0148),</v>
      </c>
      <c r="AI13" t="str" cm="1">
        <f t="array" ref="AI13">IF(AH13&lt;&gt;"",IF(("("&amp;ROUND(INDEX('Berechnung Wegpunkte'!$B$12:$Y$44,AI$2,$A13),4)&amp;","&amp;ROUND(INDEX('Berechnung Wegpunkte'!$B$12:$Y$44,AI$2,$A13+1),4)&amp;")"&amp;",")=AH13,"",("("&amp;ROUND(INDEX('Berechnung Wegpunkte'!$B$12:$Y$44,AI$2,$A13),4)&amp;","&amp;ROUND(INDEX('Berechnung Wegpunkte'!$B$12:$Y$44,AI$2,$A13+1),4)&amp;")"&amp;",")),"")</f>
        <v>(391.1,419.5594),</v>
      </c>
      <c r="AJ13" t="str" cm="1">
        <f t="array" ref="AJ13">IF(AI13&lt;&gt;"",IF(("("&amp;ROUND(INDEX('Berechnung Wegpunkte'!$B$12:$Y$44,AJ$2,$A13),4)&amp;","&amp;ROUND(INDEX('Berechnung Wegpunkte'!$B$12:$Y$44,AJ$2,$A13+1),4)&amp;")"&amp;",")=AI13,"",("("&amp;ROUND(INDEX('Berechnung Wegpunkte'!$B$12:$Y$44,AJ$2,$A13),4)&amp;","&amp;ROUND(INDEX('Berechnung Wegpunkte'!$B$12:$Y$44,AJ$2,$A13+1),4)&amp;")"&amp;",")),"")</f>
        <v>(391.6,423.4),</v>
      </c>
      <c r="AK13" t="str" cm="1">
        <f t="array" ref="AK13">IF(AJ13&lt;&gt;"",IF(("("&amp;ROUND(INDEX('Berechnung Wegpunkte'!$B$12:$Y$44,AK$2,$A13),4)&amp;","&amp;ROUND(INDEX('Berechnung Wegpunkte'!$B$12:$Y$44,AK$2,$A13+1),4)&amp;")"&amp;",")=AJ13,"",("("&amp;ROUND(INDEX('Berechnung Wegpunkte'!$B$12:$Y$44,AK$2,$A13),4)&amp;","&amp;ROUND(INDEX('Berechnung Wegpunkte'!$B$12:$Y$44,AK$2,$A13+1),4)&amp;")"&amp;",")),"")</f>
        <v>(391.6,800),</v>
      </c>
      <c r="AL13" t="s">
        <v>38</v>
      </c>
      <c r="AM13" s="8"/>
    </row>
    <row r="14" spans="1:39" ht="16" thickBot="1" x14ac:dyDescent="0.25">
      <c r="A14">
        <v>23</v>
      </c>
      <c r="B14" s="9"/>
      <c r="C14" s="10">
        <v>12</v>
      </c>
      <c r="D14" s="10" t="s">
        <v>35</v>
      </c>
      <c r="E14" s="10" t="s">
        <v>37</v>
      </c>
      <c r="F14" s="10" t="str" cm="1">
        <f t="array" ref="F14">IF(E14&lt;&gt;"",IF(("("&amp;ROUND(INDEX('Berechnung Wegpunkte'!$B$12:$Y$44,F$2,$A14),4)&amp;","&amp;ROUND(INDEX('Berechnung Wegpunkte'!$B$12:$Y$44,F$2,$A14+1),4)&amp;")"&amp;",")=E14,"",("("&amp;ROUND(INDEX('Berechnung Wegpunkte'!$B$12:$Y$44,F$2,$A14),4)&amp;","&amp;ROUND(INDEX('Berechnung Wegpunkte'!$B$12:$Y$44,F$2,$A14+1),4)&amp;")"&amp;",")),"")</f>
        <v>(375,408.4),</v>
      </c>
      <c r="G14" s="10" t="str" cm="1">
        <f t="array" ref="G14">IF(F14&lt;&gt;"",IF(("("&amp;ROUND(INDEX('Berechnung Wegpunkte'!$B$12:$Y$44,G$2,$A14),4)&amp;","&amp;ROUND(INDEX('Berechnung Wegpunkte'!$B$12:$Y$44,G$2,$A14+1),4)&amp;")"&amp;",")=F14,"",("("&amp;ROUND(INDEX('Berechnung Wegpunkte'!$B$12:$Y$44,G$2,$A14),4)&amp;","&amp;ROUND(INDEX('Berechnung Wegpunkte'!$B$12:$Y$44,G$2,$A14+1),4)&amp;")"&amp;",")),"")</f>
        <v>(425,408.4),</v>
      </c>
      <c r="H14" s="10" t="str" cm="1">
        <f t="array" ref="H14">IF(G14&lt;&gt;"",IF(("("&amp;ROUND(INDEX('Berechnung Wegpunkte'!$B$12:$Y$44,H$2,$A14),4)&amp;","&amp;ROUND(INDEX('Berechnung Wegpunkte'!$B$12:$Y$44,H$2,$A14+1),4)&amp;")"&amp;",")=G14,"",("("&amp;ROUND(INDEX('Berechnung Wegpunkte'!$B$12:$Y$44,H$2,$A14),4)&amp;","&amp;ROUND(INDEX('Berechnung Wegpunkte'!$B$12:$Y$44,H$2,$A14+1),4)&amp;")"&amp;",")),"")</f>
        <v>(475,408.4),</v>
      </c>
      <c r="I14" s="10" t="str" cm="1">
        <f t="array" ref="I14">IF(H14&lt;&gt;"",IF(("("&amp;ROUND(INDEX('Berechnung Wegpunkte'!$B$12:$Y$44,I$2,$A14),4)&amp;","&amp;ROUND(INDEX('Berechnung Wegpunkte'!$B$12:$Y$44,I$2,$A14+1),4)&amp;")"&amp;",")=H14,"",("("&amp;ROUND(INDEX('Berechnung Wegpunkte'!$B$12:$Y$44,I$2,$A14),4)&amp;","&amp;ROUND(INDEX('Berechnung Wegpunkte'!$B$12:$Y$44,I$2,$A14+1),4)&amp;")"&amp;",")),"")</f>
        <v>(525,408.4),</v>
      </c>
      <c r="J14" s="10" t="str" cm="1">
        <f t="array" ref="J14">IF(I14&lt;&gt;"",IF(("("&amp;ROUND(INDEX('Berechnung Wegpunkte'!$B$12:$Y$44,J$2,$A14),4)&amp;","&amp;ROUND(INDEX('Berechnung Wegpunkte'!$B$12:$Y$44,J$2,$A14+1),4)&amp;")"&amp;",")=I14,"",("("&amp;ROUND(INDEX('Berechnung Wegpunkte'!$B$12:$Y$44,J$2,$A14),4)&amp;","&amp;ROUND(INDEX('Berechnung Wegpunkte'!$B$12:$Y$44,J$2,$A14+1),4)&amp;")"&amp;",")),"")</f>
        <v>(575,408.4),</v>
      </c>
      <c r="K14" s="10" t="str" cm="1">
        <f t="array" ref="K14">IF(J14&lt;&gt;"",IF(("("&amp;ROUND(INDEX('Berechnung Wegpunkte'!$B$12:$Y$44,K$2,$A14),4)&amp;","&amp;ROUND(INDEX('Berechnung Wegpunkte'!$B$12:$Y$44,K$2,$A14+1),4)&amp;")"&amp;",")=J14,"",("("&amp;ROUND(INDEX('Berechnung Wegpunkte'!$B$12:$Y$44,K$2,$A14),4)&amp;","&amp;ROUND(INDEX('Berechnung Wegpunkte'!$B$12:$Y$44,K$2,$A14+1),4)&amp;")"&amp;",")),"")</f>
        <v>(625,408.4),</v>
      </c>
      <c r="L14" s="10" t="str" cm="1">
        <f t="array" ref="L14">IF(K14&lt;&gt;"",IF(("("&amp;ROUND(INDEX('Berechnung Wegpunkte'!$B$12:$Y$44,L$2,$A14),4)&amp;","&amp;ROUND(INDEX('Berechnung Wegpunkte'!$B$12:$Y$44,L$2,$A14+1),4)&amp;")"&amp;",")=K14,"",("("&amp;ROUND(INDEX('Berechnung Wegpunkte'!$B$12:$Y$44,L$2,$A14),4)&amp;","&amp;ROUND(INDEX('Berechnung Wegpunkte'!$B$12:$Y$44,L$2,$A14+1),4)&amp;")"&amp;",")),"")</f>
        <v>(675,408.4),</v>
      </c>
      <c r="M14" s="10" t="str" cm="1">
        <f t="array" ref="M14">IF(L14&lt;&gt;"",IF(("("&amp;ROUND(INDEX('Berechnung Wegpunkte'!$B$12:$Y$44,M$2,$A14),4)&amp;","&amp;ROUND(INDEX('Berechnung Wegpunkte'!$B$12:$Y$44,M$2,$A14+1),4)&amp;")"&amp;",")=L14,"",("("&amp;ROUND(INDEX('Berechnung Wegpunkte'!$B$12:$Y$44,M$2,$A14),4)&amp;","&amp;ROUND(INDEX('Berechnung Wegpunkte'!$B$12:$Y$44,M$2,$A14+1),4)&amp;")"&amp;",")),"")</f>
        <v>(725,408.4),</v>
      </c>
      <c r="N14" s="10" t="str" cm="1">
        <f t="array" ref="N14">IF(M14&lt;&gt;"",IF(("("&amp;ROUND(INDEX('Berechnung Wegpunkte'!$B$12:$Y$44,N$2,$A14),4)&amp;","&amp;ROUND(INDEX('Berechnung Wegpunkte'!$B$12:$Y$44,N$2,$A14+1),4)&amp;")"&amp;",")=M14,"",("("&amp;ROUND(INDEX('Berechnung Wegpunkte'!$B$12:$Y$44,N$2,$A14),4)&amp;","&amp;ROUND(INDEX('Berechnung Wegpunkte'!$B$12:$Y$44,N$2,$A14+1),4)&amp;")"&amp;",")),"")</f>
        <v>(775,408.4),</v>
      </c>
      <c r="O14" s="10" t="str" cm="1">
        <f t="array" ref="O14">IF(N14&lt;&gt;"",IF(("("&amp;ROUND(INDEX('Berechnung Wegpunkte'!$B$12:$Y$44,O$2,$A14),4)&amp;","&amp;ROUND(INDEX('Berechnung Wegpunkte'!$B$12:$Y$44,O$2,$A14+1),4)&amp;")"&amp;",")=N14,"",("("&amp;ROUND(INDEX('Berechnung Wegpunkte'!$B$12:$Y$44,O$2,$A14),4)&amp;","&amp;ROUND(INDEX('Berechnung Wegpunkte'!$B$12:$Y$44,O$2,$A14+1),4)&amp;")"&amp;",")),"")</f>
        <v/>
      </c>
      <c r="P14" s="10" t="str" cm="1">
        <f t="array" ref="P14">IF(O14&lt;&gt;"",IF(("("&amp;ROUND(INDEX('Berechnung Wegpunkte'!$B$12:$Y$44,P$2,$A14),4)&amp;","&amp;ROUND(INDEX('Berechnung Wegpunkte'!$B$12:$Y$44,P$2,$A14+1),4)&amp;")"&amp;",")=O14,"",("("&amp;ROUND(INDEX('Berechnung Wegpunkte'!$B$12:$Y$44,P$2,$A14),4)&amp;","&amp;ROUND(INDEX('Berechnung Wegpunkte'!$B$12:$Y$44,P$2,$A14+1),4)&amp;")"&amp;",")),"")</f>
        <v/>
      </c>
      <c r="Q14" s="10" t="str" cm="1">
        <f t="array" ref="Q14">IF(P14&lt;&gt;"",IF(("("&amp;ROUND(INDEX('Berechnung Wegpunkte'!$B$12:$Y$44,Q$2,$A14),4)&amp;","&amp;ROUND(INDEX('Berechnung Wegpunkte'!$B$12:$Y$44,Q$2,$A14+1),4)&amp;")"&amp;",")=P14,"",("("&amp;ROUND(INDEX('Berechnung Wegpunkte'!$B$12:$Y$44,Q$2,$A14),4)&amp;","&amp;ROUND(INDEX('Berechnung Wegpunkte'!$B$12:$Y$44,Q$2,$A14+1),4)&amp;")"&amp;",")),"")</f>
        <v/>
      </c>
      <c r="R14" s="10" t="str" cm="1">
        <f t="array" ref="R14">IF(Q14&lt;&gt;"",IF(("("&amp;ROUND(INDEX('Berechnung Wegpunkte'!$B$12:$Y$44,R$2,$A14),4)&amp;","&amp;ROUND(INDEX('Berechnung Wegpunkte'!$B$12:$Y$44,R$2,$A14+1),4)&amp;")"&amp;",")=Q14,"",("("&amp;ROUND(INDEX('Berechnung Wegpunkte'!$B$12:$Y$44,R$2,$A14),4)&amp;","&amp;ROUND(INDEX('Berechnung Wegpunkte'!$B$12:$Y$44,R$2,$A14+1),4)&amp;")"&amp;",")),"")</f>
        <v/>
      </c>
      <c r="S14" s="10" t="str" cm="1">
        <f t="array" ref="S14">IF(R14&lt;&gt;"",IF(("("&amp;ROUND(INDEX('Berechnung Wegpunkte'!$B$12:$Y$44,S$2,$A14),4)&amp;","&amp;ROUND(INDEX('Berechnung Wegpunkte'!$B$12:$Y$44,S$2,$A14+1),4)&amp;")"&amp;",")=R14,"",("("&amp;ROUND(INDEX('Berechnung Wegpunkte'!$B$12:$Y$44,S$2,$A14),4)&amp;","&amp;ROUND(INDEX('Berechnung Wegpunkte'!$B$12:$Y$44,S$2,$A14+1),4)&amp;")"&amp;",")),"")</f>
        <v/>
      </c>
      <c r="T14" s="10" t="str" cm="1">
        <f t="array" ref="T14">IF(S14&lt;&gt;"",IF(("("&amp;ROUND(INDEX('Berechnung Wegpunkte'!$B$12:$Y$44,T$2,$A14),4)&amp;","&amp;ROUND(INDEX('Berechnung Wegpunkte'!$B$12:$Y$44,T$2,$A14+1),4)&amp;")"&amp;",")=S14,"",("("&amp;ROUND(INDEX('Berechnung Wegpunkte'!$B$12:$Y$44,T$2,$A14),4)&amp;","&amp;ROUND(INDEX('Berechnung Wegpunkte'!$B$12:$Y$44,T$2,$A14+1),4)&amp;")"&amp;",")),"")</f>
        <v/>
      </c>
      <c r="U14" s="10" t="str" cm="1">
        <f t="array" ref="U14">IF(T14&lt;&gt;"",IF(("("&amp;ROUND(INDEX('Berechnung Wegpunkte'!$B$12:$Y$44,U$2,$A14),4)&amp;","&amp;ROUND(INDEX('Berechnung Wegpunkte'!$B$12:$Y$44,U$2,$A14+1),4)&amp;")"&amp;",")=T14,"",("("&amp;ROUND(INDEX('Berechnung Wegpunkte'!$B$12:$Y$44,U$2,$A14),4)&amp;","&amp;ROUND(INDEX('Berechnung Wegpunkte'!$B$12:$Y$44,U$2,$A14+1),4)&amp;")"&amp;",")),"")</f>
        <v/>
      </c>
      <c r="V14" s="10" t="str" cm="1">
        <f t="array" ref="V14">IF(U14&lt;&gt;"",IF(("("&amp;ROUND(INDEX('Berechnung Wegpunkte'!$B$12:$Y$44,V$2,$A14),4)&amp;","&amp;ROUND(INDEX('Berechnung Wegpunkte'!$B$12:$Y$44,V$2,$A14+1),4)&amp;")"&amp;",")=U14,"",("("&amp;ROUND(INDEX('Berechnung Wegpunkte'!$B$12:$Y$44,V$2,$A14),4)&amp;","&amp;ROUND(INDEX('Berechnung Wegpunkte'!$B$12:$Y$44,V$2,$A14+1),4)&amp;")"&amp;",")),"")</f>
        <v/>
      </c>
      <c r="W14" s="10" t="str" cm="1">
        <f t="array" ref="W14">IF(V14&lt;&gt;"",IF(("("&amp;ROUND(INDEX('Berechnung Wegpunkte'!$B$12:$Y$44,W$2,$A14),4)&amp;","&amp;ROUND(INDEX('Berechnung Wegpunkte'!$B$12:$Y$44,W$2,$A14+1),4)&amp;")"&amp;",")=V14,"",("("&amp;ROUND(INDEX('Berechnung Wegpunkte'!$B$12:$Y$44,W$2,$A14),4)&amp;","&amp;ROUND(INDEX('Berechnung Wegpunkte'!$B$12:$Y$44,W$2,$A14+1),4)&amp;")"&amp;",")),"")</f>
        <v/>
      </c>
      <c r="X14" s="10" t="str" cm="1">
        <f t="array" ref="X14">IF(W14&lt;&gt;"",IF(("("&amp;ROUND(INDEX('Berechnung Wegpunkte'!$B$12:$Y$44,X$2,$A14),4)&amp;","&amp;ROUND(INDEX('Berechnung Wegpunkte'!$B$12:$Y$44,X$2,$A14+1),4)&amp;")"&amp;",")=W14,"",("("&amp;ROUND(INDEX('Berechnung Wegpunkte'!$B$12:$Y$44,X$2,$A14),4)&amp;","&amp;ROUND(INDEX('Berechnung Wegpunkte'!$B$12:$Y$44,X$2,$A14+1),4)&amp;")"&amp;",")),"")</f>
        <v/>
      </c>
      <c r="Y14" s="10" t="str" cm="1">
        <f t="array" ref="Y14">IF(X14&lt;&gt;"",IF(("("&amp;ROUND(INDEX('Berechnung Wegpunkte'!$B$12:$Y$44,Y$2,$A14),4)&amp;","&amp;ROUND(INDEX('Berechnung Wegpunkte'!$B$12:$Y$44,Y$2,$A14+1),4)&amp;")"&amp;",")=X14,"",("("&amp;ROUND(INDEX('Berechnung Wegpunkte'!$B$12:$Y$44,Y$2,$A14),4)&amp;","&amp;ROUND(INDEX('Berechnung Wegpunkte'!$B$12:$Y$44,Y$2,$A14+1),4)&amp;")"&amp;",")),"")</f>
        <v/>
      </c>
      <c r="Z14" s="10" t="str" cm="1">
        <f t="array" ref="Z14">IF(Y14&lt;&gt;"",IF(("("&amp;ROUND(INDEX('Berechnung Wegpunkte'!$B$12:$Y$44,Z$2,$A14),4)&amp;","&amp;ROUND(INDEX('Berechnung Wegpunkte'!$B$12:$Y$44,Z$2,$A14+1),4)&amp;")"&amp;",")=Y14,"",("("&amp;ROUND(INDEX('Berechnung Wegpunkte'!$B$12:$Y$44,Z$2,$A14),4)&amp;","&amp;ROUND(INDEX('Berechnung Wegpunkte'!$B$12:$Y$44,Z$2,$A14+1),4)&amp;")"&amp;",")),"")</f>
        <v/>
      </c>
      <c r="AA14" s="10" t="str" cm="1">
        <f t="array" ref="AA14">IF(Z14&lt;&gt;"",IF(("("&amp;ROUND(INDEX('Berechnung Wegpunkte'!$B$12:$Y$44,AA$2,$A14),4)&amp;","&amp;ROUND(INDEX('Berechnung Wegpunkte'!$B$12:$Y$44,AA$2,$A14+1),4)&amp;")"&amp;",")=Z14,"",("("&amp;ROUND(INDEX('Berechnung Wegpunkte'!$B$12:$Y$44,AA$2,$A14),4)&amp;","&amp;ROUND(INDEX('Berechnung Wegpunkte'!$B$12:$Y$44,AA$2,$A14+1),4)&amp;")"&amp;",")),"")</f>
        <v/>
      </c>
      <c r="AB14" s="10" t="str" cm="1">
        <f t="array" ref="AB14">IF(AA14&lt;&gt;"",IF(("("&amp;ROUND(INDEX('Berechnung Wegpunkte'!$B$12:$Y$44,AB$2,$A14),4)&amp;","&amp;ROUND(INDEX('Berechnung Wegpunkte'!$B$12:$Y$44,AB$2,$A14+1),4)&amp;")"&amp;",")=AA14,"",("("&amp;ROUND(INDEX('Berechnung Wegpunkte'!$B$12:$Y$44,AB$2,$A14),4)&amp;","&amp;ROUND(INDEX('Berechnung Wegpunkte'!$B$12:$Y$44,AB$2,$A14+1),4)&amp;")"&amp;",")),"")</f>
        <v/>
      </c>
      <c r="AC14" s="10" t="str" cm="1">
        <f t="array" ref="AC14">IF(AB14&lt;&gt;"",IF(("("&amp;ROUND(INDEX('Berechnung Wegpunkte'!$B$12:$Y$44,AC$2,$A14),4)&amp;","&amp;ROUND(INDEX('Berechnung Wegpunkte'!$B$12:$Y$44,AC$2,$A14+1),4)&amp;")"&amp;",")=AB14,"",("("&amp;ROUND(INDEX('Berechnung Wegpunkte'!$B$12:$Y$44,AC$2,$A14),4)&amp;","&amp;ROUND(INDEX('Berechnung Wegpunkte'!$B$12:$Y$44,AC$2,$A14+1),4)&amp;")"&amp;",")),"")</f>
        <v/>
      </c>
      <c r="AD14" s="10" t="str" cm="1">
        <f t="array" ref="AD14">IF(AC14&lt;&gt;"",IF(("("&amp;ROUND(INDEX('Berechnung Wegpunkte'!$B$12:$Y$44,AD$2,$A14),4)&amp;","&amp;ROUND(INDEX('Berechnung Wegpunkte'!$B$12:$Y$44,AD$2,$A14+1),4)&amp;")"&amp;",")=AC14,"",("("&amp;ROUND(INDEX('Berechnung Wegpunkte'!$B$12:$Y$44,AD$2,$A14),4)&amp;","&amp;ROUND(INDEX('Berechnung Wegpunkte'!$B$12:$Y$44,AD$2,$A14+1),4)&amp;")"&amp;",")),"")</f>
        <v/>
      </c>
      <c r="AE14" s="10" t="str" cm="1">
        <f t="array" ref="AE14">IF(AD14&lt;&gt;"",IF(("("&amp;ROUND(INDEX('Berechnung Wegpunkte'!$B$12:$Y$44,AE$2,$A14),4)&amp;","&amp;ROUND(INDEX('Berechnung Wegpunkte'!$B$12:$Y$44,AE$2,$A14+1),4)&amp;")"&amp;",")=AD14,"",("("&amp;ROUND(INDEX('Berechnung Wegpunkte'!$B$12:$Y$44,AE$2,$A14),4)&amp;","&amp;ROUND(INDEX('Berechnung Wegpunkte'!$B$12:$Y$44,AE$2,$A14+1),4)&amp;")"&amp;",")),"")</f>
        <v/>
      </c>
      <c r="AF14" s="10" t="str" cm="1">
        <f t="array" ref="AF14">IF(AE14&lt;&gt;"",IF(("("&amp;ROUND(INDEX('Berechnung Wegpunkte'!$B$12:$Y$44,AF$2,$A14),4)&amp;","&amp;ROUND(INDEX('Berechnung Wegpunkte'!$B$12:$Y$44,AF$2,$A14+1),4)&amp;")"&amp;",")=AE14,"",("("&amp;ROUND(INDEX('Berechnung Wegpunkte'!$B$12:$Y$44,AF$2,$A14),4)&amp;","&amp;ROUND(INDEX('Berechnung Wegpunkte'!$B$12:$Y$44,AF$2,$A14+1),4)&amp;")"&amp;",")),"")</f>
        <v/>
      </c>
      <c r="AG14" s="10" t="str" cm="1">
        <f t="array" ref="AG14">IF(AF14&lt;&gt;"",IF(("("&amp;ROUND(INDEX('Berechnung Wegpunkte'!$B$12:$Y$44,AG$2,$A14),4)&amp;","&amp;ROUND(INDEX('Berechnung Wegpunkte'!$B$12:$Y$44,AG$2,$A14+1),4)&amp;")"&amp;",")=AF14,"",("("&amp;ROUND(INDEX('Berechnung Wegpunkte'!$B$12:$Y$44,AG$2,$A14),4)&amp;","&amp;ROUND(INDEX('Berechnung Wegpunkte'!$B$12:$Y$44,AG$2,$A14+1),4)&amp;")"&amp;",")),"")</f>
        <v/>
      </c>
      <c r="AH14" s="10" t="str" cm="1">
        <f t="array" ref="AH14">IF(AG14&lt;&gt;"",IF(("("&amp;ROUND(INDEX('Berechnung Wegpunkte'!$B$12:$Y$44,AH$2,$A14),4)&amp;","&amp;ROUND(INDEX('Berechnung Wegpunkte'!$B$12:$Y$44,AH$2,$A14+1),4)&amp;")"&amp;",")=AG14,"",("("&amp;ROUND(INDEX('Berechnung Wegpunkte'!$B$12:$Y$44,AH$2,$A14),4)&amp;","&amp;ROUND(INDEX('Berechnung Wegpunkte'!$B$12:$Y$44,AH$2,$A14+1),4)&amp;")"&amp;",")),"")</f>
        <v/>
      </c>
      <c r="AI14" s="10" t="str" cm="1">
        <f t="array" ref="AI14">IF(AH14&lt;&gt;"",IF(("("&amp;ROUND(INDEX('Berechnung Wegpunkte'!$B$12:$Y$44,AI$2,$A14),4)&amp;","&amp;ROUND(INDEX('Berechnung Wegpunkte'!$B$12:$Y$44,AI$2,$A14+1),4)&amp;")"&amp;",")=AH14,"",("("&amp;ROUND(INDEX('Berechnung Wegpunkte'!$B$12:$Y$44,AI$2,$A14),4)&amp;","&amp;ROUND(INDEX('Berechnung Wegpunkte'!$B$12:$Y$44,AI$2,$A14+1),4)&amp;")"&amp;",")),"")</f>
        <v/>
      </c>
      <c r="AJ14" s="10" t="str" cm="1">
        <f t="array" ref="AJ14">IF(AI14&lt;&gt;"",IF(("("&amp;ROUND(INDEX('Berechnung Wegpunkte'!$B$12:$Y$44,AJ$2,$A14),4)&amp;","&amp;ROUND(INDEX('Berechnung Wegpunkte'!$B$12:$Y$44,AJ$2,$A14+1),4)&amp;")"&amp;",")=AI14,"",("("&amp;ROUND(INDEX('Berechnung Wegpunkte'!$B$12:$Y$44,AJ$2,$A14),4)&amp;","&amp;ROUND(INDEX('Berechnung Wegpunkte'!$B$12:$Y$44,AJ$2,$A14+1),4)&amp;")"&amp;",")),"")</f>
        <v/>
      </c>
      <c r="AK14" s="10" t="str" cm="1">
        <f t="array" ref="AK14">IF(AJ14&lt;&gt;"",IF(("("&amp;ROUND(INDEX('Berechnung Wegpunkte'!$B$12:$Y$44,AK$2,$A14),4)&amp;","&amp;ROUND(INDEX('Berechnung Wegpunkte'!$B$12:$Y$44,AK$2,$A14+1),4)&amp;")"&amp;",")=AJ14,"",("("&amp;ROUND(INDEX('Berechnung Wegpunkte'!$B$12:$Y$44,AK$2,$A14),4)&amp;","&amp;ROUND(INDEX('Berechnung Wegpunkte'!$B$12:$Y$44,AK$2,$A14+1),4)&amp;")"&amp;",")),"")</f>
        <v/>
      </c>
      <c r="AL14" s="10" t="s">
        <v>76</v>
      </c>
      <c r="AM14" s="29" t="s">
        <v>36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53C9-FD68-D94C-9520-D94DA358ECD0}">
  <sheetPr codeName="Tabelle6"/>
  <dimension ref="A1:O16"/>
  <sheetViews>
    <sheetView workbookViewId="0">
      <selection activeCell="K21" sqref="K21"/>
    </sheetView>
  </sheetViews>
  <sheetFormatPr baseColWidth="10" defaultRowHeight="15" x14ac:dyDescent="0.2"/>
  <sheetData>
    <row r="1" spans="1:15" x14ac:dyDescent="0.2">
      <c r="A1" s="31" t="s">
        <v>77</v>
      </c>
      <c r="I1" s="31" t="s">
        <v>78</v>
      </c>
    </row>
    <row r="2" spans="1:15" ht="16" x14ac:dyDescent="0.2">
      <c r="A2" t="s">
        <v>61</v>
      </c>
      <c r="B2">
        <f>'Berechnung Wegpunkte'!$AB$7</f>
        <v>391.6</v>
      </c>
      <c r="C2" t="s">
        <v>73</v>
      </c>
      <c r="D2">
        <f>'Berechnung Wegpunkte'!$AB$13</f>
        <v>375</v>
      </c>
      <c r="E2" t="s">
        <v>74</v>
      </c>
      <c r="I2" t="s">
        <v>61</v>
      </c>
      <c r="J2">
        <f>'Berechnung Wegpunkte'!$AB$11</f>
        <v>800</v>
      </c>
      <c r="K2" t="s">
        <v>73</v>
      </c>
      <c r="L2">
        <f>'Berechnung Wegpunkte'!$AB$8</f>
        <v>408.4</v>
      </c>
      <c r="M2" t="s">
        <v>74</v>
      </c>
      <c r="O2" s="40"/>
    </row>
    <row r="3" spans="1:15" ht="16" x14ac:dyDescent="0.2">
      <c r="A3" t="s">
        <v>62</v>
      </c>
      <c r="B3">
        <f>'Berechnung Wegpunkte'!$AB$7</f>
        <v>391.6</v>
      </c>
      <c r="C3" t="s">
        <v>73</v>
      </c>
      <c r="D3">
        <f>'Berechnung Wegpunkte'!$AB$13</f>
        <v>375</v>
      </c>
      <c r="E3" t="s">
        <v>74</v>
      </c>
      <c r="I3" t="s">
        <v>62</v>
      </c>
      <c r="J3">
        <f>'Berechnung Wegpunkte'!$AB$10</f>
        <v>0</v>
      </c>
      <c r="K3" t="s">
        <v>73</v>
      </c>
      <c r="L3">
        <f>'Berechnung Wegpunkte'!$AB$7</f>
        <v>391.6</v>
      </c>
      <c r="M3" t="s">
        <v>74</v>
      </c>
      <c r="O3" s="40"/>
    </row>
    <row r="4" spans="1:15" ht="16" x14ac:dyDescent="0.2">
      <c r="A4" t="s">
        <v>63</v>
      </c>
      <c r="B4">
        <f>'Berechnung Wegpunkte'!$AB$7</f>
        <v>391.6</v>
      </c>
      <c r="C4" t="s">
        <v>73</v>
      </c>
      <c r="D4">
        <f>'Berechnung Wegpunkte'!$AB$13</f>
        <v>375</v>
      </c>
      <c r="E4" t="s">
        <v>74</v>
      </c>
      <c r="I4" t="s">
        <v>63</v>
      </c>
      <c r="J4">
        <f>'Berechnung Wegpunkte'!$AB$7</f>
        <v>391.6</v>
      </c>
      <c r="K4" t="s">
        <v>73</v>
      </c>
      <c r="L4">
        <f>'Berechnung Wegpunkte'!$AB$11</f>
        <v>800</v>
      </c>
      <c r="M4" t="s">
        <v>74</v>
      </c>
      <c r="O4" s="40"/>
    </row>
    <row r="5" spans="1:15" ht="16" x14ac:dyDescent="0.2">
      <c r="A5" t="s">
        <v>64</v>
      </c>
      <c r="B5">
        <f>'Berechnung Wegpunkte'!$AB$14</f>
        <v>425</v>
      </c>
      <c r="C5" t="s">
        <v>73</v>
      </c>
      <c r="D5">
        <f>'Berechnung Wegpunkte'!$AB$7</f>
        <v>391.6</v>
      </c>
      <c r="E5" t="s">
        <v>74</v>
      </c>
      <c r="H5" s="40"/>
      <c r="I5" t="s">
        <v>64</v>
      </c>
      <c r="J5">
        <f>'Berechnung Wegpunkte'!$AB$7</f>
        <v>391.6</v>
      </c>
      <c r="K5" t="s">
        <v>73</v>
      </c>
      <c r="L5">
        <f>'Berechnung Wegpunkte'!$AB$11</f>
        <v>800</v>
      </c>
      <c r="M5" t="s">
        <v>74</v>
      </c>
      <c r="O5" s="40"/>
    </row>
    <row r="6" spans="1:15" ht="16" x14ac:dyDescent="0.2">
      <c r="A6" t="s">
        <v>65</v>
      </c>
      <c r="B6">
        <f>'Berechnung Wegpunkte'!$AB$14</f>
        <v>425</v>
      </c>
      <c r="C6" t="s">
        <v>73</v>
      </c>
      <c r="D6">
        <f>'Berechnung Wegpunkte'!$AB$7</f>
        <v>391.6</v>
      </c>
      <c r="E6" t="s">
        <v>74</v>
      </c>
      <c r="H6" s="40"/>
      <c r="I6" t="s">
        <v>65</v>
      </c>
      <c r="J6">
        <f>'Berechnung Wegpunkte'!$AB$8</f>
        <v>408.4</v>
      </c>
      <c r="K6" t="s">
        <v>73</v>
      </c>
      <c r="L6">
        <f>'Berechnung Wegpunkte'!$AB$10</f>
        <v>0</v>
      </c>
      <c r="M6" t="s">
        <v>74</v>
      </c>
      <c r="O6" s="40"/>
    </row>
    <row r="7" spans="1:15" ht="16" x14ac:dyDescent="0.2">
      <c r="A7" t="s">
        <v>66</v>
      </c>
      <c r="B7">
        <f>'Berechnung Wegpunkte'!$AB$14</f>
        <v>425</v>
      </c>
      <c r="C7" t="s">
        <v>73</v>
      </c>
      <c r="D7">
        <f>'Berechnung Wegpunkte'!$AB$7</f>
        <v>391.6</v>
      </c>
      <c r="E7" t="s">
        <v>74</v>
      </c>
      <c r="H7" s="40"/>
      <c r="I7" t="s">
        <v>66</v>
      </c>
      <c r="J7">
        <f>'Berechnung Wegpunkte'!$AB$10</f>
        <v>0</v>
      </c>
      <c r="K7" t="s">
        <v>73</v>
      </c>
      <c r="L7">
        <f>'Berechnung Wegpunkte'!$AB$7</f>
        <v>391.6</v>
      </c>
      <c r="M7" t="s">
        <v>74</v>
      </c>
      <c r="O7" s="40"/>
    </row>
    <row r="8" spans="1:15" ht="16" x14ac:dyDescent="0.2">
      <c r="A8" t="s">
        <v>67</v>
      </c>
      <c r="B8">
        <f>'Berechnung Wegpunkte'!$AB$8</f>
        <v>408.4</v>
      </c>
      <c r="C8" t="s">
        <v>73</v>
      </c>
      <c r="D8">
        <f>'Berechnung Wegpunkte'!$AB$14</f>
        <v>425</v>
      </c>
      <c r="E8" t="s">
        <v>74</v>
      </c>
      <c r="H8" s="40"/>
      <c r="I8" t="s">
        <v>67</v>
      </c>
      <c r="J8">
        <f>'Berechnung Wegpunkte'!$AB$10</f>
        <v>0</v>
      </c>
      <c r="K8" t="s">
        <v>73</v>
      </c>
      <c r="L8">
        <f>'Berechnung Wegpunkte'!$AB$7</f>
        <v>391.6</v>
      </c>
      <c r="M8" t="s">
        <v>74</v>
      </c>
      <c r="O8" s="40"/>
    </row>
    <row r="9" spans="1:15" ht="16" x14ac:dyDescent="0.2">
      <c r="A9" t="s">
        <v>68</v>
      </c>
      <c r="B9">
        <f>'Berechnung Wegpunkte'!$AB$8</f>
        <v>408.4</v>
      </c>
      <c r="C9" t="s">
        <v>73</v>
      </c>
      <c r="D9">
        <f>'Berechnung Wegpunkte'!$AB$14</f>
        <v>425</v>
      </c>
      <c r="E9" t="s">
        <v>74</v>
      </c>
      <c r="H9" s="40"/>
      <c r="I9" t="s">
        <v>68</v>
      </c>
      <c r="J9">
        <f>'Berechnung Wegpunkte'!$AB$11</f>
        <v>800</v>
      </c>
      <c r="K9" t="s">
        <v>73</v>
      </c>
      <c r="L9">
        <f>'Berechnung Wegpunkte'!$AB$8</f>
        <v>408.4</v>
      </c>
      <c r="M9" t="s">
        <v>74</v>
      </c>
      <c r="O9" s="40"/>
    </row>
    <row r="10" spans="1:15" ht="16" x14ac:dyDescent="0.2">
      <c r="A10" t="s">
        <v>69</v>
      </c>
      <c r="B10">
        <f>'Berechnung Wegpunkte'!$AB$8</f>
        <v>408.4</v>
      </c>
      <c r="C10" t="s">
        <v>73</v>
      </c>
      <c r="D10">
        <f>'Berechnung Wegpunkte'!$AB$14</f>
        <v>425</v>
      </c>
      <c r="E10" t="s">
        <v>74</v>
      </c>
      <c r="H10" s="40"/>
      <c r="I10" t="s">
        <v>69</v>
      </c>
      <c r="J10">
        <f>'Berechnung Wegpunkte'!$AB$8</f>
        <v>408.4</v>
      </c>
      <c r="K10" t="s">
        <v>73</v>
      </c>
      <c r="L10">
        <f>'Berechnung Wegpunkte'!$AB$10</f>
        <v>0</v>
      </c>
      <c r="M10" t="s">
        <v>74</v>
      </c>
      <c r="O10" s="40"/>
    </row>
    <row r="11" spans="1:15" ht="16" x14ac:dyDescent="0.2">
      <c r="A11" t="s">
        <v>70</v>
      </c>
      <c r="B11">
        <f>'Berechnung Wegpunkte'!$AB$13</f>
        <v>375</v>
      </c>
      <c r="C11" t="s">
        <v>73</v>
      </c>
      <c r="D11">
        <f>'Berechnung Wegpunkte'!$AB$8</f>
        <v>408.4</v>
      </c>
      <c r="E11" t="s">
        <v>74</v>
      </c>
      <c r="H11" s="40"/>
      <c r="I11" t="s">
        <v>70</v>
      </c>
      <c r="J11">
        <f>'Berechnung Wegpunkte'!$AB$8</f>
        <v>408.4</v>
      </c>
      <c r="K11" t="s">
        <v>73</v>
      </c>
      <c r="L11">
        <f>'Berechnung Wegpunkte'!$AB$10</f>
        <v>0</v>
      </c>
      <c r="M11" t="s">
        <v>74</v>
      </c>
      <c r="O11" s="40"/>
    </row>
    <row r="12" spans="1:15" ht="16" x14ac:dyDescent="0.2">
      <c r="A12" t="s">
        <v>71</v>
      </c>
      <c r="B12">
        <f>'Berechnung Wegpunkte'!$AB$13</f>
        <v>375</v>
      </c>
      <c r="C12" t="s">
        <v>73</v>
      </c>
      <c r="D12">
        <f>'Berechnung Wegpunkte'!$AB$8</f>
        <v>408.4</v>
      </c>
      <c r="E12" t="s">
        <v>74</v>
      </c>
      <c r="H12" s="40"/>
      <c r="I12" t="s">
        <v>71</v>
      </c>
      <c r="J12">
        <f>'Berechnung Wegpunkte'!$AB$7</f>
        <v>391.6</v>
      </c>
      <c r="K12" t="s">
        <v>73</v>
      </c>
      <c r="L12">
        <f>'Berechnung Wegpunkte'!$AB$11</f>
        <v>800</v>
      </c>
      <c r="M12" t="s">
        <v>74</v>
      </c>
      <c r="O12" s="40"/>
    </row>
    <row r="13" spans="1:15" ht="16" x14ac:dyDescent="0.2">
      <c r="A13" t="s">
        <v>72</v>
      </c>
      <c r="B13">
        <f>'Berechnung Wegpunkte'!$AB$13</f>
        <v>375</v>
      </c>
      <c r="C13" t="s">
        <v>73</v>
      </c>
      <c r="D13">
        <f>'Berechnung Wegpunkte'!$AB$8</f>
        <v>408.4</v>
      </c>
      <c r="E13" t="s">
        <v>75</v>
      </c>
      <c r="H13" s="40"/>
      <c r="I13" t="s">
        <v>72</v>
      </c>
      <c r="J13">
        <f>'Berechnung Wegpunkte'!$AB$11</f>
        <v>800</v>
      </c>
      <c r="K13" t="s">
        <v>73</v>
      </c>
      <c r="L13">
        <f>'Berechnung Wegpunkte'!$AB$8</f>
        <v>408.4</v>
      </c>
      <c r="M13" t="s">
        <v>75</v>
      </c>
      <c r="O13" s="40"/>
    </row>
    <row r="14" spans="1:15" ht="16" x14ac:dyDescent="0.2">
      <c r="H14" s="40"/>
    </row>
    <row r="15" spans="1:15" ht="16" x14ac:dyDescent="0.2">
      <c r="H15" s="40"/>
    </row>
    <row r="16" spans="1:15" ht="16" x14ac:dyDescent="0.2">
      <c r="H16" s="4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FB32-13F2-C74D-B0A3-2D433C04AF76}">
  <sheetPr codeName="Tabelle7"/>
  <dimension ref="B3:O15"/>
  <sheetViews>
    <sheetView zoomScale="125" zoomScaleNormal="190" workbookViewId="0">
      <selection activeCell="D5" sqref="D5"/>
    </sheetView>
  </sheetViews>
  <sheetFormatPr baseColWidth="10" defaultRowHeight="15" x14ac:dyDescent="0.2"/>
  <sheetData>
    <row r="3" spans="2:15" x14ac:dyDescent="0.2">
      <c r="C3" s="23" t="s">
        <v>52</v>
      </c>
      <c r="D3" s="33">
        <v>1</v>
      </c>
      <c r="E3" s="33">
        <v>2</v>
      </c>
      <c r="F3" s="33">
        <v>3</v>
      </c>
      <c r="G3" s="33">
        <v>4</v>
      </c>
      <c r="H3" s="33">
        <v>5</v>
      </c>
      <c r="I3" s="33">
        <v>6</v>
      </c>
      <c r="J3" s="33">
        <v>7</v>
      </c>
      <c r="K3" s="33">
        <v>8</v>
      </c>
      <c r="L3" s="33">
        <v>9</v>
      </c>
      <c r="M3" s="33">
        <v>10</v>
      </c>
      <c r="N3" s="33">
        <v>11</v>
      </c>
      <c r="O3" s="33">
        <v>12</v>
      </c>
    </row>
    <row r="4" spans="2:15" ht="16" x14ac:dyDescent="0.2">
      <c r="B4" s="32" t="s">
        <v>40</v>
      </c>
      <c r="C4" s="25">
        <v>1</v>
      </c>
      <c r="D4" s="1" t="str">
        <f>"["&amp;IF('Berechnung KPs'!C12&lt;&gt;"-",ROUND('Berechnung KPs'!C12,4)&amp;",",0&amp;",")</f>
        <v>[0,</v>
      </c>
      <c r="E4" s="1" t="str">
        <f>IF('Berechnung KPs'!D12&lt;&gt;"-",ROUND('Berechnung KPs'!D12,4)&amp;",",0&amp;",")</f>
        <v>58.7619,</v>
      </c>
      <c r="F4" s="1" t="str">
        <f>IF('Berechnung KPs'!E12&lt;&gt;"-",ROUND('Berechnung KPs'!E12,4)&amp;",",0&amp;",")</f>
        <v>0,</v>
      </c>
      <c r="G4" s="1" t="str">
        <f>IF('Berechnung KPs'!F12&lt;&gt;"-",ROUND('Berechnung KPs'!F12,4)&amp;",",0&amp;",")</f>
        <v>0,</v>
      </c>
      <c r="H4" s="1" t="str">
        <f>IF('Berechnung KPs'!G12&lt;&gt;"-",ROUND('Berechnung KPs'!G12,4)&amp;",",0&amp;",")</f>
        <v>16.6,</v>
      </c>
      <c r="I4" s="1" t="str">
        <f>IF('Berechnung KPs'!H12&lt;&gt;"-",ROUND('Berechnung KPs'!H12,4)&amp;",",0&amp;",")</f>
        <v>0,</v>
      </c>
      <c r="J4" s="1" t="str">
        <f>IF('Berechnung KPs'!I12&lt;&gt;"-",ROUND('Berechnung KPs'!I12,4)&amp;",",0&amp;",")</f>
        <v>43.7619,</v>
      </c>
      <c r="K4" s="1" t="str">
        <f>IF('Berechnung KPs'!J12&lt;&gt;"-",ROUND('Berechnung KPs'!J12,4)&amp;",",0&amp;",")</f>
        <v>0,</v>
      </c>
      <c r="L4" s="1" t="str">
        <f>IF('Berechnung KPs'!K12&lt;&gt;"-",ROUND('Berechnung KPs'!K12,4)&amp;",",0&amp;",")</f>
        <v>25.234,</v>
      </c>
      <c r="M4" s="1" t="str">
        <f>IF('Berechnung KPs'!L12&lt;&gt;"-",ROUND('Berechnung KPs'!L12,4)&amp;",",0&amp;",")</f>
        <v>0,</v>
      </c>
      <c r="N4" s="1" t="str">
        <f>IF('Berechnung KPs'!M12&lt;&gt;"-",ROUND('Berechnung KPs'!M12,4)&amp;",",0&amp;",")</f>
        <v>0,</v>
      </c>
      <c r="O4" s="1" t="str">
        <f>IF('Berechnung KPs'!N12&lt;&gt;"-",ROUND('Berechnung KPs'!N12,4),0)&amp;"],"</f>
        <v>35.128],</v>
      </c>
    </row>
    <row r="5" spans="2:15" ht="16" x14ac:dyDescent="0.2">
      <c r="B5" s="32" t="s">
        <v>41</v>
      </c>
      <c r="C5" s="25">
        <v>2</v>
      </c>
      <c r="D5" s="1" t="str">
        <f>"["&amp;IF('Berechnung KPs'!C13&lt;&gt;"-",ROUND('Berechnung KPs'!C13,4)&amp;",",0&amp;",")</f>
        <v>[0,</v>
      </c>
      <c r="E5" s="1" t="str">
        <f>IF('Berechnung KPs'!D13&lt;&gt;"-",ROUND('Berechnung KPs'!D13,4)&amp;",",0&amp;",")</f>
        <v>0,</v>
      </c>
      <c r="F5" s="1" t="str">
        <f>IF('Berechnung KPs'!E13&lt;&gt;"-",ROUND('Berechnung KPs'!E13,4)&amp;",",0&amp;",")</f>
        <v>0,</v>
      </c>
      <c r="G5" s="1" t="str">
        <f>IF('Berechnung KPs'!F13&lt;&gt;"-",ROUND('Berechnung KPs'!F13,4)&amp;",",0&amp;",")</f>
        <v>25.1619,</v>
      </c>
      <c r="H5" s="1" t="str">
        <f>IF('Berechnung KPs'!G13&lt;&gt;"-",ROUND('Berechnung KPs'!G13,4)&amp;",",0&amp;",")</f>
        <v>0,</v>
      </c>
      <c r="I5" s="1" t="str">
        <f>IF('Berechnung KPs'!H13&lt;&gt;"-",ROUND('Berechnung KPs'!H13,4)&amp;",",0&amp;",")</f>
        <v>0,</v>
      </c>
      <c r="J5" s="1" t="str">
        <f>IF('Berechnung KPs'!I13&lt;&gt;"-",ROUND('Berechnung KPs'!I13,4)&amp;",",0&amp;",")</f>
        <v>0,</v>
      </c>
      <c r="K5" s="1" t="str">
        <f>IF('Berechnung KPs'!J13&lt;&gt;"-",ROUND('Berechnung KPs'!J13,4)&amp;",",0&amp;",")</f>
        <v>0,</v>
      </c>
      <c r="L5" s="1" t="str">
        <f>IF('Berechnung KPs'!K13&lt;&gt;"-",ROUND('Berechnung KPs'!K13,4)&amp;",",0&amp;",")</f>
        <v>0,</v>
      </c>
      <c r="M5" s="1" t="str">
        <f>IF('Berechnung KPs'!L13&lt;&gt;"-",ROUND('Berechnung KPs'!L13,4)&amp;",",0&amp;",")</f>
        <v>0,</v>
      </c>
      <c r="N5" s="1" t="str">
        <f>IF('Berechnung KPs'!M13&lt;&gt;"-",ROUND('Berechnung KPs'!M13,4)&amp;",",0&amp;",")</f>
        <v>0,</v>
      </c>
      <c r="O5" s="1" t="str">
        <f>IF('Berechnung KPs'!N13&lt;&gt;"-",ROUND('Berechnung KPs'!N13,4),0)&amp;"],"</f>
        <v>0],</v>
      </c>
    </row>
    <row r="6" spans="2:15" ht="16" x14ac:dyDescent="0.2">
      <c r="B6" s="32" t="s">
        <v>42</v>
      </c>
      <c r="C6" s="25">
        <v>3</v>
      </c>
      <c r="D6" s="1" t="str">
        <f>"["&amp;IF('Berechnung KPs'!C14&lt;&gt;"-",ROUND('Berechnung KPs'!C14,4)&amp;",",0&amp;",")</f>
        <v>[0,</v>
      </c>
      <c r="E6" s="1" t="str">
        <f>IF('Berechnung KPs'!D14&lt;&gt;"-",ROUND('Berechnung KPs'!D14,4)&amp;",",0&amp;",")</f>
        <v>0,</v>
      </c>
      <c r="F6" s="1" t="str">
        <f>IF('Berechnung KPs'!E14&lt;&gt;"-",ROUND('Berechnung KPs'!E14,4)&amp;",",0&amp;",")</f>
        <v>48.4,</v>
      </c>
      <c r="G6" s="1" t="str">
        <f>IF('Berechnung KPs'!F14&lt;&gt;"-",ROUND('Berechnung KPs'!F14,4)&amp;",",0&amp;",")</f>
        <v>0,</v>
      </c>
      <c r="H6" s="1" t="str">
        <f>IF('Berechnung KPs'!G14&lt;&gt;"-",ROUND('Berechnung KPs'!G14,4)&amp;",",0&amp;",")</f>
        <v>16.6,</v>
      </c>
      <c r="I6" s="1" t="str">
        <f>IF('Berechnung KPs'!H14&lt;&gt;"-",ROUND('Berechnung KPs'!H14,4)&amp;",",0&amp;",")</f>
        <v>0,</v>
      </c>
      <c r="J6" s="1" t="str">
        <f>IF('Berechnung KPs'!I14&lt;&gt;"-",ROUND('Berechnung KPs'!I14,4)&amp;",",0&amp;",")</f>
        <v>0,</v>
      </c>
      <c r="K6" s="1" t="str">
        <f>IF('Berechnung KPs'!J14&lt;&gt;"-",ROUND('Berechnung KPs'!J14,4)&amp;",",0&amp;",")</f>
        <v>33.4,</v>
      </c>
      <c r="L6" s="1" t="str">
        <f>IF('Berechnung KPs'!K14&lt;&gt;"-",ROUND('Berechnung KPs'!K14,4)&amp;",",0&amp;",")</f>
        <v>25,</v>
      </c>
      <c r="M6" s="1" t="str">
        <f>IF('Berechnung KPs'!L14&lt;&gt;"-",ROUND('Berechnung KPs'!L14,4)&amp;",",0&amp;",")</f>
        <v>0,</v>
      </c>
      <c r="N6" s="1" t="str">
        <f>IF('Berechnung KPs'!M14&lt;&gt;"-",ROUND('Berechnung KPs'!M14,4)&amp;",",0&amp;",")</f>
        <v>0,</v>
      </c>
      <c r="O6" s="1" t="str">
        <f>IF('Berechnung KPs'!N14&lt;&gt;"-",ROUND('Berechnung KPs'!N14,4),0)&amp;"],"</f>
        <v>0],</v>
      </c>
    </row>
    <row r="7" spans="2:15" ht="16" x14ac:dyDescent="0.2">
      <c r="B7" s="32" t="s">
        <v>43</v>
      </c>
      <c r="C7" s="25">
        <v>4</v>
      </c>
      <c r="D7" s="1" t="str">
        <f>"["&amp;IF('Berechnung KPs'!C15&lt;&gt;"-",ROUND('Berechnung KPs'!C15,4)&amp;",",0&amp;",")</f>
        <v>[0,</v>
      </c>
      <c r="E7" s="1" t="str">
        <f>IF('Berechnung KPs'!D15&lt;&gt;"-",ROUND('Berechnung KPs'!D15,4)&amp;",",0&amp;",")</f>
        <v>0,</v>
      </c>
      <c r="F7" s="1" t="str">
        <f>IF('Berechnung KPs'!E15&lt;&gt;"-",ROUND('Berechnung KPs'!E15,4)&amp;",",0&amp;",")</f>
        <v>58.7619,</v>
      </c>
      <c r="G7" s="1" t="str">
        <f>IF('Berechnung KPs'!F15&lt;&gt;"-",ROUND('Berechnung KPs'!F15,4)&amp;",",0&amp;",")</f>
        <v>0,</v>
      </c>
      <c r="H7" s="1" t="str">
        <f>IF('Berechnung KPs'!G15&lt;&gt;"-",ROUND('Berechnung KPs'!G15,4)&amp;",",0&amp;",")</f>
        <v>0,</v>
      </c>
      <c r="I7" s="1" t="str">
        <f>IF('Berechnung KPs'!H15&lt;&gt;"-",ROUND('Berechnung KPs'!H15,4)&amp;",",0&amp;",")</f>
        <v>16.6,</v>
      </c>
      <c r="J7" s="1" t="str">
        <f>IF('Berechnung KPs'!I15&lt;&gt;"-",ROUND('Berechnung KPs'!I15,4)&amp;",",0&amp;",")</f>
        <v>0,</v>
      </c>
      <c r="K7" s="1" t="str">
        <f>IF('Berechnung KPs'!J15&lt;&gt;"-",ROUND('Berechnung KPs'!J15,4)&amp;",",0&amp;",")</f>
        <v>43.7619,</v>
      </c>
      <c r="L7" s="1" t="str">
        <f>IF('Berechnung KPs'!K15&lt;&gt;"-",ROUND('Berechnung KPs'!K15,4)&amp;",",0&amp;",")</f>
        <v>35.128,</v>
      </c>
      <c r="M7" s="1" t="str">
        <f>IF('Berechnung KPs'!L15&lt;&gt;"-",ROUND('Berechnung KPs'!L15,4)&amp;",",0&amp;",")</f>
        <v>25.234,</v>
      </c>
      <c r="N7" s="1" t="str">
        <f>IF('Berechnung KPs'!M15&lt;&gt;"-",ROUND('Berechnung KPs'!M15,4)&amp;",",0&amp;",")</f>
        <v>0,</v>
      </c>
      <c r="O7" s="1" t="str">
        <f>IF('Berechnung KPs'!N15&lt;&gt;"-",ROUND('Berechnung KPs'!N15,4),0)&amp;"],"</f>
        <v>0],</v>
      </c>
    </row>
    <row r="8" spans="2:15" ht="16" x14ac:dyDescent="0.2">
      <c r="B8" s="32" t="s">
        <v>44</v>
      </c>
      <c r="C8" s="25">
        <v>5</v>
      </c>
      <c r="D8" s="1" t="str">
        <f>"["&amp;IF('Berechnung KPs'!C16&lt;&gt;"-",ROUND('Berechnung KPs'!C16,4)&amp;",",0&amp;",")</f>
        <v>[25.1619,</v>
      </c>
      <c r="E8" s="1" t="str">
        <f>IF('Berechnung KPs'!D16&lt;&gt;"-",ROUND('Berechnung KPs'!D16,4)&amp;",",0&amp;",")</f>
        <v>0,</v>
      </c>
      <c r="F8" s="1" t="str">
        <f>IF('Berechnung KPs'!E16&lt;&gt;"-",ROUND('Berechnung KPs'!E16,4)&amp;",",0&amp;",")</f>
        <v>0,</v>
      </c>
      <c r="G8" s="1" t="str">
        <f>IF('Berechnung KPs'!F16&lt;&gt;"-",ROUND('Berechnung KPs'!F16,4)&amp;",",0&amp;",")</f>
        <v>0,</v>
      </c>
      <c r="H8" s="1" t="str">
        <f>IF('Berechnung KPs'!G16&lt;&gt;"-",ROUND('Berechnung KPs'!G16,4)&amp;",",0&amp;",")</f>
        <v>0,</v>
      </c>
      <c r="I8" s="1" t="str">
        <f>IF('Berechnung KPs'!H16&lt;&gt;"-",ROUND('Berechnung KPs'!H16,4)&amp;",",0&amp;",")</f>
        <v>0,</v>
      </c>
      <c r="J8" s="1" t="str">
        <f>IF('Berechnung KPs'!I16&lt;&gt;"-",ROUND('Berechnung KPs'!I16,4)&amp;",",0&amp;",")</f>
        <v>0,</v>
      </c>
      <c r="K8" s="1" t="str">
        <f>IF('Berechnung KPs'!J16&lt;&gt;"-",ROUND('Berechnung KPs'!J16,4)&amp;",",0&amp;",")</f>
        <v>0,</v>
      </c>
      <c r="L8" s="1" t="str">
        <f>IF('Berechnung KPs'!K16&lt;&gt;"-",ROUND('Berechnung KPs'!K16,4)&amp;",",0&amp;",")</f>
        <v>0,</v>
      </c>
      <c r="M8" s="1" t="str">
        <f>IF('Berechnung KPs'!L16&lt;&gt;"-",ROUND('Berechnung KPs'!L16,4)&amp;",",0&amp;",")</f>
        <v>0,</v>
      </c>
      <c r="N8" s="1" t="str">
        <f>IF('Berechnung KPs'!M16&lt;&gt;"-",ROUND('Berechnung KPs'!M16,4)&amp;",",0&amp;",")</f>
        <v>0,</v>
      </c>
      <c r="O8" s="1" t="str">
        <f>IF('Berechnung KPs'!N16&lt;&gt;"-",ROUND('Berechnung KPs'!N16,4),0)&amp;"],"</f>
        <v>0],</v>
      </c>
    </row>
    <row r="9" spans="2:15" ht="16" x14ac:dyDescent="0.2">
      <c r="B9" s="32" t="s">
        <v>45</v>
      </c>
      <c r="C9" s="25">
        <v>6</v>
      </c>
      <c r="D9" s="1" t="str">
        <f>"["&amp;IF('Berechnung KPs'!C17&lt;&gt;"-",ROUND('Berechnung KPs'!C17,4)&amp;",",0&amp;",")</f>
        <v>[0,</v>
      </c>
      <c r="E9" s="1" t="str">
        <f>IF('Berechnung KPs'!D17&lt;&gt;"-",ROUND('Berechnung KPs'!D17,4)&amp;",",0&amp;",")</f>
        <v>0,</v>
      </c>
      <c r="F9" s="1" t="str">
        <f>IF('Berechnung KPs'!E17&lt;&gt;"-",ROUND('Berechnung KPs'!E17,4)&amp;",",0&amp;",")</f>
        <v>0,</v>
      </c>
      <c r="G9" s="1" t="str">
        <f>IF('Berechnung KPs'!F17&lt;&gt;"-",ROUND('Berechnung KPs'!F17,4)&amp;",",0&amp;",")</f>
        <v>48.4,</v>
      </c>
      <c r="H9" s="1" t="str">
        <f>IF('Berechnung KPs'!G17&lt;&gt;"-",ROUND('Berechnung KPs'!G17,4)&amp;",",0&amp;",")</f>
        <v>33.4,</v>
      </c>
      <c r="I9" s="1" t="str">
        <f>IF('Berechnung KPs'!H17&lt;&gt;"-",ROUND('Berechnung KPs'!H17,4)&amp;",",0&amp;",")</f>
        <v>16.6,</v>
      </c>
      <c r="J9" s="1" t="str">
        <f>IF('Berechnung KPs'!I17&lt;&gt;"-",ROUND('Berechnung KPs'!I17,4)&amp;",",0&amp;",")</f>
        <v>0,</v>
      </c>
      <c r="K9" s="1" t="str">
        <f>IF('Berechnung KPs'!J17&lt;&gt;"-",ROUND('Berechnung KPs'!J17,4)&amp;",",0&amp;",")</f>
        <v>0,</v>
      </c>
      <c r="L9" s="1" t="str">
        <f>IF('Berechnung KPs'!K17&lt;&gt;"-",ROUND('Berechnung KPs'!K17,4)&amp;",",0&amp;",")</f>
        <v>0,</v>
      </c>
      <c r="M9" s="1" t="str">
        <f>IF('Berechnung KPs'!M20&lt;&gt;"-",ROUND('Berechnung KPs'!M20,4)&amp;",",0&amp;",")</f>
        <v>25,</v>
      </c>
      <c r="N9" s="1" t="str">
        <f>IF('Berechnung KPs'!M17&lt;&gt;"-",ROUND('Berechnung KPs'!M17,4)&amp;",",0&amp;",")</f>
        <v>0,</v>
      </c>
      <c r="O9" s="1" t="str">
        <f>IF('Berechnung KPs'!N17&lt;&gt;"-",ROUND('Berechnung KPs'!N17,4),0)&amp;"],"</f>
        <v>0],</v>
      </c>
    </row>
    <row r="10" spans="2:15" ht="16" x14ac:dyDescent="0.2">
      <c r="B10" s="32" t="s">
        <v>46</v>
      </c>
      <c r="C10" s="25">
        <v>7</v>
      </c>
      <c r="D10" s="1" t="str">
        <f>"["&amp;IF('Berechnung KPs'!C18&lt;&gt;"-",ROUND('Berechnung KPs'!C18,4)&amp;",",0&amp;",")</f>
        <v>[0,</v>
      </c>
      <c r="E10" s="1" t="str">
        <f>IF('Berechnung KPs'!D18&lt;&gt;"-",ROUND('Berechnung KPs'!D18,4)&amp;",",0&amp;",")</f>
        <v>0,</v>
      </c>
      <c r="F10" s="1" t="str">
        <f>IF('Berechnung KPs'!E18&lt;&gt;"-",ROUND('Berechnung KPs'!E18,4)&amp;",",0&amp;",")</f>
        <v>0,</v>
      </c>
      <c r="G10" s="1" t="str">
        <f>IF('Berechnung KPs'!F18&lt;&gt;"-",ROUND('Berechnung KPs'!F18,4)&amp;",",0&amp;",")</f>
        <v>58.7619,</v>
      </c>
      <c r="H10" s="1" t="str">
        <f>IF('Berechnung KPs'!G18&lt;&gt;"-",ROUND('Berechnung KPs'!G18,4)&amp;",",0&amp;",")</f>
        <v>43.7619,</v>
      </c>
      <c r="I10" s="1" t="str">
        <f>IF('Berechnung KPs'!H18&lt;&gt;"-",ROUND('Berechnung KPs'!H18,4)&amp;",",0&amp;",")</f>
        <v>0,</v>
      </c>
      <c r="J10" s="1" t="str">
        <f>IF('Berechnung KPs'!I18&lt;&gt;"-",ROUND('Berechnung KPs'!I18,4)&amp;",",0&amp;",")</f>
        <v>16.6,</v>
      </c>
      <c r="K10" s="1" t="str">
        <f>IF('Berechnung KPs'!J18&lt;&gt;"-",ROUND('Berechnung KPs'!J18,4)&amp;",",0&amp;",")</f>
        <v>0,</v>
      </c>
      <c r="L10" s="1" t="str">
        <f>IF('Berechnung KPs'!K18&lt;&gt;"-",ROUND('Berechnung KPs'!K18,4)&amp;",",0&amp;",")</f>
        <v>0,</v>
      </c>
      <c r="M10" s="1" t="str">
        <f>IF('Berechnung KPs'!L18&lt;&gt;"-",ROUND('Berechnung KPs'!L18,4)&amp;",",0&amp;",")</f>
        <v>35.128,</v>
      </c>
      <c r="N10" s="1" t="str">
        <f>IF('Berechnung KPs'!M18&lt;&gt;"-",ROUND('Berechnung KPs'!M18,4)&amp;",",0&amp;",")</f>
        <v>25.234,</v>
      </c>
      <c r="O10" s="1" t="str">
        <f>IF('Berechnung KPs'!N18&lt;&gt;"-",ROUND('Berechnung KPs'!N18,4),0)&amp;"],"</f>
        <v>0],</v>
      </c>
    </row>
    <row r="11" spans="2:15" ht="16" x14ac:dyDescent="0.2">
      <c r="B11" s="32" t="s">
        <v>47</v>
      </c>
      <c r="C11" s="25">
        <v>8</v>
      </c>
      <c r="D11" s="1" t="str">
        <f>"["&amp;IF('Berechnung KPs'!C19&lt;&gt;"-",ROUND('Berechnung KPs'!C19,4)&amp;",",0&amp;",")</f>
        <v>[0,</v>
      </c>
      <c r="E11" s="1" t="str">
        <f>IF('Berechnung KPs'!D19&lt;&gt;"-",ROUND('Berechnung KPs'!D19,4)&amp;",",0&amp;",")</f>
        <v>25.1619,</v>
      </c>
      <c r="F11" s="1" t="str">
        <f>IF('Berechnung KPs'!E19&lt;&gt;"-",ROUND('Berechnung KPs'!E19,4)&amp;",",0&amp;",")</f>
        <v>0,</v>
      </c>
      <c r="G11" s="1" t="str">
        <f>IF('Berechnung KPs'!F19&lt;&gt;"-",ROUND('Berechnung KPs'!F19,4)&amp;",",0&amp;",")</f>
        <v>0,</v>
      </c>
      <c r="H11" s="1" t="str">
        <f>IF('Berechnung KPs'!G19&lt;&gt;"-",ROUND('Berechnung KPs'!G19,4)&amp;",",0&amp;",")</f>
        <v>0,</v>
      </c>
      <c r="I11" s="1" t="str">
        <f>IF('Berechnung KPs'!H19&lt;&gt;"-",ROUND('Berechnung KPs'!H19,4)&amp;",",0&amp;",")</f>
        <v>0,</v>
      </c>
      <c r="J11" s="1" t="str">
        <f>IF('Berechnung KPs'!I19&lt;&gt;"-",ROUND('Berechnung KPs'!I19,4)&amp;",",0&amp;",")</f>
        <v>0,</v>
      </c>
      <c r="K11" s="1" t="str">
        <f>IF('Berechnung KPs'!J19&lt;&gt;"-",ROUND('Berechnung KPs'!J19,4)&amp;",",0&amp;",")</f>
        <v>0,</v>
      </c>
      <c r="L11" s="1" t="str">
        <f>IF('Berechnung KPs'!K19&lt;&gt;"-",ROUND('Berechnung KPs'!K19,4)&amp;",",0&amp;",")</f>
        <v>0,</v>
      </c>
      <c r="M11" s="1" t="str">
        <f>IF('Berechnung KPs'!L19&lt;&gt;"-",ROUND('Berechnung KPs'!L19,4)&amp;",",0&amp;",")</f>
        <v>0,</v>
      </c>
      <c r="N11" s="1" t="str">
        <f>IF('Berechnung KPs'!M19&lt;&gt;"-",ROUND('Berechnung KPs'!M19,4)&amp;",",0&amp;",")</f>
        <v>0,</v>
      </c>
      <c r="O11" s="1" t="str">
        <f>IF('Berechnung KPs'!N19&lt;&gt;"-",ROUND('Berechnung KPs'!N19,4),0)&amp;"],"</f>
        <v>0],</v>
      </c>
    </row>
    <row r="12" spans="2:15" ht="16" x14ac:dyDescent="0.2">
      <c r="B12" s="32" t="s">
        <v>48</v>
      </c>
      <c r="C12" s="25">
        <v>9</v>
      </c>
      <c r="D12" s="1" t="str">
        <f>"["&amp;IF('Berechnung KPs'!C20&lt;&gt;"-",ROUND('Berechnung KPs'!C20,4)&amp;",",0&amp;",")</f>
        <v>[48.4,</v>
      </c>
      <c r="E12" s="1" t="str">
        <f>IF('Berechnung KPs'!D20&lt;&gt;"-",ROUND('Berechnung KPs'!D20,4)&amp;",",0&amp;",")</f>
        <v>0,</v>
      </c>
      <c r="F12" s="1" t="str">
        <f>IF('Berechnung KPs'!E20&lt;&gt;"-",ROUND('Berechnung KPs'!E20,4)&amp;",",0&amp;",")</f>
        <v>0,</v>
      </c>
      <c r="G12" s="1" t="str">
        <f>IF('Berechnung KPs'!F20&lt;&gt;"-",ROUND('Berechnung KPs'!F20,4)&amp;",",0&amp;",")</f>
        <v>0,</v>
      </c>
      <c r="H12" s="1" t="str">
        <f>IF('Berechnung KPs'!G20&lt;&gt;"-",ROUND('Berechnung KPs'!G20,4)&amp;",",0&amp;",")</f>
        <v>0,</v>
      </c>
      <c r="I12" s="1" t="str">
        <f>IF('Berechnung KPs'!H20&lt;&gt;"-",ROUND('Berechnung KPs'!H20,4)&amp;",",0&amp;",")</f>
        <v>33.4,</v>
      </c>
      <c r="J12" s="1" t="str">
        <f>IF('Berechnung KPs'!I20&lt;&gt;"-",ROUND('Berechnung KPs'!I20,4)&amp;",",0&amp;",")</f>
        <v>16.6,</v>
      </c>
      <c r="K12" s="1" t="str">
        <f>IF('Berechnung KPs'!J20&lt;&gt;"-",ROUND('Berechnung KPs'!J20,4)&amp;",",0&amp;",")</f>
        <v>0,</v>
      </c>
      <c r="L12" s="1" t="str">
        <f>IF('Berechnung KPs'!K20&lt;&gt;"-",ROUND('Berechnung KPs'!K20,4)&amp;",",0&amp;",")</f>
        <v>0,</v>
      </c>
      <c r="M12" s="1" t="str">
        <f>IF('Berechnung KPs'!L20&lt;&gt;"-",ROUND('Berechnung KPs'!L20,4)&amp;",",0&amp;",")</f>
        <v>0,</v>
      </c>
      <c r="N12" s="1" t="str">
        <f>IF('Berechnung KPs'!M20&lt;&gt;"-",ROUND('Berechnung KPs'!M20,4)&amp;",",0&amp;",")</f>
        <v>25,</v>
      </c>
      <c r="O12" s="1" t="str">
        <f>IF('Berechnung KPs'!N20&lt;&gt;"-",ROUND('Berechnung KPs'!N20,4),0)&amp;"],"</f>
        <v>0],</v>
      </c>
    </row>
    <row r="13" spans="2:15" ht="16" x14ac:dyDescent="0.2">
      <c r="B13" s="32" t="s">
        <v>49</v>
      </c>
      <c r="C13" s="25">
        <v>10</v>
      </c>
      <c r="D13" s="1" t="str">
        <f>"["&amp;IF('Berechnung KPs'!C21&lt;&gt;"-",ROUND('Berechnung KPs'!C21,4)&amp;",",0&amp;",")</f>
        <v>[58.7619,</v>
      </c>
      <c r="E13" s="1" t="str">
        <f>IF('Berechnung KPs'!D21&lt;&gt;"-",ROUND('Berechnung KPs'!D21,4)&amp;",",0&amp;",")</f>
        <v>0,</v>
      </c>
      <c r="F13" s="1" t="str">
        <f>IF('Berechnung KPs'!E21&lt;&gt;"-",ROUND('Berechnung KPs'!E21,4)&amp;",",0&amp;",")</f>
        <v>0,</v>
      </c>
      <c r="G13" s="1" t="str">
        <f>IF('Berechnung KPs'!F21&lt;&gt;"-",ROUND('Berechnung KPs'!F21,4)&amp;",",0&amp;",")</f>
        <v>0,</v>
      </c>
      <c r="H13" s="1" t="str">
        <f>IF('Berechnung KPs'!G21&lt;&gt;"-",ROUND('Berechnung KPs'!G21,4)&amp;",",0&amp;",")</f>
        <v>0,</v>
      </c>
      <c r="I13" s="1" t="str">
        <f>IF('Berechnung KPs'!H21&lt;&gt;"-",ROUND('Berechnung KPs'!H21,4)&amp;",",0&amp;",")</f>
        <v>43.7619,</v>
      </c>
      <c r="J13" s="1" t="str">
        <f>IF('Berechnung KPs'!I21&lt;&gt;"-",ROUND('Berechnung KPs'!I21,4)&amp;",",0&amp;",")</f>
        <v>0,</v>
      </c>
      <c r="K13" s="1" t="str">
        <f>IF('Berechnung KPs'!J21&lt;&gt;"-",ROUND('Berechnung KPs'!J21,4)&amp;",",0&amp;",")</f>
        <v>16.6,</v>
      </c>
      <c r="L13" s="1" t="str">
        <f>IF('Berechnung KPs'!K21&lt;&gt;"-",ROUND('Berechnung KPs'!K21,4)&amp;",",0&amp;",")</f>
        <v>0,</v>
      </c>
      <c r="M13" s="1" t="str">
        <f>IF('Berechnung KPs'!L21&lt;&gt;"-",ROUND('Berechnung KPs'!L21,4)&amp;",",0&amp;",")</f>
        <v>0,</v>
      </c>
      <c r="N13" s="1" t="str">
        <f>IF('Berechnung KPs'!M21&lt;&gt;"-",ROUND('Berechnung KPs'!M21,4)&amp;",",0&amp;",")</f>
        <v>35.128,</v>
      </c>
      <c r="O13" s="1" t="str">
        <f>IF('Berechnung KPs'!N21&lt;&gt;"-",ROUND('Berechnung KPs'!N21,4),0)&amp;"],"</f>
        <v>25.234],</v>
      </c>
    </row>
    <row r="14" spans="2:15" ht="16" x14ac:dyDescent="0.2">
      <c r="B14" s="32" t="s">
        <v>50</v>
      </c>
      <c r="C14" s="25">
        <v>11</v>
      </c>
      <c r="D14" s="1" t="str">
        <f>"["&amp;IF('Berechnung KPs'!C22&lt;&gt;"-",ROUND('Berechnung KPs'!C22,4)&amp;",",0&amp;",")</f>
        <v>[0,</v>
      </c>
      <c r="E14" s="1" t="str">
        <f>IF('Berechnung KPs'!D22&lt;&gt;"-",ROUND('Berechnung KPs'!D22,4)&amp;",",0&amp;",")</f>
        <v>0,</v>
      </c>
      <c r="F14" s="1" t="str">
        <f>IF('Berechnung KPs'!E22&lt;&gt;"-",ROUND('Berechnung KPs'!E22,4)&amp;",",0&amp;",")</f>
        <v>25.1619,</v>
      </c>
      <c r="G14" s="1" t="str">
        <f>IF('Berechnung KPs'!F22&lt;&gt;"-",ROUND('Berechnung KPs'!F22,4)&amp;",",0&amp;",")</f>
        <v>0,</v>
      </c>
      <c r="H14" s="1" t="str">
        <f>IF('Berechnung KPs'!G22&lt;&gt;"-",ROUND('Berechnung KPs'!G22,4)&amp;",",0&amp;",")</f>
        <v>0,</v>
      </c>
      <c r="I14" s="1" t="str">
        <f>IF('Berechnung KPs'!H22&lt;&gt;"-",ROUND('Berechnung KPs'!H22,4)&amp;",",0&amp;",")</f>
        <v>0,</v>
      </c>
      <c r="J14" s="1" t="str">
        <f>IF('Berechnung KPs'!I22&lt;&gt;"-",ROUND('Berechnung KPs'!I22,4)&amp;",",0&amp;",")</f>
        <v>0,</v>
      </c>
      <c r="K14" s="1" t="str">
        <f>IF('Berechnung KPs'!J22&lt;&gt;"-",ROUND('Berechnung KPs'!J22,4)&amp;",",0&amp;",")</f>
        <v>0,</v>
      </c>
      <c r="L14" s="1" t="str">
        <f>IF('Berechnung KPs'!K22&lt;&gt;"-",ROUND('Berechnung KPs'!K22,4)&amp;",",0&amp;",")</f>
        <v>0,</v>
      </c>
      <c r="M14" s="1" t="str">
        <f>IF('Berechnung KPs'!L22&lt;&gt;"-",ROUND('Berechnung KPs'!L22,4)&amp;",",0&amp;",")</f>
        <v>0,</v>
      </c>
      <c r="N14" s="1" t="str">
        <f>IF('Berechnung KPs'!M22&lt;&gt;"-",ROUND('Berechnung KPs'!M22,4)&amp;",",0&amp;",")</f>
        <v>0,</v>
      </c>
      <c r="O14" s="1" t="str">
        <f>IF('Berechnung KPs'!N22&lt;&gt;"-",ROUND('Berechnung KPs'!N22,4),0)&amp;"],"</f>
        <v>0],</v>
      </c>
    </row>
    <row r="15" spans="2:15" ht="16" x14ac:dyDescent="0.2">
      <c r="B15" s="32" t="s">
        <v>51</v>
      </c>
      <c r="C15" s="25">
        <v>12</v>
      </c>
      <c r="D15" s="1" t="str">
        <f>"["&amp;IF('Berechnung KPs'!C23&lt;&gt;"-",ROUND('Berechnung KPs'!C23,4)&amp;",",0&amp;",")</f>
        <v>[0,</v>
      </c>
      <c r="E15" s="1" t="str">
        <f>IF('Berechnung KPs'!D23&lt;&gt;"-",ROUND('Berechnung KPs'!D23,4)&amp;",",0&amp;",")</f>
        <v>48.4,</v>
      </c>
      <c r="F15" s="1" t="str">
        <f>IF('Berechnung KPs'!E23&lt;&gt;"-",ROUND('Berechnung KPs'!E23,4)&amp;",",0&amp;",")</f>
        <v>0,</v>
      </c>
      <c r="G15" s="1" t="str">
        <f>IF('Berechnung KPs'!F23&lt;&gt;"-",ROUND('Berechnung KPs'!F23,4)&amp;",",0&amp;",")</f>
        <v>0,</v>
      </c>
      <c r="H15" s="1" t="str">
        <f>IF('Berechnung KPs'!G23&lt;&gt;"-",ROUND('Berechnung KPs'!G23,4)&amp;",",0&amp;",")</f>
        <v>0,</v>
      </c>
      <c r="I15" s="1" t="str">
        <f>IF('Berechnung KPs'!H23&lt;&gt;"-",ROUND('Berechnung KPs'!H23,4)&amp;",",0&amp;",")</f>
        <v>0,</v>
      </c>
      <c r="J15" s="1" t="str">
        <f>IF('Berechnung KPs'!I23&lt;&gt;"-",ROUND('Berechnung KPs'!I23,4)&amp;",",0&amp;",")</f>
        <v>33.4,</v>
      </c>
      <c r="K15" s="1" t="str">
        <f>IF('Berechnung KPs'!J23&lt;&gt;"-",ROUND('Berechnung KPs'!J23,4)&amp;",",0&amp;",")</f>
        <v>16.6,</v>
      </c>
      <c r="L15" s="1" t="str">
        <f>IF('Berechnung KPs'!K23&lt;&gt;"-",ROUND('Berechnung KPs'!K23,4)&amp;",",0&amp;",")</f>
        <v>0,</v>
      </c>
      <c r="M15" s="1" t="str">
        <f>IF('Berechnung KPs'!L23&lt;&gt;"-",ROUND('Berechnung KPs'!L23,4)&amp;",",0&amp;",")</f>
        <v>0,</v>
      </c>
      <c r="N15" s="1" t="str">
        <f>IF('Berechnung KPs'!M23&lt;&gt;"-",ROUND('Berechnung KPs'!M23,4)&amp;",",0&amp;",")</f>
        <v>0,</v>
      </c>
      <c r="O15" s="1" t="str">
        <f>IF('Berechnung KPs'!N23&lt;&gt;"-",ROUND('Berechnung KPs'!N23,4),0)&amp;"]"</f>
        <v>25]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7415-45DC-4F46-97C1-BFECBD255E9F}">
  <sheetPr codeName="Tabelle8"/>
  <dimension ref="A2:K18"/>
  <sheetViews>
    <sheetView workbookViewId="0">
      <selection activeCell="A2" sqref="A2:E13"/>
    </sheetView>
  </sheetViews>
  <sheetFormatPr baseColWidth="10" defaultRowHeight="15" x14ac:dyDescent="0.2"/>
  <sheetData>
    <row r="2" spans="1:11" ht="16" x14ac:dyDescent="0.2">
      <c r="A2" t="s">
        <v>61</v>
      </c>
      <c r="B2">
        <f>'Berechnung Wegpunkte'!$AB$8</f>
        <v>408.4</v>
      </c>
      <c r="C2" t="s">
        <v>73</v>
      </c>
      <c r="D2">
        <f>'Berechnung Wegpunkte'!$AB$7-'Berechnung Wegpunkte'!$AB$4</f>
        <v>376.6</v>
      </c>
      <c r="E2" t="s">
        <v>74</v>
      </c>
      <c r="H2" s="40"/>
    </row>
    <row r="3" spans="1:11" ht="16" x14ac:dyDescent="0.2">
      <c r="A3" t="s">
        <v>62</v>
      </c>
      <c r="B3">
        <f>'Berechnung Wegpunkte'!$AB$8+'Berechnung Wegpunkte'!$AB$4</f>
        <v>423.4</v>
      </c>
      <c r="C3" t="s">
        <v>73</v>
      </c>
      <c r="D3">
        <f>'Berechnung Wegpunkte'!$AB$8</f>
        <v>408.4</v>
      </c>
      <c r="E3" t="s">
        <v>74</v>
      </c>
      <c r="H3" s="40"/>
    </row>
    <row r="4" spans="1:11" ht="16" x14ac:dyDescent="0.2">
      <c r="A4" t="s">
        <v>63</v>
      </c>
      <c r="B4">
        <f>'Berechnung Wegpunkte'!$AB$7</f>
        <v>391.6</v>
      </c>
      <c r="C4" t="s">
        <v>73</v>
      </c>
      <c r="D4">
        <f>'Berechnung Wegpunkte'!$AB$8+'Berechnung Wegpunkte'!$AB$4</f>
        <v>423.4</v>
      </c>
      <c r="E4" t="s">
        <v>74</v>
      </c>
      <c r="H4" s="40"/>
    </row>
    <row r="5" spans="1:11" ht="16" x14ac:dyDescent="0.2">
      <c r="A5" t="s">
        <v>64</v>
      </c>
      <c r="B5">
        <f>'Berechnung Wegpunkte'!$AB$7-'Berechnung Wegpunkte'!$AB$4</f>
        <v>376.6</v>
      </c>
      <c r="C5" t="s">
        <v>73</v>
      </c>
      <c r="D5">
        <f>'Berechnung Wegpunkte'!$AB$7</f>
        <v>391.6</v>
      </c>
      <c r="E5" t="s">
        <v>74</v>
      </c>
      <c r="H5" s="40"/>
    </row>
    <row r="6" spans="1:11" ht="16" x14ac:dyDescent="0.2">
      <c r="A6" t="s">
        <v>65</v>
      </c>
      <c r="B6">
        <f>'Berechnung Wegpunkte'!$AB$7</f>
        <v>391.6</v>
      </c>
      <c r="C6" t="s">
        <v>73</v>
      </c>
      <c r="D6">
        <f>'Berechnung Wegpunkte'!$AB$7</f>
        <v>391.6</v>
      </c>
      <c r="E6" t="s">
        <v>74</v>
      </c>
      <c r="H6" s="40"/>
    </row>
    <row r="7" spans="1:11" ht="16" x14ac:dyDescent="0.2">
      <c r="A7" t="s">
        <v>66</v>
      </c>
      <c r="B7">
        <f>'Berechnung Wegpunkte'!$AB$8</f>
        <v>408.4</v>
      </c>
      <c r="C7" t="s">
        <v>73</v>
      </c>
      <c r="D7">
        <f>'Berechnung Wegpunkte'!$AB$7</f>
        <v>391.6</v>
      </c>
      <c r="E7" t="s">
        <v>74</v>
      </c>
      <c r="H7" s="40"/>
      <c r="K7" s="40"/>
    </row>
    <row r="8" spans="1:11" ht="16" x14ac:dyDescent="0.2">
      <c r="A8" t="s">
        <v>67</v>
      </c>
      <c r="B8">
        <f>'Berechnung Wegpunkte'!$AB$8</f>
        <v>408.4</v>
      </c>
      <c r="C8" t="s">
        <v>73</v>
      </c>
      <c r="D8">
        <f>'Berechnung Wegpunkte'!$AB$8</f>
        <v>408.4</v>
      </c>
      <c r="E8" t="s">
        <v>74</v>
      </c>
      <c r="H8" s="40"/>
      <c r="K8" s="40"/>
    </row>
    <row r="9" spans="1:11" ht="16" x14ac:dyDescent="0.2">
      <c r="A9" t="s">
        <v>68</v>
      </c>
      <c r="B9">
        <f>'Berechnung Wegpunkte'!$AB$7</f>
        <v>391.6</v>
      </c>
      <c r="C9" t="s">
        <v>73</v>
      </c>
      <c r="D9">
        <f>'Berechnung Wegpunkte'!$AB$8</f>
        <v>408.4</v>
      </c>
      <c r="E9" t="s">
        <v>74</v>
      </c>
      <c r="H9" s="40"/>
      <c r="K9" s="40"/>
    </row>
    <row r="10" spans="1:11" ht="16" x14ac:dyDescent="0.2">
      <c r="A10" t="s">
        <v>69</v>
      </c>
      <c r="B10">
        <f>ROUND('Berechnung Wegpunkte'!$H$48,2)</f>
        <v>393.13</v>
      </c>
      <c r="C10" t="s">
        <v>73</v>
      </c>
      <c r="D10">
        <f>'Berechnung Wegpunkte'!$AB$11/2</f>
        <v>400</v>
      </c>
      <c r="E10" t="s">
        <v>74</v>
      </c>
      <c r="H10" s="40"/>
      <c r="K10" s="40"/>
    </row>
    <row r="11" spans="1:11" ht="16" x14ac:dyDescent="0.2">
      <c r="A11" t="s">
        <v>70</v>
      </c>
      <c r="B11">
        <f>'Berechnung Wegpunkte'!$AB$11/2</f>
        <v>400</v>
      </c>
      <c r="C11" t="s">
        <v>73</v>
      </c>
      <c r="D11">
        <f>ROUND('Berechnung Wegpunkte'!$H$48,2)</f>
        <v>393.13</v>
      </c>
      <c r="E11" t="s">
        <v>74</v>
      </c>
      <c r="H11" s="40"/>
      <c r="K11" s="40"/>
    </row>
    <row r="12" spans="1:11" ht="16" x14ac:dyDescent="0.2">
      <c r="A12" t="s">
        <v>71</v>
      </c>
      <c r="B12">
        <f>ROUND('Berechnung Wegpunkte'!$T$48,2)</f>
        <v>406.87</v>
      </c>
      <c r="C12" t="s">
        <v>73</v>
      </c>
      <c r="D12">
        <f>'Berechnung Wegpunkte'!$AB$11/2</f>
        <v>400</v>
      </c>
      <c r="E12" t="s">
        <v>74</v>
      </c>
      <c r="H12" s="40"/>
      <c r="K12" s="40"/>
    </row>
    <row r="13" spans="1:11" ht="16" x14ac:dyDescent="0.2">
      <c r="A13" t="s">
        <v>72</v>
      </c>
      <c r="B13">
        <f>'Berechnung Wegpunkte'!$AB$11/2</f>
        <v>400</v>
      </c>
      <c r="C13" t="s">
        <v>73</v>
      </c>
      <c r="D13">
        <f>ROUND('Berechnung Wegpunkte'!$T$48,2)</f>
        <v>406.87</v>
      </c>
      <c r="E13" t="s">
        <v>75</v>
      </c>
      <c r="H13" s="40"/>
      <c r="K13" s="40"/>
    </row>
    <row r="14" spans="1:11" ht="16" x14ac:dyDescent="0.2">
      <c r="K14" s="40"/>
    </row>
    <row r="15" spans="1:11" ht="16" x14ac:dyDescent="0.2">
      <c r="K15" s="40"/>
    </row>
    <row r="16" spans="1:11" ht="16" x14ac:dyDescent="0.2">
      <c r="K16" s="40"/>
    </row>
    <row r="17" spans="11:11" ht="16" x14ac:dyDescent="0.2">
      <c r="K17" s="40"/>
    </row>
    <row r="18" spans="11:11" ht="16" x14ac:dyDescent="0.2">
      <c r="K18" s="40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Map</vt:lpstr>
      <vt:lpstr>Legende</vt:lpstr>
      <vt:lpstr>Berechnung Wegpunkte</vt:lpstr>
      <vt:lpstr>Berechnung KPs</vt:lpstr>
      <vt:lpstr>Ausgabe Wegpunkte</vt:lpstr>
      <vt:lpstr>Ausgabe Wartepunkt Koordinaten</vt:lpstr>
      <vt:lpstr>Ausgabe KP-Distanzen</vt:lpstr>
      <vt:lpstr>Ausgabe KP-Koordinaten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Zager</dc:creator>
  <cp:lastModifiedBy>Niklas Jobs</cp:lastModifiedBy>
  <dcterms:created xsi:type="dcterms:W3CDTF">2024-02-12T09:43:10Z</dcterms:created>
  <dcterms:modified xsi:type="dcterms:W3CDTF">2024-11-24T14:00:44Z</dcterms:modified>
</cp:coreProperties>
</file>