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iko von Bauer\Downloads\"/>
    </mc:Choice>
  </mc:AlternateContent>
  <xr:revisionPtr revIDLastSave="0" documentId="13_ncr:1_{0ED19888-07BF-47F4-867C-CE30370E7E71}" xr6:coauthVersionLast="47" xr6:coauthVersionMax="47" xr10:uidLastSave="{00000000-0000-0000-0000-000000000000}"/>
  <bookViews>
    <workbookView xWindow="195" yWindow="1755" windowWidth="22845" windowHeight="14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C8" i="1"/>
  <c r="D8" i="1"/>
  <c r="E8" i="1"/>
  <c r="F8" i="1"/>
  <c r="G8" i="1"/>
  <c r="H8" i="1"/>
  <c r="I8" i="1"/>
  <c r="J8" i="1"/>
  <c r="K8" i="1"/>
  <c r="L8" i="1"/>
  <c r="M8" i="1"/>
  <c r="N8" i="1"/>
  <c r="C7" i="1"/>
  <c r="D7" i="1"/>
  <c r="E7" i="1"/>
  <c r="F7" i="1"/>
  <c r="G7" i="1"/>
  <c r="H7" i="1"/>
  <c r="I7" i="1"/>
  <c r="J7" i="1"/>
  <c r="K7" i="1"/>
  <c r="L7" i="1"/>
  <c r="M7" i="1"/>
  <c r="N7" i="1"/>
  <c r="C6" i="1"/>
  <c r="D6" i="1"/>
  <c r="E6" i="1"/>
  <c r="F6" i="1"/>
  <c r="G6" i="1"/>
  <c r="H6" i="1"/>
  <c r="I6" i="1"/>
  <c r="J6" i="1"/>
  <c r="K6" i="1"/>
  <c r="L6" i="1"/>
  <c r="M6" i="1"/>
  <c r="N6" i="1"/>
  <c r="C5" i="1"/>
  <c r="D5" i="1"/>
  <c r="E5" i="1"/>
  <c r="F5" i="1"/>
  <c r="G5" i="1"/>
  <c r="H5" i="1"/>
  <c r="I5" i="1"/>
  <c r="J5" i="1"/>
  <c r="K5" i="1"/>
  <c r="L5" i="1"/>
  <c r="M5" i="1"/>
  <c r="N5" i="1"/>
  <c r="C4" i="1"/>
  <c r="D4" i="1"/>
  <c r="E4" i="1"/>
  <c r="F4" i="1"/>
  <c r="G4" i="1"/>
  <c r="H4" i="1"/>
  <c r="I4" i="1"/>
  <c r="J4" i="1"/>
  <c r="K4" i="1"/>
  <c r="L4" i="1"/>
  <c r="M4" i="1"/>
  <c r="N4" i="1"/>
  <c r="C3" i="1"/>
  <c r="D3" i="1"/>
  <c r="E3" i="1"/>
  <c r="F3" i="1"/>
  <c r="G3" i="1"/>
  <c r="H3" i="1"/>
  <c r="I3" i="1"/>
  <c r="J3" i="1"/>
  <c r="K3" i="1"/>
  <c r="L3" i="1"/>
  <c r="M3" i="1"/>
  <c r="N3" i="1"/>
  <c r="D2" i="1"/>
  <c r="E2" i="1"/>
  <c r="F2" i="1"/>
  <c r="G2" i="1"/>
  <c r="H2" i="1"/>
  <c r="I2" i="1"/>
  <c r="J2" i="1"/>
  <c r="K2" i="1"/>
  <c r="L2" i="1"/>
  <c r="M2" i="1"/>
  <c r="N2" i="1"/>
  <c r="C2" i="1"/>
  <c r="B2" i="1"/>
  <c r="B4" i="1" s="1"/>
  <c r="N1" i="1"/>
  <c r="D1" i="1"/>
  <c r="C1" i="1"/>
  <c r="D22" i="1"/>
  <c r="D21" i="1"/>
  <c r="G19" i="1"/>
  <c r="B3" i="1" l="1"/>
  <c r="B5" i="1" s="1"/>
  <c r="B7" i="1" s="1"/>
  <c r="E1" i="1"/>
  <c r="B6" i="1"/>
  <c r="B8" i="1" s="1"/>
  <c r="B9" i="1" l="1"/>
  <c r="F1" i="1"/>
  <c r="G1" i="1" l="1"/>
  <c r="H1" i="1" l="1"/>
  <c r="I1" i="1" l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<sst xmlns="http://schemas.openxmlformats.org/spreadsheetml/2006/main" count="20" uniqueCount="20">
  <si>
    <t>Вариант 8</t>
  </si>
  <si>
    <t>m</t>
  </si>
  <si>
    <t>Gм</t>
  </si>
  <si>
    <t>Cм</t>
  </si>
  <si>
    <t>w</t>
  </si>
  <si>
    <t>S</t>
  </si>
  <si>
    <t>Сг</t>
  </si>
  <si>
    <t>Y = (avy)/(wгCг)</t>
  </si>
  <si>
    <t>av</t>
  </si>
  <si>
    <t>H0</t>
  </si>
  <si>
    <t>1 - exp[((m-1)Y)/m]</t>
  </si>
  <si>
    <t>1 -mexp[((m-1)Y)/m]</t>
  </si>
  <si>
    <t>Y0</t>
  </si>
  <si>
    <t>θ</t>
  </si>
  <si>
    <t>υ</t>
  </si>
  <si>
    <t>t = t' + (T' - t')*υ</t>
  </si>
  <si>
    <t>T'</t>
  </si>
  <si>
    <t>t'</t>
  </si>
  <si>
    <t>T = t' + (T' - t')*θ</t>
  </si>
  <si>
    <t>Разность температур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</si>
</sst>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температуры окатышей и газа по высоте слоя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Лист1!$B$7:$N$7</c:f>
              <c:numCache>
                <c:formatCode>General</c:formatCode>
                <c:ptCount val="13"/>
                <c:pt idx="0">
                  <c:v>650</c:v>
                </c:pt>
                <c:pt idx="1">
                  <c:v>544.82323183767323</c:v>
                </c:pt>
                <c:pt idx="2">
                  <c:v>454.34879782206008</c:v>
                </c:pt>
                <c:pt idx="3">
                  <c:v>376.52150427171932</c:v>
                </c:pt>
                <c:pt idx="4">
                  <c:v>309.5734466544078</c:v>
                </c:pt>
                <c:pt idx="5">
                  <c:v>251.98385032812996</c:v>
                </c:pt>
                <c:pt idx="6">
                  <c:v>202.44452502041491</c:v>
                </c:pt>
                <c:pt idx="7">
                  <c:v>159.83014831877108</c:v>
                </c:pt>
                <c:pt idx="8">
                  <c:v>123.17270313982351</c:v>
                </c:pt>
                <c:pt idx="9">
                  <c:v>91.639488505343138</c:v>
                </c:pt>
                <c:pt idx="10">
                  <c:v>64.514204123678951</c:v>
                </c:pt>
                <c:pt idx="11">
                  <c:v>41.180679098875544</c:v>
                </c:pt>
                <c:pt idx="12">
                  <c:v>21.108875153064332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4-40E8-9D1B-E4C9007A85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Лист1!$B$8:$N$8</c:f>
              <c:numCache>
                <c:formatCode>General</c:formatCode>
                <c:ptCount val="13"/>
                <c:pt idx="0">
                  <c:v>582.32980181824382</c:v>
                </c:pt>
                <c:pt idx="1">
                  <c:v>486.61244073626199</c:v>
                </c:pt>
                <c:pt idx="2">
                  <c:v>404.27511262978476</c:v>
                </c:pt>
                <c:pt idx="3">
                  <c:v>333.44746419611033</c:v>
                </c:pt>
                <c:pt idx="4">
                  <c:v>272.52059301859447</c:v>
                </c:pt>
                <c:pt idx="5">
                  <c:v>220.11050015835042</c:v>
                </c:pt>
                <c:pt idx="6">
                  <c:v>175.02665159477783</c:v>
                </c:pt>
                <c:pt idx="7">
                  <c:v>136.24493436479474</c:v>
                </c:pt>
                <c:pt idx="8">
                  <c:v>102.88439307947056</c:v>
                </c:pt>
                <c:pt idx="9">
                  <c:v>74.187218370832625</c:v>
                </c:pt>
                <c:pt idx="10">
                  <c:v>49.501532691614557</c:v>
                </c:pt>
                <c:pt idx="11">
                  <c:v>28.266582434656925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4-40E8-9D1B-E4C9007A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251103"/>
        <c:axId val="1939251519"/>
      </c:lineChart>
      <c:catAx>
        <c:axId val="193925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251519"/>
        <c:crosses val="autoZero"/>
        <c:auto val="1"/>
        <c:lblAlgn val="ctr"/>
        <c:lblOffset val="100"/>
        <c:noMultiLvlLbl val="0"/>
      </c:catAx>
      <c:valAx>
        <c:axId val="19392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25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разности температур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Лист1!$B$9:$N$9</c:f>
              <c:numCache>
                <c:formatCode>General</c:formatCode>
                <c:ptCount val="13"/>
                <c:pt idx="0">
                  <c:v>67.670198181756177</c:v>
                </c:pt>
                <c:pt idx="1">
                  <c:v>58.210791101411246</c:v>
                </c:pt>
                <c:pt idx="2">
                  <c:v>50.07368519227532</c:v>
                </c:pt>
                <c:pt idx="3">
                  <c:v>43.074040075608991</c:v>
                </c:pt>
                <c:pt idx="4">
                  <c:v>37.052853635813335</c:v>
                </c:pt>
                <c:pt idx="5">
                  <c:v>31.873350169779542</c:v>
                </c:pt>
                <c:pt idx="6">
                  <c:v>27.417873425637083</c:v>
                </c:pt>
                <c:pt idx="7">
                  <c:v>23.585213953976336</c:v>
                </c:pt>
                <c:pt idx="8">
                  <c:v>20.288310060352956</c:v>
                </c:pt>
                <c:pt idx="9">
                  <c:v>17.452270134510513</c:v>
                </c:pt>
                <c:pt idx="10">
                  <c:v>15.012671432064394</c:v>
                </c:pt>
                <c:pt idx="11">
                  <c:v>12.914096664218619</c:v>
                </c:pt>
                <c:pt idx="12">
                  <c:v>11.108875153064332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5-49AD-BECC-3B247BAA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345359"/>
        <c:axId val="1842344527"/>
      </c:lineChart>
      <c:catAx>
        <c:axId val="184234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344527"/>
        <c:crosses val="autoZero"/>
        <c:auto val="1"/>
        <c:lblAlgn val="ctr"/>
        <c:lblOffset val="100"/>
        <c:noMultiLvlLbl val="0"/>
      </c:catAx>
      <c:valAx>
        <c:axId val="18423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3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23</xdr:row>
      <xdr:rowOff>4762</xdr:rowOff>
    </xdr:from>
    <xdr:to>
      <xdr:col>9</xdr:col>
      <xdr:colOff>300037</xdr:colOff>
      <xdr:row>37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34BA6D-B986-DE56-82B2-539B68AA7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23</xdr:row>
      <xdr:rowOff>14287</xdr:rowOff>
    </xdr:from>
    <xdr:to>
      <xdr:col>17</xdr:col>
      <xdr:colOff>300037</xdr:colOff>
      <xdr:row>37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B80ED80-9D0B-5D9F-5329-5138EF5E8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Normal="100" workbookViewId="0">
      <selection activeCell="P22" sqref="P22"/>
    </sheetView>
  </sheetViews>
  <sheetFormatPr defaultRowHeight="15" x14ac:dyDescent="0.25"/>
  <cols>
    <col min="1" max="1" width="21.85546875" customWidth="1"/>
    <col min="2" max="2" width="7.5703125" customWidth="1"/>
  </cols>
  <sheetData>
    <row r="1" spans="1:14" x14ac:dyDescent="0.25">
      <c r="B1">
        <v>0</v>
      </c>
      <c r="C1">
        <f>B1+0.5</f>
        <v>0.5</v>
      </c>
      <c r="D1">
        <f t="shared" ref="D1:M1" si="0">C1+0.5</f>
        <v>1</v>
      </c>
      <c r="E1">
        <f t="shared" si="0"/>
        <v>1.5</v>
      </c>
      <c r="F1">
        <f t="shared" si="0"/>
        <v>2</v>
      </c>
      <c r="G1">
        <f t="shared" si="0"/>
        <v>2.5</v>
      </c>
      <c r="H1">
        <f t="shared" si="0"/>
        <v>3</v>
      </c>
      <c r="I1">
        <f t="shared" si="0"/>
        <v>3.5</v>
      </c>
      <c r="J1">
        <f t="shared" si="0"/>
        <v>4</v>
      </c>
      <c r="K1">
        <f t="shared" si="0"/>
        <v>4.5</v>
      </c>
      <c r="L1">
        <f t="shared" si="0"/>
        <v>5</v>
      </c>
      <c r="M1">
        <f t="shared" si="0"/>
        <v>5.5</v>
      </c>
      <c r="N1">
        <f>M1+0.5</f>
        <v>6</v>
      </c>
    </row>
    <row r="2" spans="1:14" ht="21.75" customHeight="1" x14ac:dyDescent="0.25">
      <c r="A2" t="s">
        <v>7</v>
      </c>
      <c r="B2">
        <f>($I$19*B1)/($H$19*$F$19)/1000</f>
        <v>0</v>
      </c>
      <c r="C2">
        <f>($I$19*C1)/($H$19*$F$19)/1000</f>
        <v>1.5236318407960199</v>
      </c>
      <c r="D2">
        <f t="shared" ref="D2:N2" si="1">($I$19*D1)/($H$19*$F$19)/1000</f>
        <v>3.0472636815920398</v>
      </c>
      <c r="E2">
        <f t="shared" si="1"/>
        <v>4.5708955223880592</v>
      </c>
      <c r="F2">
        <f t="shared" si="1"/>
        <v>6.0945273631840795</v>
      </c>
      <c r="G2">
        <f t="shared" si="1"/>
        <v>7.6181592039800989</v>
      </c>
      <c r="H2">
        <f t="shared" si="1"/>
        <v>9.1417910447761184</v>
      </c>
      <c r="I2">
        <f t="shared" si="1"/>
        <v>10.66542288557214</v>
      </c>
      <c r="J2">
        <f t="shared" si="1"/>
        <v>12.189054726368159</v>
      </c>
      <c r="K2">
        <f t="shared" si="1"/>
        <v>13.712686567164178</v>
      </c>
      <c r="L2">
        <f t="shared" si="1"/>
        <v>15.236318407960198</v>
      </c>
      <c r="M2">
        <f t="shared" si="1"/>
        <v>16.759950248756216</v>
      </c>
      <c r="N2">
        <f t="shared" si="1"/>
        <v>18.283582089552237</v>
      </c>
    </row>
    <row r="3" spans="1:14" x14ac:dyDescent="0.25">
      <c r="A3" t="s">
        <v>10</v>
      </c>
      <c r="B3">
        <f>1-EXP((($D$21-1)*B2)/$D$21)</f>
        <v>0</v>
      </c>
      <c r="C3">
        <f t="shared" ref="C3:N3" si="2">1-EXP((($D$21-1)*C2)/$D$21)</f>
        <v>0.13978689784442178</v>
      </c>
      <c r="D3">
        <f t="shared" si="2"/>
        <v>0.26003341887987663</v>
      </c>
      <c r="E3">
        <f t="shared" si="2"/>
        <v>0.36347105176320127</v>
      </c>
      <c r="F3">
        <f t="shared" si="2"/>
        <v>0.45244945882539589</v>
      </c>
      <c r="G3">
        <f t="shared" si="2"/>
        <v>0.52898985038922808</v>
      </c>
      <c r="H3">
        <f t="shared" si="2"/>
        <v>0.59483089805655487</v>
      </c>
      <c r="I3">
        <f t="shared" si="2"/>
        <v>0.65146822991963926</v>
      </c>
      <c r="J3">
        <f t="shared" si="2"/>
        <v>0.70018840485939826</v>
      </c>
      <c r="K3">
        <f t="shared" si="2"/>
        <v>0.74209813768189059</v>
      </c>
      <c r="L3">
        <f t="shared" si="2"/>
        <v>0.77814943896363831</v>
      </c>
      <c r="M3">
        <f t="shared" si="2"/>
        <v>0.80916124067595574</v>
      </c>
      <c r="N3">
        <f t="shared" si="2"/>
        <v>0.83583799883034215</v>
      </c>
    </row>
    <row r="4" spans="1:14" x14ac:dyDescent="0.25">
      <c r="A4" s="1" t="s">
        <v>11</v>
      </c>
      <c r="B4">
        <f>1-($D$21*EXP((($D$21-1)*B2)/$D$21))</f>
        <v>8.9938179748454972E-2</v>
      </c>
      <c r="C4">
        <f t="shared" ref="C4:N4" si="3">1-($D$21*EXP((($D$21-1)*C2)/$D$21))</f>
        <v>0.21715289844806618</v>
      </c>
      <c r="D4">
        <f t="shared" si="3"/>
        <v>0.32658466626050797</v>
      </c>
      <c r="E4">
        <f t="shared" si="3"/>
        <v>0.4207193067248175</v>
      </c>
      <c r="F4">
        <f t="shared" si="3"/>
        <v>0.50169515781892127</v>
      </c>
      <c r="G4">
        <f t="shared" si="3"/>
        <v>0.57135164588826837</v>
      </c>
      <c r="H4">
        <f t="shared" si="3"/>
        <v>0.63127106957566448</v>
      </c>
      <c r="I4">
        <f t="shared" si="3"/>
        <v>0.68281454290517396</v>
      </c>
      <c r="J4">
        <f t="shared" si="3"/>
        <v>0.72715291399382465</v>
      </c>
      <c r="K4">
        <f t="shared" si="3"/>
        <v>0.76529336173251794</v>
      </c>
      <c r="L4">
        <f t="shared" si="3"/>
        <v>0.79810227459942218</v>
      </c>
      <c r="M4">
        <f t="shared" si="3"/>
        <v>0.82632493131501383</v>
      </c>
      <c r="N4">
        <f t="shared" si="3"/>
        <v>0.85060243039940486</v>
      </c>
    </row>
    <row r="5" spans="1:14" x14ac:dyDescent="0.25">
      <c r="A5" t="s">
        <v>14</v>
      </c>
      <c r="B5">
        <f>B3/(1-$D$21*EXP((($D$21-1)*$D$22)/$D$21))</f>
        <v>0</v>
      </c>
      <c r="C5">
        <f t="shared" ref="C5:N5" si="4">C3/(1-$D$21*EXP((($D$21-1)*$D$22)/$D$21))</f>
        <v>0.16433870025363564</v>
      </c>
      <c r="D5">
        <f t="shared" si="4"/>
        <v>0.30570500340303114</v>
      </c>
      <c r="E5">
        <f t="shared" si="4"/>
        <v>0.42731014957543856</v>
      </c>
      <c r="F5">
        <f t="shared" si="4"/>
        <v>0.53191648960248783</v>
      </c>
      <c r="G5">
        <f t="shared" si="4"/>
        <v>0.62190023386229698</v>
      </c>
      <c r="H5">
        <f t="shared" si="4"/>
        <v>0.69930542965560172</v>
      </c>
      <c r="I5">
        <f t="shared" si="4"/>
        <v>0.76589039325192021</v>
      </c>
      <c r="J5">
        <f t="shared" si="4"/>
        <v>0.82316765134402581</v>
      </c>
      <c r="K5">
        <f t="shared" si="4"/>
        <v>0.87243829921040139</v>
      </c>
      <c r="L5">
        <f t="shared" si="4"/>
        <v>0.91482155605675164</v>
      </c>
      <c r="M5">
        <f t="shared" si="4"/>
        <v>0.95128018890800703</v>
      </c>
      <c r="N5">
        <f t="shared" si="4"/>
        <v>0.98264238257333691</v>
      </c>
    </row>
    <row r="6" spans="1:14" x14ac:dyDescent="0.25">
      <c r="A6" t="s">
        <v>13</v>
      </c>
      <c r="B6">
        <f>B4/(1-$D$21*EXP((($D$21-1)*$D$22)/$D$21))</f>
        <v>0.10573468465899401</v>
      </c>
      <c r="C6">
        <f t="shared" ref="C6:N6" si="5">C4/(1-$D$21*EXP((($D$21-1)*$D$22)/$D$21))</f>
        <v>0.25529306134959068</v>
      </c>
      <c r="D6">
        <f t="shared" si="5"/>
        <v>0.38394513651596129</v>
      </c>
      <c r="E6">
        <f t="shared" si="5"/>
        <v>0.49461333719357764</v>
      </c>
      <c r="F6">
        <f t="shared" si="5"/>
        <v>0.58981157340844614</v>
      </c>
      <c r="G6">
        <f t="shared" si="5"/>
        <v>0.67170234350257751</v>
      </c>
      <c r="H6">
        <f t="shared" si="5"/>
        <v>0.74214585688315959</v>
      </c>
      <c r="I6">
        <f t="shared" si="5"/>
        <v>0.80274229005500819</v>
      </c>
      <c r="J6">
        <f t="shared" si="5"/>
        <v>0.85486813581332721</v>
      </c>
      <c r="K6">
        <f t="shared" si="5"/>
        <v>0.89970747129557394</v>
      </c>
      <c r="L6">
        <f t="shared" si="5"/>
        <v>0.93827885516935217</v>
      </c>
      <c r="M6">
        <f t="shared" si="5"/>
        <v>0.97145846494584853</v>
      </c>
      <c r="N6">
        <f t="shared" si="5"/>
        <v>1</v>
      </c>
    </row>
    <row r="7" spans="1:14" x14ac:dyDescent="0.25">
      <c r="A7" t="s">
        <v>15</v>
      </c>
      <c r="B7">
        <f>$K$19 + ($J$19 - $K$19)*B5</f>
        <v>650</v>
      </c>
      <c r="C7">
        <f t="shared" ref="C7:N7" si="6">$K$19 + ($J$19 - $K$19)*C5</f>
        <v>544.82323183767323</v>
      </c>
      <c r="D7">
        <f t="shared" si="6"/>
        <v>454.34879782206008</v>
      </c>
      <c r="E7">
        <f t="shared" si="6"/>
        <v>376.52150427171932</v>
      </c>
      <c r="F7">
        <f t="shared" si="6"/>
        <v>309.5734466544078</v>
      </c>
      <c r="G7">
        <f t="shared" si="6"/>
        <v>251.98385032812996</v>
      </c>
      <c r="H7">
        <f t="shared" si="6"/>
        <v>202.44452502041491</v>
      </c>
      <c r="I7">
        <f t="shared" si="6"/>
        <v>159.83014831877108</v>
      </c>
      <c r="J7">
        <f t="shared" si="6"/>
        <v>123.17270313982351</v>
      </c>
      <c r="K7">
        <f t="shared" si="6"/>
        <v>91.639488505343138</v>
      </c>
      <c r="L7">
        <f t="shared" si="6"/>
        <v>64.514204123678951</v>
      </c>
      <c r="M7">
        <f t="shared" si="6"/>
        <v>41.180679098875544</v>
      </c>
      <c r="N7">
        <f t="shared" si="6"/>
        <v>21.108875153064332</v>
      </c>
    </row>
    <row r="8" spans="1:14" x14ac:dyDescent="0.25">
      <c r="A8" t="s">
        <v>18</v>
      </c>
      <c r="B8">
        <f>($K$19 + ($J$19 - $K$19)*B6)</f>
        <v>582.32980181824382</v>
      </c>
      <c r="C8">
        <f t="shared" ref="C8:N8" si="7">($K$19 + ($J$19 - $K$19)*C6)</f>
        <v>486.61244073626199</v>
      </c>
      <c r="D8">
        <f t="shared" si="7"/>
        <v>404.27511262978476</v>
      </c>
      <c r="E8">
        <f t="shared" si="7"/>
        <v>333.44746419611033</v>
      </c>
      <c r="F8">
        <f t="shared" si="7"/>
        <v>272.52059301859447</v>
      </c>
      <c r="G8">
        <f t="shared" si="7"/>
        <v>220.11050015835042</v>
      </c>
      <c r="H8">
        <f t="shared" si="7"/>
        <v>175.02665159477783</v>
      </c>
      <c r="I8">
        <f t="shared" si="7"/>
        <v>136.24493436479474</v>
      </c>
      <c r="J8">
        <f t="shared" si="7"/>
        <v>102.88439307947056</v>
      </c>
      <c r="K8">
        <f t="shared" si="7"/>
        <v>74.187218370832625</v>
      </c>
      <c r="L8">
        <f t="shared" si="7"/>
        <v>49.501532691614557</v>
      </c>
      <c r="M8">
        <f t="shared" si="7"/>
        <v>28.266582434656925</v>
      </c>
      <c r="N8">
        <f t="shared" si="7"/>
        <v>10</v>
      </c>
    </row>
    <row r="9" spans="1:14" x14ac:dyDescent="0.25">
      <c r="A9" t="s">
        <v>19</v>
      </c>
      <c r="B9">
        <f>B7-B8</f>
        <v>67.670198181756177</v>
      </c>
      <c r="C9">
        <f t="shared" ref="C9:N9" si="8">C7-C8</f>
        <v>58.210791101411246</v>
      </c>
      <c r="D9">
        <f t="shared" si="8"/>
        <v>50.07368519227532</v>
      </c>
      <c r="E9">
        <f t="shared" si="8"/>
        <v>43.074040075608991</v>
      </c>
      <c r="F9">
        <f t="shared" si="8"/>
        <v>37.052853635813335</v>
      </c>
      <c r="G9">
        <f t="shared" si="8"/>
        <v>31.873350169779542</v>
      </c>
      <c r="H9">
        <f t="shared" si="8"/>
        <v>27.417873425637083</v>
      </c>
      <c r="I9">
        <f t="shared" si="8"/>
        <v>23.585213953976336</v>
      </c>
      <c r="J9">
        <f t="shared" si="8"/>
        <v>20.288310060352956</v>
      </c>
      <c r="K9">
        <f t="shared" si="8"/>
        <v>17.452270134510513</v>
      </c>
      <c r="L9">
        <f t="shared" si="8"/>
        <v>15.012671432064394</v>
      </c>
      <c r="M9">
        <f t="shared" si="8"/>
        <v>12.914096664218619</v>
      </c>
      <c r="N9">
        <f t="shared" si="8"/>
        <v>11.108875153064332</v>
      </c>
    </row>
    <row r="18" spans="1:11" x14ac:dyDescent="0.25">
      <c r="A18" t="s">
        <v>0</v>
      </c>
      <c r="C18" t="s">
        <v>9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8</v>
      </c>
      <c r="J18" t="s">
        <v>16</v>
      </c>
      <c r="K18" t="s">
        <v>17</v>
      </c>
    </row>
    <row r="19" spans="1:11" x14ac:dyDescent="0.25">
      <c r="C19">
        <v>6</v>
      </c>
      <c r="D19">
        <v>1.49</v>
      </c>
      <c r="E19">
        <v>1.7</v>
      </c>
      <c r="F19">
        <v>0.6</v>
      </c>
      <c r="G19">
        <f>3.14*1.05*1.05</f>
        <v>3.4618500000000001</v>
      </c>
      <c r="H19">
        <v>1.34</v>
      </c>
      <c r="I19">
        <v>2450</v>
      </c>
      <c r="J19">
        <v>10</v>
      </c>
      <c r="K19">
        <v>650</v>
      </c>
    </row>
    <row r="21" spans="1:11" x14ac:dyDescent="0.25">
      <c r="C21" t="s">
        <v>1</v>
      </c>
      <c r="D21">
        <f>(D19*E19)/(F19*G19*H19)</f>
        <v>0.91006182025154503</v>
      </c>
    </row>
    <row r="22" spans="1:11" x14ac:dyDescent="0.25">
      <c r="C22" t="s">
        <v>12</v>
      </c>
      <c r="D22">
        <f>(I19*G19*C19)/(F19*G19*H19)/1000</f>
        <v>18.283582089552237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von Bauer</dc:creator>
  <cp:lastModifiedBy>Niko von Bauer</cp:lastModifiedBy>
  <dcterms:created xsi:type="dcterms:W3CDTF">2015-06-05T18:19:34Z</dcterms:created>
  <dcterms:modified xsi:type="dcterms:W3CDTF">2022-12-19T15:28:57Z</dcterms:modified>
</cp:coreProperties>
</file>