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bs\5\МО\Лаба 4\"/>
    </mc:Choice>
  </mc:AlternateContent>
  <bookViews>
    <workbookView xWindow="0" yWindow="0" windowWidth="28800" windowHeight="12420"/>
  </bookViews>
  <sheets>
    <sheet name="Задание 1" sheetId="1" r:id="rId1"/>
    <sheet name="Задание 2" sheetId="4" r:id="rId2"/>
    <sheet name="Ответы на вопросы" sheetId="5" r:id="rId3"/>
  </sheets>
  <definedNames>
    <definedName name="solver_adj" localSheetId="1" hidden="1">'Задание 2'!$O$19:$O$23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'Задание 2'!$R$24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'Задание 2'!$K$26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'Задание 2'!$K$10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K71" i="1"/>
  <c r="G46" i="4" l="1"/>
  <c r="O5" i="4"/>
  <c r="B49" i="4"/>
  <c r="G114" i="4"/>
  <c r="G115" i="4" s="1"/>
  <c r="G116" i="4" s="1"/>
  <c r="G117" i="4" s="1"/>
  <c r="G118" i="4" s="1"/>
  <c r="G166" i="4"/>
  <c r="G167" i="4" s="1"/>
  <c r="G168" i="4" s="1"/>
  <c r="G169" i="4" s="1"/>
  <c r="G170" i="4" s="1"/>
  <c r="G171" i="4" s="1"/>
  <c r="G172" i="4" s="1"/>
  <c r="F49" i="4"/>
  <c r="E49" i="4"/>
  <c r="D49" i="4"/>
  <c r="C49" i="4"/>
  <c r="C166" i="4"/>
  <c r="H166" i="4" s="1"/>
  <c r="B166" i="4"/>
  <c r="B114" i="4"/>
  <c r="C114" i="4"/>
  <c r="G64" i="4"/>
  <c r="G65" i="4" s="1"/>
  <c r="G66" i="4" s="1"/>
  <c r="G67" i="4" s="1"/>
  <c r="C64" i="4"/>
  <c r="H64" i="4" s="1"/>
  <c r="B64" i="4"/>
  <c r="H114" i="4" l="1"/>
  <c r="B167" i="4"/>
  <c r="C167" i="4"/>
  <c r="H167" i="4" s="1"/>
  <c r="C65" i="4"/>
  <c r="H65" i="4" s="1"/>
  <c r="B66" i="4" s="1"/>
  <c r="B65" i="4"/>
  <c r="C168" i="4" l="1"/>
  <c r="H168" i="4" s="1"/>
  <c r="B168" i="4"/>
  <c r="B50" i="4"/>
  <c r="C115" i="4"/>
  <c r="B115" i="4"/>
  <c r="C66" i="4"/>
  <c r="B51" i="4" l="1"/>
  <c r="H115" i="4"/>
  <c r="B169" i="4"/>
  <c r="C169" i="4"/>
  <c r="H169" i="4" s="1"/>
  <c r="E51" i="4"/>
  <c r="D51" i="4"/>
  <c r="C51" i="4"/>
  <c r="F51" i="4"/>
  <c r="H66" i="4"/>
  <c r="B40" i="1"/>
  <c r="D40" i="1" s="1"/>
  <c r="D66" i="4" l="1"/>
  <c r="D68" i="4"/>
  <c r="D70" i="4"/>
  <c r="D72" i="4"/>
  <c r="D74" i="4"/>
  <c r="D76" i="4"/>
  <c r="D78" i="4"/>
  <c r="D80" i="4"/>
  <c r="D82" i="4"/>
  <c r="D64" i="4"/>
  <c r="D65" i="4"/>
  <c r="D67" i="4"/>
  <c r="D69" i="4"/>
  <c r="D71" i="4"/>
  <c r="D73" i="4"/>
  <c r="D75" i="4"/>
  <c r="D77" i="4"/>
  <c r="D79" i="4"/>
  <c r="D81" i="4"/>
  <c r="D83" i="4"/>
  <c r="F64" i="4"/>
  <c r="C170" i="4"/>
  <c r="H170" i="4" s="1"/>
  <c r="B170" i="4"/>
  <c r="C67" i="4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B85" i="4" s="1"/>
  <c r="B90" i="4" s="1"/>
  <c r="F66" i="4"/>
  <c r="B67" i="4"/>
  <c r="F65" i="4"/>
  <c r="B116" i="4"/>
  <c r="C116" i="4"/>
  <c r="F67" i="4"/>
  <c r="B91" i="4" l="1"/>
  <c r="H116" i="4"/>
  <c r="B171" i="4"/>
  <c r="C171" i="4"/>
  <c r="H171" i="4" s="1"/>
  <c r="C90" i="4"/>
  <c r="E90" i="4"/>
  <c r="B86" i="4"/>
  <c r="D90" i="4"/>
  <c r="F90" i="4"/>
  <c r="C68" i="4"/>
  <c r="F68" i="4" s="1"/>
  <c r="B68" i="4"/>
  <c r="B97" i="4" l="1"/>
  <c r="C172" i="4"/>
  <c r="H172" i="4" s="1"/>
  <c r="H173" i="4" s="1"/>
  <c r="H174" i="4" s="1"/>
  <c r="B172" i="4"/>
  <c r="D91" i="4"/>
  <c r="C91" i="4"/>
  <c r="F91" i="4"/>
  <c r="E91" i="4"/>
  <c r="C117" i="4"/>
  <c r="B117" i="4"/>
  <c r="G68" i="4"/>
  <c r="H117" i="4" l="1"/>
  <c r="B173" i="4"/>
  <c r="G173" i="4" s="1"/>
  <c r="C173" i="4"/>
  <c r="B92" i="4"/>
  <c r="B93" i="4" s="1"/>
  <c r="C69" i="4"/>
  <c r="B69" i="4"/>
  <c r="F69" i="4"/>
  <c r="C174" i="4" l="1"/>
  <c r="B174" i="4"/>
  <c r="G174" i="4" s="1"/>
  <c r="G175" i="4" s="1"/>
  <c r="F93" i="4"/>
  <c r="D93" i="4"/>
  <c r="E93" i="4"/>
  <c r="C93" i="4"/>
  <c r="B118" i="4"/>
  <c r="C118" i="4"/>
  <c r="G69" i="4"/>
  <c r="D117" i="4" l="1"/>
  <c r="F117" i="4"/>
  <c r="F115" i="4"/>
  <c r="D116" i="4"/>
  <c r="D114" i="4"/>
  <c r="D118" i="4"/>
  <c r="F116" i="4"/>
  <c r="F114" i="4"/>
  <c r="D115" i="4"/>
  <c r="F118" i="4"/>
  <c r="H118" i="4"/>
  <c r="H119" i="4" s="1"/>
  <c r="B175" i="4"/>
  <c r="C175" i="4"/>
  <c r="H175" i="4" s="1"/>
  <c r="H176" i="4" s="1"/>
  <c r="H177" i="4" s="1"/>
  <c r="H178" i="4" s="1"/>
  <c r="H179" i="4" s="1"/>
  <c r="B70" i="4"/>
  <c r="C70" i="4"/>
  <c r="F70" i="4" s="1"/>
  <c r="R23" i="4"/>
  <c r="R22" i="4"/>
  <c r="R21" i="4"/>
  <c r="R20" i="4"/>
  <c r="R19" i="4"/>
  <c r="P5" i="4"/>
  <c r="O6" i="4"/>
  <c r="R6" i="4" s="1"/>
  <c r="O7" i="4"/>
  <c r="R7" i="4" s="1"/>
  <c r="O8" i="4"/>
  <c r="R8" i="4" s="1"/>
  <c r="O9" i="4"/>
  <c r="R9" i="4" s="1"/>
  <c r="I88" i="1"/>
  <c r="C89" i="1" s="1"/>
  <c r="F89" i="1" s="1"/>
  <c r="L61" i="1"/>
  <c r="K62" i="1"/>
  <c r="J62" i="1"/>
  <c r="K63" i="1"/>
  <c r="K66" i="1"/>
  <c r="K67" i="1"/>
  <c r="K68" i="1"/>
  <c r="K69" i="1"/>
  <c r="K70" i="1"/>
  <c r="K72" i="1"/>
  <c r="K73" i="1"/>
  <c r="K74" i="1"/>
  <c r="K75" i="1"/>
  <c r="K76" i="1"/>
  <c r="J66" i="1"/>
  <c r="J67" i="1"/>
  <c r="J68" i="1"/>
  <c r="J69" i="1"/>
  <c r="J70" i="1"/>
  <c r="J71" i="1"/>
  <c r="J72" i="1"/>
  <c r="J73" i="1"/>
  <c r="J74" i="1"/>
  <c r="J75" i="1"/>
  <c r="J76" i="1"/>
  <c r="I66" i="1"/>
  <c r="I67" i="1"/>
  <c r="I68" i="1"/>
  <c r="I69" i="1"/>
  <c r="I70" i="1"/>
  <c r="I71" i="1"/>
  <c r="I72" i="1"/>
  <c r="I73" i="1"/>
  <c r="I74" i="1"/>
  <c r="I75" i="1"/>
  <c r="I76" i="1"/>
  <c r="B89" i="1" l="1"/>
  <c r="D89" i="1" s="1"/>
  <c r="C176" i="4"/>
  <c r="B176" i="4"/>
  <c r="G176" i="4" s="1"/>
  <c r="R5" i="4"/>
  <c r="R10" i="4" s="1"/>
  <c r="C119" i="4"/>
  <c r="F119" i="4" s="1"/>
  <c r="B119" i="4"/>
  <c r="G70" i="4"/>
  <c r="P8" i="4"/>
  <c r="Q8" i="4"/>
  <c r="S8" i="4" s="1"/>
  <c r="P6" i="4"/>
  <c r="P9" i="4"/>
  <c r="T9" i="4" s="1"/>
  <c r="Q9" i="4"/>
  <c r="S9" i="4" s="1"/>
  <c r="Q6" i="4"/>
  <c r="S6" i="4" s="1"/>
  <c r="Q5" i="4"/>
  <c r="S5" i="4" s="1"/>
  <c r="T5" i="4" s="1"/>
  <c r="Q7" i="4"/>
  <c r="P7" i="4"/>
  <c r="R24" i="4"/>
  <c r="Q19" i="4"/>
  <c r="Q20" i="4"/>
  <c r="S20" i="4" s="1"/>
  <c r="Q21" i="4"/>
  <c r="S21" i="4" s="1"/>
  <c r="Q22" i="4"/>
  <c r="S22" i="4" s="1"/>
  <c r="Q23" i="4"/>
  <c r="S23" i="4" s="1"/>
  <c r="P19" i="4"/>
  <c r="P20" i="4"/>
  <c r="P21" i="4"/>
  <c r="P22" i="4"/>
  <c r="P23" i="4"/>
  <c r="C40" i="1"/>
  <c r="F40" i="1" s="1"/>
  <c r="B28" i="1"/>
  <c r="B29" i="1" s="1"/>
  <c r="B20" i="1"/>
  <c r="C20" i="1"/>
  <c r="C21" i="1" s="1"/>
  <c r="D20" i="1"/>
  <c r="D21" i="1" s="1"/>
  <c r="T8" i="4" l="1"/>
  <c r="D119" i="4"/>
  <c r="G119" i="4"/>
  <c r="G120" i="4" s="1"/>
  <c r="G121" i="4" s="1"/>
  <c r="B177" i="4"/>
  <c r="G177" i="4" s="1"/>
  <c r="C177" i="4"/>
  <c r="B71" i="4"/>
  <c r="C71" i="4"/>
  <c r="F71" i="4" s="1"/>
  <c r="T6" i="4"/>
  <c r="K11" i="4" s="1"/>
  <c r="P10" i="4"/>
  <c r="S7" i="4"/>
  <c r="T7" i="4" s="1"/>
  <c r="Q10" i="4"/>
  <c r="T23" i="4"/>
  <c r="T21" i="4"/>
  <c r="P24" i="4"/>
  <c r="T22" i="4"/>
  <c r="T20" i="4"/>
  <c r="Q24" i="4"/>
  <c r="S19" i="4"/>
  <c r="T19" i="4" s="1"/>
  <c r="K65" i="1"/>
  <c r="I65" i="1"/>
  <c r="J65" i="1"/>
  <c r="K26" i="4" l="1"/>
  <c r="C178" i="4"/>
  <c r="B178" i="4"/>
  <c r="G178" i="4" s="1"/>
  <c r="B120" i="4"/>
  <c r="D120" i="4" s="1"/>
  <c r="C120" i="4"/>
  <c r="G71" i="4"/>
  <c r="J63" i="1"/>
  <c r="K64" i="1"/>
  <c r="I64" i="1"/>
  <c r="J64" i="1"/>
  <c r="H120" i="4" l="1"/>
  <c r="F120" i="4"/>
  <c r="B179" i="4"/>
  <c r="G179" i="4" s="1"/>
  <c r="G180" i="4" s="1"/>
  <c r="C179" i="4"/>
  <c r="C72" i="4"/>
  <c r="F72" i="4" s="1"/>
  <c r="B72" i="4"/>
  <c r="I62" i="1"/>
  <c r="I63" i="1"/>
  <c r="C62" i="1" l="1"/>
  <c r="F62" i="1" s="1"/>
  <c r="B62" i="1"/>
  <c r="D62" i="1" s="1"/>
  <c r="C180" i="4"/>
  <c r="H180" i="4" s="1"/>
  <c r="H181" i="4" s="1"/>
  <c r="B180" i="4"/>
  <c r="C121" i="4"/>
  <c r="B121" i="4"/>
  <c r="D121" i="4" s="1"/>
  <c r="G72" i="4"/>
  <c r="G62" i="1"/>
  <c r="B63" i="1"/>
  <c r="H121" i="4" l="1"/>
  <c r="H122" i="4" s="1"/>
  <c r="F121" i="4"/>
  <c r="C64" i="1"/>
  <c r="B65" i="1" s="1"/>
  <c r="D63" i="1"/>
  <c r="B181" i="4"/>
  <c r="G181" i="4" s="1"/>
  <c r="G182" i="4" s="1"/>
  <c r="G183" i="4" s="1"/>
  <c r="G184" i="4" s="1"/>
  <c r="C181" i="4"/>
  <c r="B73" i="4"/>
  <c r="C73" i="4"/>
  <c r="F73" i="4" s="1"/>
  <c r="G63" i="1"/>
  <c r="C182" i="4" l="1"/>
  <c r="H182" i="4" s="1"/>
  <c r="B182" i="4"/>
  <c r="F187" i="4" s="1"/>
  <c r="B122" i="4"/>
  <c r="C122" i="4"/>
  <c r="F122" i="4" s="1"/>
  <c r="G73" i="4"/>
  <c r="D122" i="4" l="1"/>
  <c r="G122" i="4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A136" i="4" s="1"/>
  <c r="A137" i="4" s="1"/>
  <c r="B183" i="4"/>
  <c r="E187" i="4" s="1"/>
  <c r="C183" i="4"/>
  <c r="H183" i="4" s="1"/>
  <c r="C74" i="4"/>
  <c r="F74" i="4" s="1"/>
  <c r="B74" i="4"/>
  <c r="H89" i="1"/>
  <c r="G89" i="1"/>
  <c r="H62" i="1"/>
  <c r="L62" i="1" s="1"/>
  <c r="C63" i="1" s="1"/>
  <c r="I89" i="1" l="1"/>
  <c r="C90" i="1" s="1"/>
  <c r="B90" i="1"/>
  <c r="G90" i="1"/>
  <c r="F63" i="1"/>
  <c r="H63" i="1"/>
  <c r="L63" i="1" s="1"/>
  <c r="B64" i="1" s="1"/>
  <c r="G64" i="1" s="1"/>
  <c r="C184" i="4"/>
  <c r="H184" i="4" s="1"/>
  <c r="H185" i="4" s="1"/>
  <c r="B187" i="4" s="1"/>
  <c r="B184" i="4"/>
  <c r="D187" i="4" s="1"/>
  <c r="C123" i="4"/>
  <c r="B123" i="4"/>
  <c r="D123" i="4" s="1"/>
  <c r="G74" i="4"/>
  <c r="H40" i="1"/>
  <c r="G40" i="1"/>
  <c r="C28" i="1"/>
  <c r="C29" i="1" s="1"/>
  <c r="D28" i="1"/>
  <c r="D29" i="1" s="1"/>
  <c r="E28" i="1"/>
  <c r="E29" i="1" s="1"/>
  <c r="F28" i="1"/>
  <c r="F29" i="1" s="1"/>
  <c r="G28" i="1"/>
  <c r="G29" i="1" s="1"/>
  <c r="H28" i="1"/>
  <c r="H29" i="1" s="1"/>
  <c r="I28" i="1"/>
  <c r="I29" i="1" s="1"/>
  <c r="J28" i="1"/>
  <c r="J29" i="1" s="1"/>
  <c r="K28" i="1"/>
  <c r="K29" i="1" s="1"/>
  <c r="L28" i="1"/>
  <c r="L29" i="1" s="1"/>
  <c r="M28" i="1"/>
  <c r="M29" i="1" s="1"/>
  <c r="N28" i="1"/>
  <c r="N29" i="1" s="1"/>
  <c r="O28" i="1"/>
  <c r="O29" i="1" s="1"/>
  <c r="P28" i="1"/>
  <c r="P29" i="1" s="1"/>
  <c r="Q28" i="1"/>
  <c r="Q29" i="1" s="1"/>
  <c r="R28" i="1"/>
  <c r="R29" i="1" s="1"/>
  <c r="Q20" i="1"/>
  <c r="Q21" i="1" s="1"/>
  <c r="P20" i="1"/>
  <c r="P21" i="1" s="1"/>
  <c r="O20" i="1"/>
  <c r="O21" i="1" s="1"/>
  <c r="N20" i="1"/>
  <c r="N21" i="1" s="1"/>
  <c r="M20" i="1"/>
  <c r="M21" i="1" s="1"/>
  <c r="L20" i="1"/>
  <c r="L21" i="1" s="1"/>
  <c r="K20" i="1"/>
  <c r="K21" i="1" s="1"/>
  <c r="J20" i="1"/>
  <c r="J21" i="1" s="1"/>
  <c r="I20" i="1"/>
  <c r="I21" i="1" s="1"/>
  <c r="H20" i="1"/>
  <c r="H21" i="1" s="1"/>
  <c r="G20" i="1"/>
  <c r="G21" i="1" s="1"/>
  <c r="F20" i="1"/>
  <c r="F21" i="1" s="1"/>
  <c r="E20" i="1"/>
  <c r="E21" i="1" s="1"/>
  <c r="H123" i="4" l="1"/>
  <c r="F123" i="4"/>
  <c r="F90" i="1"/>
  <c r="H90" i="1"/>
  <c r="H91" i="1" s="1"/>
  <c r="C91" i="1"/>
  <c r="B92" i="1" s="1"/>
  <c r="G92" i="1" s="1"/>
  <c r="G93" i="1" s="1"/>
  <c r="D90" i="1"/>
  <c r="B185" i="4"/>
  <c r="G185" i="4" s="1"/>
  <c r="A187" i="4" s="1"/>
  <c r="C185" i="4"/>
  <c r="C187" i="4" s="1"/>
  <c r="B75" i="4"/>
  <c r="C75" i="4"/>
  <c r="F75" i="4" s="1"/>
  <c r="H64" i="1"/>
  <c r="H65" i="1" s="1"/>
  <c r="B41" i="1"/>
  <c r="D41" i="1" s="1"/>
  <c r="G41" i="1"/>
  <c r="C41" i="1"/>
  <c r="I90" i="1" l="1"/>
  <c r="C124" i="4"/>
  <c r="B124" i="4"/>
  <c r="D124" i="4" s="1"/>
  <c r="G75" i="4"/>
  <c r="B91" i="1"/>
  <c r="D65" i="1"/>
  <c r="F64" i="1"/>
  <c r="F41" i="1"/>
  <c r="H41" i="1"/>
  <c r="H124" i="4" l="1"/>
  <c r="F124" i="4"/>
  <c r="D91" i="1"/>
  <c r="G91" i="1"/>
  <c r="B76" i="4"/>
  <c r="C76" i="4"/>
  <c r="F76" i="4" s="1"/>
  <c r="F91" i="1"/>
  <c r="G65" i="1"/>
  <c r="G66" i="1" s="1"/>
  <c r="H42" i="1"/>
  <c r="H43" i="1" s="1"/>
  <c r="C42" i="1"/>
  <c r="F42" i="1" s="1"/>
  <c r="B42" i="1"/>
  <c r="C125" i="4" l="1"/>
  <c r="B125" i="4"/>
  <c r="D125" i="4" s="1"/>
  <c r="G76" i="4"/>
  <c r="H92" i="1"/>
  <c r="I91" i="1"/>
  <c r="L65" i="1"/>
  <c r="C66" i="1" s="1"/>
  <c r="H66" i="1" s="1"/>
  <c r="H67" i="1" s="1"/>
  <c r="D42" i="1"/>
  <c r="G42" i="1"/>
  <c r="C43" i="1" s="1"/>
  <c r="F43" i="1" s="1"/>
  <c r="H125" i="4" l="1"/>
  <c r="F125" i="4"/>
  <c r="C77" i="4"/>
  <c r="F77" i="4" s="1"/>
  <c r="B77" i="4"/>
  <c r="C92" i="1"/>
  <c r="F66" i="1"/>
  <c r="B43" i="1"/>
  <c r="D43" i="1" s="1"/>
  <c r="G43" i="1"/>
  <c r="G44" i="1" s="1"/>
  <c r="F92" i="1" l="1"/>
  <c r="B93" i="1"/>
  <c r="C94" i="1" s="1"/>
  <c r="B95" i="1" s="1"/>
  <c r="G95" i="1" s="1"/>
  <c r="G96" i="1" s="1"/>
  <c r="C126" i="4"/>
  <c r="B126" i="4"/>
  <c r="D126" i="4" s="1"/>
  <c r="G77" i="4"/>
  <c r="D92" i="1"/>
  <c r="G45" i="1"/>
  <c r="G46" i="1" s="1"/>
  <c r="C44" i="1"/>
  <c r="B44" i="1"/>
  <c r="D44" i="1" s="1"/>
  <c r="H126" i="4" l="1"/>
  <c r="F126" i="4"/>
  <c r="C127" i="4"/>
  <c r="B78" i="4"/>
  <c r="C78" i="4"/>
  <c r="F78" i="4" s="1"/>
  <c r="I92" i="1"/>
  <c r="F44" i="1"/>
  <c r="H44" i="1"/>
  <c r="B45" i="1" s="1"/>
  <c r="D45" i="1" s="1"/>
  <c r="H68" i="1"/>
  <c r="H127" i="4" l="1"/>
  <c r="F127" i="4"/>
  <c r="B127" i="4"/>
  <c r="G78" i="4"/>
  <c r="D93" i="1"/>
  <c r="C93" i="1"/>
  <c r="C45" i="1"/>
  <c r="F45" i="1" s="1"/>
  <c r="D127" i="4" l="1"/>
  <c r="I136" i="4"/>
  <c r="I137" i="4" s="1"/>
  <c r="F93" i="1"/>
  <c r="H93" i="1"/>
  <c r="H94" i="1" s="1"/>
  <c r="C128" i="4"/>
  <c r="B128" i="4"/>
  <c r="B79" i="4"/>
  <c r="C79" i="4"/>
  <c r="H45" i="1"/>
  <c r="C46" i="1" s="1"/>
  <c r="F79" i="4" l="1"/>
  <c r="F85" i="4"/>
  <c r="F86" i="4" s="1"/>
  <c r="D128" i="4"/>
  <c r="H136" i="4"/>
  <c r="H137" i="4" s="1"/>
  <c r="H128" i="4"/>
  <c r="F128" i="4"/>
  <c r="I93" i="1"/>
  <c r="B94" i="1" s="1"/>
  <c r="F46" i="1"/>
  <c r="H46" i="1"/>
  <c r="B46" i="1"/>
  <c r="D46" i="1" s="1"/>
  <c r="G79" i="4"/>
  <c r="F94" i="1"/>
  <c r="D94" i="1" l="1"/>
  <c r="G94" i="1"/>
  <c r="I94" i="1" s="1"/>
  <c r="C129" i="4"/>
  <c r="B129" i="4"/>
  <c r="B80" i="4"/>
  <c r="C80" i="4"/>
  <c r="H95" i="1"/>
  <c r="F80" i="4" l="1"/>
  <c r="E85" i="4"/>
  <c r="E86" i="4" s="1"/>
  <c r="D129" i="4"/>
  <c r="G136" i="4"/>
  <c r="G137" i="4" s="1"/>
  <c r="H129" i="4"/>
  <c r="F129" i="4"/>
  <c r="B130" i="4"/>
  <c r="C130" i="4"/>
  <c r="G80" i="4"/>
  <c r="C95" i="1"/>
  <c r="H130" i="4" l="1"/>
  <c r="F130" i="4"/>
  <c r="D130" i="4"/>
  <c r="F136" i="4"/>
  <c r="F137" i="4" s="1"/>
  <c r="F95" i="1"/>
  <c r="B96" i="1"/>
  <c r="B81" i="4"/>
  <c r="C81" i="4"/>
  <c r="D95" i="1"/>
  <c r="G81" i="4" l="1"/>
  <c r="C82" i="4"/>
  <c r="B82" i="4"/>
  <c r="B131" i="4"/>
  <c r="C131" i="4"/>
  <c r="F81" i="4"/>
  <c r="I95" i="1"/>
  <c r="C96" i="1" s="1"/>
  <c r="F82" i="4" l="1"/>
  <c r="D85" i="4"/>
  <c r="G82" i="4"/>
  <c r="H131" i="4"/>
  <c r="F131" i="4"/>
  <c r="D131" i="4"/>
  <c r="E136" i="4"/>
  <c r="E137" i="4" s="1"/>
  <c r="F96" i="1"/>
  <c r="H96" i="1"/>
  <c r="H97" i="1" s="1"/>
  <c r="D96" i="1"/>
  <c r="C83" i="4" l="1"/>
  <c r="B83" i="4"/>
  <c r="C132" i="4"/>
  <c r="B132" i="4"/>
  <c r="D86" i="4"/>
  <c r="I96" i="1"/>
  <c r="F83" i="4" l="1"/>
  <c r="C85" i="4"/>
  <c r="G83" i="4"/>
  <c r="A85" i="4" s="1"/>
  <c r="A86" i="4" s="1"/>
  <c r="D132" i="4"/>
  <c r="D136" i="4"/>
  <c r="D137" i="4" s="1"/>
  <c r="H132" i="4"/>
  <c r="F132" i="4"/>
  <c r="B97" i="1"/>
  <c r="G97" i="1" s="1"/>
  <c r="G98" i="1" s="1"/>
  <c r="C97" i="1"/>
  <c r="F97" i="1" l="1"/>
  <c r="B98" i="1"/>
  <c r="C99" i="1" s="1"/>
  <c r="B100" i="1" s="1"/>
  <c r="G100" i="1" s="1"/>
  <c r="G101" i="1" s="1"/>
  <c r="G102" i="1" s="1"/>
  <c r="G103" i="1" s="1"/>
  <c r="B133" i="4"/>
  <c r="C133" i="4"/>
  <c r="D97" i="1"/>
  <c r="H133" i="4" l="1"/>
  <c r="B136" i="4" s="1"/>
  <c r="F133" i="4"/>
  <c r="C136" i="4"/>
  <c r="D133" i="4"/>
  <c r="I97" i="1"/>
  <c r="C98" i="1" s="1"/>
  <c r="H98" i="1" s="1"/>
  <c r="H99" i="1" s="1"/>
  <c r="H100" i="1" s="1"/>
  <c r="E140" i="4" l="1"/>
  <c r="F140" i="4"/>
  <c r="D140" i="4"/>
  <c r="F98" i="1"/>
  <c r="D98" i="1"/>
  <c r="D64" i="1"/>
  <c r="L64" i="1"/>
  <c r="F141" i="4" l="1"/>
  <c r="D141" i="4"/>
  <c r="E141" i="4"/>
  <c r="C137" i="4"/>
  <c r="C86" i="4"/>
  <c r="G86" i="4" s="1"/>
  <c r="I98" i="1"/>
  <c r="C65" i="1"/>
  <c r="B137" i="4" l="1"/>
  <c r="J137" i="4" s="1"/>
  <c r="B99" i="1"/>
  <c r="G99" i="1" s="1"/>
  <c r="F99" i="1"/>
  <c r="F65" i="1"/>
  <c r="B66" i="1"/>
  <c r="C67" i="1" s="1"/>
  <c r="B140" i="4" l="1"/>
  <c r="C140" i="4"/>
  <c r="D99" i="1"/>
  <c r="D66" i="1"/>
  <c r="B147" i="4" l="1"/>
  <c r="C141" i="4"/>
  <c r="B141" i="4"/>
  <c r="I99" i="1"/>
  <c r="C100" i="1" s="1"/>
  <c r="B101" i="1" s="1"/>
  <c r="C102" i="1" s="1"/>
  <c r="H102" i="1" s="1"/>
  <c r="L66" i="1"/>
  <c r="B67" i="1" s="1"/>
  <c r="B142" i="4" l="1"/>
  <c r="C143" i="4" s="1"/>
  <c r="C190" i="4" s="1"/>
  <c r="F100" i="1"/>
  <c r="D100" i="1"/>
  <c r="G67" i="1"/>
  <c r="L67" i="1" s="1"/>
  <c r="C68" i="1" s="1"/>
  <c r="D67" i="1"/>
  <c r="B68" i="1"/>
  <c r="F67" i="1"/>
  <c r="B143" i="4" l="1"/>
  <c r="E143" i="4"/>
  <c r="E190" i="4" s="1"/>
  <c r="E191" i="4" s="1"/>
  <c r="F143" i="4"/>
  <c r="F190" i="4" s="1"/>
  <c r="F191" i="4" s="1"/>
  <c r="D143" i="4"/>
  <c r="D190" i="4" s="1"/>
  <c r="D191" i="4" s="1"/>
  <c r="C191" i="4"/>
  <c r="I100" i="1"/>
  <c r="F68" i="1"/>
  <c r="B69" i="1"/>
  <c r="D68" i="1"/>
  <c r="G68" i="1"/>
  <c r="G69" i="1" s="1"/>
  <c r="A188" i="4" l="1"/>
  <c r="C188" i="4"/>
  <c r="B188" i="4"/>
  <c r="D166" i="4"/>
  <c r="D168" i="4"/>
  <c r="D170" i="4"/>
  <c r="D172" i="4"/>
  <c r="D174" i="4"/>
  <c r="D176" i="4"/>
  <c r="D178" i="4"/>
  <c r="D180" i="4"/>
  <c r="D182" i="4"/>
  <c r="D184" i="4"/>
  <c r="E188" i="4"/>
  <c r="F168" i="4"/>
  <c r="F172" i="4"/>
  <c r="F167" i="4"/>
  <c r="F171" i="4"/>
  <c r="F174" i="4"/>
  <c r="F176" i="4"/>
  <c r="F178" i="4"/>
  <c r="F180" i="4"/>
  <c r="F182" i="4"/>
  <c r="F184" i="4"/>
  <c r="F188" i="4"/>
  <c r="D167" i="4"/>
  <c r="D169" i="4"/>
  <c r="D171" i="4"/>
  <c r="D173" i="4"/>
  <c r="D175" i="4"/>
  <c r="D177" i="4"/>
  <c r="D179" i="4"/>
  <c r="D181" i="4"/>
  <c r="D183" i="4"/>
  <c r="D185" i="4"/>
  <c r="F166" i="4"/>
  <c r="F170" i="4"/>
  <c r="D188" i="4"/>
  <c r="F169" i="4"/>
  <c r="F173" i="4"/>
  <c r="F175" i="4"/>
  <c r="F177" i="4"/>
  <c r="F179" i="4"/>
  <c r="F181" i="4"/>
  <c r="F183" i="4"/>
  <c r="F185" i="4"/>
  <c r="B190" i="4"/>
  <c r="C101" i="1"/>
  <c r="D69" i="1"/>
  <c r="C70" i="1"/>
  <c r="L68" i="1"/>
  <c r="C69" i="1" s="1"/>
  <c r="H69" i="1" s="1"/>
  <c r="B191" i="4" l="1"/>
  <c r="B192" i="4" s="1"/>
  <c r="B196" i="4"/>
  <c r="G188" i="4"/>
  <c r="F101" i="1"/>
  <c r="H101" i="1"/>
  <c r="D101" i="1"/>
  <c r="L69" i="1"/>
  <c r="B70" i="1" s="1"/>
  <c r="H70" i="1"/>
  <c r="B71" i="1"/>
  <c r="F70" i="1"/>
  <c r="F69" i="1"/>
  <c r="I101" i="1" l="1"/>
  <c r="B103" i="1" s="1"/>
  <c r="C72" i="1"/>
  <c r="D71" i="1"/>
  <c r="G70" i="1"/>
  <c r="G71" i="1" s="1"/>
  <c r="D70" i="1"/>
  <c r="F102" i="1" l="1"/>
  <c r="B102" i="1"/>
  <c r="C103" i="1" s="1"/>
  <c r="H103" i="1" s="1"/>
  <c r="B106" i="1" s="1"/>
  <c r="B107" i="1" s="1"/>
  <c r="G72" i="1"/>
  <c r="H72" i="1"/>
  <c r="H73" i="1" s="1"/>
  <c r="F72" i="1"/>
  <c r="L70" i="1"/>
  <c r="C71" i="1" s="1"/>
  <c r="D102" i="1" l="1"/>
  <c r="D103" i="1"/>
  <c r="H71" i="1"/>
  <c r="L71" i="1" s="1"/>
  <c r="B72" i="1" s="1"/>
  <c r="C73" i="1" s="1"/>
  <c r="F71" i="1"/>
  <c r="D72" i="1"/>
  <c r="I102" i="1" l="1"/>
  <c r="F103" i="1"/>
  <c r="I103" i="1"/>
  <c r="L72" i="1"/>
  <c r="B73" i="1" s="1"/>
  <c r="D73" i="1" l="1"/>
  <c r="G73" i="1"/>
  <c r="F73" i="1"/>
  <c r="B74" i="1"/>
  <c r="C75" i="1" s="1"/>
  <c r="G74" i="1" l="1"/>
  <c r="L73" i="1"/>
  <c r="C74" i="1" s="1"/>
  <c r="D74" i="1"/>
  <c r="F74" i="1" l="1"/>
  <c r="H74" i="1"/>
  <c r="H75" i="1" s="1"/>
  <c r="L74" i="1"/>
  <c r="B75" i="1" s="1"/>
  <c r="D75" i="1" l="1"/>
  <c r="G75" i="1"/>
  <c r="B76" i="1"/>
  <c r="F75" i="1"/>
  <c r="G76" i="1" l="1"/>
  <c r="L75" i="1"/>
  <c r="C76" i="1" s="1"/>
  <c r="D76" i="1"/>
  <c r="F76" i="1" l="1"/>
  <c r="H76" i="1"/>
  <c r="L76" i="1" s="1"/>
</calcChain>
</file>

<file path=xl/sharedStrings.xml><?xml version="1.0" encoding="utf-8"?>
<sst xmlns="http://schemas.openxmlformats.org/spreadsheetml/2006/main" count="242" uniqueCount="92">
  <si>
    <t>x</t>
  </si>
  <si>
    <t>f(x)</t>
  </si>
  <si>
    <t>Пассивный поиск минимума функции</t>
  </si>
  <si>
    <t>б) N = 17</t>
  </si>
  <si>
    <t>Номер итерации</t>
  </si>
  <si>
    <t>Знак</t>
  </si>
  <si>
    <t>-</t>
  </si>
  <si>
    <t>&lt;=</t>
  </si>
  <si>
    <t>&gt; </t>
  </si>
  <si>
    <t>&gt;</t>
  </si>
  <si>
    <t>Метод Фибоначчи</t>
  </si>
  <si>
    <t>x1j</t>
  </si>
  <si>
    <t>x2j</t>
  </si>
  <si>
    <t>f1j</t>
  </si>
  <si>
    <t>f2j</t>
  </si>
  <si>
    <t>aj</t>
  </si>
  <si>
    <t>bj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</si>
  <si>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</si>
  <si>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</si>
  <si>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</si>
  <si>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</si>
  <si>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</si>
  <si>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</si>
  <si>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</si>
  <si>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</si>
  <si>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</si>
  <si>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</si>
  <si>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</si>
  <si>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</si>
  <si>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</si>
  <si>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</si>
  <si>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</si>
  <si>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</si>
  <si>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F0</t>
  </si>
  <si>
    <t>Метод золотого сечения</t>
  </si>
  <si>
    <t>Ф1</t>
  </si>
  <si>
    <t>Ф2</t>
  </si>
  <si>
    <t>i</t>
  </si>
  <si>
    <r>
      <t>x</t>
    </r>
    <r>
      <rPr>
        <vertAlign val="subscript"/>
        <sz val="10"/>
        <color rgb="FF000000"/>
        <rFont val="Calibri"/>
        <family val="2"/>
        <charset val="204"/>
        <scheme val="minor"/>
      </rPr>
      <t>1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</si>
  <si>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x</t>
    </r>
    <r>
      <rPr>
        <vertAlign val="subscript"/>
        <sz val="10"/>
        <color rgb="FF000000"/>
        <rFont val="Calibri"/>
        <family val="2"/>
        <charset val="204"/>
        <scheme val="minor"/>
      </rPr>
      <t>2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</si>
  <si>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f</t>
    </r>
    <r>
      <rPr>
        <vertAlign val="subscript"/>
        <sz val="10"/>
        <color rgb="FF000000"/>
        <rFont val="Calibri"/>
        <family val="2"/>
        <charset val="204"/>
        <scheme val="minor"/>
      </rPr>
      <t>1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</si>
  <si>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f</t>
    </r>
    <r>
      <rPr>
        <vertAlign val="subscript"/>
        <sz val="10"/>
        <color rgb="FF000000"/>
        <rFont val="Calibri"/>
        <family val="2"/>
        <charset val="204"/>
        <scheme val="minor"/>
      </rPr>
      <t>2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</si>
  <si>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a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</si>
  <si>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b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</si>
  <si>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t>L</t>
  </si>
  <si>
    <t>F</t>
  </si>
  <si>
    <t>N</t>
  </si>
  <si>
    <t>Дроби Фибоначчи</t>
  </si>
  <si>
    <t>Метод дихотомии (половинного деления)</t>
  </si>
  <si>
    <t>((-1)^(N-j+1)/Fn-j+1)*e</t>
  </si>
  <si>
    <t>Fn-j/Fn-j+1</t>
  </si>
  <si>
    <t>Fn-j-1/Fn-j+1</t>
  </si>
  <si>
    <t>b-a</t>
  </si>
  <si>
    <t>a-b</t>
  </si>
  <si>
    <t>Vi</t>
  </si>
  <si>
    <t>Ki</t>
  </si>
  <si>
    <t>Si</t>
  </si>
  <si>
    <t>f</t>
  </si>
  <si>
    <t>Si*qi</t>
  </si>
  <si>
    <t>fi*qi</t>
  </si>
  <si>
    <t>0,5*Si*qi</t>
  </si>
  <si>
    <t>Ki*Vi/qi</t>
  </si>
  <si>
    <t>qi</t>
  </si>
  <si>
    <t>Ki*Vi/qi+0,5*Si*qi</t>
  </si>
  <si>
    <t>К заданию 1</t>
  </si>
  <si>
    <t>2)</t>
  </si>
  <si>
    <t>3)</t>
  </si>
  <si>
    <t>4)</t>
  </si>
  <si>
    <t>5)</t>
  </si>
  <si>
    <t>6)</t>
  </si>
  <si>
    <t>7)</t>
  </si>
  <si>
    <t>1) К активным методам поиска мимнимума</t>
  </si>
  <si>
    <t>3) К активным методам поиска мимнимума</t>
  </si>
  <si>
    <t>Задание 2</t>
  </si>
  <si>
    <t>1)Необходимо найти стационарные и критические точки, т.е найти производную первого порядка целевой ф-ции и приравнять 0. Далее найти значение ф-ции в этих точках и выбрать выбрать наименьшее значение из полученных</t>
  </si>
  <si>
    <t xml:space="preserve">2)с ограничениями типа неравенств 
2) с ограничениями типа неравенств 
ограничениями типа неравенств </t>
  </si>
  <si>
    <t>для общей задачи</t>
  </si>
  <si>
    <t>v интенсивность спроса</t>
  </si>
  <si>
    <t>k организацион
ные издержки</t>
  </si>
  <si>
    <t xml:space="preserve">h Издержки
содержания
запасов
</t>
  </si>
  <si>
    <t>6) Использовать отимальный пазмер партии во всех вычислениях. Если видов товаров несколько, для каждого найти хар-ки работы склада отдельно, а после суммировать их</t>
  </si>
  <si>
    <t>f1</t>
  </si>
  <si>
    <t>f2</t>
  </si>
  <si>
    <t>λ1</t>
  </si>
  <si>
    <t>λ2</t>
  </si>
  <si>
    <t>a</t>
  </si>
  <si>
    <t>b</t>
  </si>
  <si>
    <t xml:space="preserve"> </t>
  </si>
  <si>
    <t>Итерация</t>
  </si>
  <si>
    <r>
      <t>&gt;</t>
    </r>
    <r>
      <rPr>
        <sz val="11"/>
        <color theme="1"/>
        <rFont val="Calibri"/>
        <family val="2"/>
        <charset val="204"/>
      </rPr>
      <t>ε</t>
    </r>
  </si>
  <si>
    <r>
      <t>&lt;</t>
    </r>
    <r>
      <rPr>
        <sz val="11"/>
        <color theme="1"/>
        <rFont val="Calibri"/>
        <family val="2"/>
        <charset val="204"/>
      </rPr>
      <t>ε</t>
    </r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</si>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</sst>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vertAlign val="subscript"/>
      <sz val="10"/>
      <color rgb="FF000000"/>
      <name val="Calibri"/>
      <family val="2"/>
      <charset val="204"/>
      <scheme val="minor"/>
    </font>
    <font>
      <vertAlign val="superscript"/>
      <sz val="10"/>
      <color rgb="FF000000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b/>
      <sz val="10"/>
      <color rgb="FF333333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b/>
      <sz val="8"/>
      <color rgb="FF333333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3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9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3" fillId="0" borderId="0" xfId="0" applyNumberFormat="1" applyFont="1"/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Alignment="1"/>
    <xf numFmtId="164" fontId="4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2" xfId="0" applyFill="1" applyBorder="1"/>
    <xf numFmtId="0" fontId="0" fillId="0" borderId="3" xfId="0" applyFill="1" applyBorder="1"/>
    <xf numFmtId="0" fontId="0" fillId="0" borderId="0" xfId="0" applyAlignment="1"/>
    <xf numFmtId="0" fontId="3" fillId="0" borderId="0" xfId="0" applyFont="1" applyFill="1"/>
    <xf numFmtId="164" fontId="7" fillId="0" borderId="0" xfId="0" applyNumberFormat="1" applyFont="1" applyFill="1"/>
    <xf numFmtId="0" fontId="3" fillId="0" borderId="13" xfId="0" applyFont="1" applyBorder="1"/>
    <xf numFmtId="0" fontId="3" fillId="0" borderId="13" xfId="0" applyFont="1" applyBorder="1" applyAlignment="1">
      <alignment vertical="center" wrapText="1"/>
    </xf>
    <xf numFmtId="0" fontId="2" fillId="0" borderId="13" xfId="0" applyFont="1" applyBorder="1" applyAlignment="1"/>
    <xf numFmtId="0" fontId="7" fillId="0" borderId="13" xfId="0" applyFont="1" applyBorder="1"/>
    <xf numFmtId="0" fontId="10" fillId="6" borderId="13" xfId="0" applyFont="1" applyFill="1" applyBorder="1" applyAlignment="1">
      <alignment vertical="center" wrapText="1"/>
    </xf>
    <xf numFmtId="0" fontId="0" fillId="6" borderId="13" xfId="0" applyFill="1" applyBorder="1" applyAlignment="1">
      <alignment vertical="top" wrapText="1"/>
    </xf>
    <xf numFmtId="0" fontId="3" fillId="6" borderId="13" xfId="0" applyFont="1" applyFill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0" fontId="8" fillId="0" borderId="13" xfId="0" applyFont="1" applyBorder="1"/>
    <xf numFmtId="0" fontId="0" fillId="0" borderId="13" xfId="0" applyBorder="1"/>
    <xf numFmtId="0" fontId="3" fillId="0" borderId="13" xfId="0" applyFont="1" applyBorder="1" applyAlignment="1">
      <alignment horizontal="center" vertical="center"/>
    </xf>
    <xf numFmtId="0" fontId="10" fillId="0" borderId="13" xfId="0" applyFont="1" applyBorder="1"/>
    <xf numFmtId="0" fontId="3" fillId="0" borderId="13" xfId="0" applyFont="1" applyFill="1" applyBorder="1"/>
    <xf numFmtId="164" fontId="7" fillId="0" borderId="13" xfId="0" applyNumberFormat="1" applyFont="1" applyFill="1" applyBorder="1"/>
    <xf numFmtId="0" fontId="10" fillId="6" borderId="13" xfId="0" applyFont="1" applyFill="1" applyBorder="1" applyAlignment="1">
      <alignment vertical="center"/>
    </xf>
    <xf numFmtId="0" fontId="12" fillId="6" borderId="13" xfId="0" applyFont="1" applyFill="1" applyBorder="1" applyAlignment="1">
      <alignment vertical="top" wrapText="1"/>
    </xf>
    <xf numFmtId="0" fontId="0" fillId="6" borderId="13" xfId="0" applyFill="1" applyBorder="1" applyAlignment="1">
      <alignment vertical="center"/>
    </xf>
    <xf numFmtId="0" fontId="11" fillId="0" borderId="13" xfId="0" applyFont="1" applyBorder="1"/>
    <xf numFmtId="0" fontId="0" fillId="6" borderId="13" xfId="0" applyFill="1" applyBorder="1" applyAlignment="1">
      <alignment vertical="center" wrapText="1"/>
    </xf>
    <xf numFmtId="164" fontId="0" fillId="6" borderId="13" xfId="0" applyNumberFormat="1" applyFill="1" applyBorder="1" applyAlignment="1">
      <alignment vertical="top" wrapText="1"/>
    </xf>
    <xf numFmtId="164" fontId="0" fillId="0" borderId="13" xfId="0" applyNumberFormat="1" applyBorder="1"/>
    <xf numFmtId="17" fontId="0" fillId="6" borderId="13" xfId="0" applyNumberFormat="1" applyFill="1" applyBorder="1" applyAlignment="1">
      <alignment vertical="top" wrapText="1"/>
    </xf>
    <xf numFmtId="164" fontId="0" fillId="0" borderId="13" xfId="0" applyNumberFormat="1" applyBorder="1" applyAlignment="1">
      <alignment vertical="top" wrapText="1"/>
    </xf>
    <xf numFmtId="0" fontId="0" fillId="0" borderId="13" xfId="0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/>
    <xf numFmtId="0" fontId="13" fillId="0" borderId="0" xfId="0" applyFont="1"/>
    <xf numFmtId="164" fontId="0" fillId="0" borderId="0" xfId="0" applyNumberFormat="1"/>
    <xf numFmtId="165" fontId="0" fillId="0" borderId="0" xfId="0" applyNumberFormat="1"/>
    <xf numFmtId="0" fontId="0" fillId="10" borderId="0" xfId="0" applyFill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11" borderId="5" xfId="0" applyFill="1" applyBorder="1"/>
    <xf numFmtId="0" fontId="0" fillId="11" borderId="9" xfId="0" applyFill="1" applyBorder="1"/>
    <xf numFmtId="0" fontId="0" fillId="11" borderId="10" xfId="0" applyFill="1" applyBorder="1"/>
    <xf numFmtId="0" fontId="13" fillId="11" borderId="6" xfId="0" applyFont="1" applyFill="1" applyBorder="1"/>
    <xf numFmtId="0" fontId="0" fillId="11" borderId="6" xfId="0" applyFill="1" applyBorder="1"/>
    <xf numFmtId="0" fontId="0" fillId="11" borderId="7" xfId="0" applyFill="1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0" xfId="0" applyFill="1" applyAlignment="1">
      <alignment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4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11" borderId="5" xfId="4" applyFont="1" applyFill="1" applyBorder="1" applyAlignment="1">
      <alignment horizontal="center" vertical="center" wrapText="1"/>
    </xf>
    <xf numFmtId="0" fontId="9" fillId="11" borderId="6" xfId="3" applyFont="1" applyFill="1" applyBorder="1" applyAlignment="1">
      <alignment horizontal="center" vertical="center" wrapText="1"/>
    </xf>
    <xf numFmtId="0" fontId="9" fillId="11" borderId="7" xfId="3" applyFont="1" applyFill="1" applyBorder="1" applyAlignment="1">
      <alignment horizontal="center" vertical="center" wrapText="1"/>
    </xf>
    <xf numFmtId="0" fontId="9" fillId="11" borderId="9" xfId="4" applyFont="1" applyFill="1" applyBorder="1" applyAlignment="1">
      <alignment horizontal="center" vertical="center" wrapText="1"/>
    </xf>
    <xf numFmtId="0" fontId="9" fillId="11" borderId="10" xfId="4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9" fillId="11" borderId="5" xfId="2" applyFont="1" applyFill="1" applyBorder="1" applyAlignment="1">
      <alignment wrapText="1"/>
    </xf>
    <xf numFmtId="0" fontId="9" fillId="11" borderId="6" xfId="2" applyFont="1" applyFill="1" applyBorder="1"/>
    <xf numFmtId="0" fontId="9" fillId="11" borderId="7" xfId="2" applyFont="1" applyFill="1" applyBorder="1"/>
    <xf numFmtId="0" fontId="9" fillId="11" borderId="9" xfId="1" applyFont="1" applyFill="1" applyBorder="1"/>
    <xf numFmtId="0" fontId="9" fillId="0" borderId="14" xfId="0" applyFont="1" applyFill="1" applyBorder="1"/>
    <xf numFmtId="0" fontId="9" fillId="11" borderId="10" xfId="1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13" fillId="0" borderId="0" xfId="0" applyFont="1" applyFill="1" applyBorder="1"/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Alignmen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top"/>
    </xf>
    <xf numFmtId="0" fontId="0" fillId="11" borderId="5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13" fillId="11" borderId="6" xfId="0" applyFont="1" applyFill="1" applyBorder="1"/>
    <xf numFmtId="0" fontId="0" fillId="11" borderId="6" xfId="0" applyFill="1" applyBorder="1"/>
    <xf numFmtId="0" fontId="0" fillId="11" borderId="7" xfId="0" applyFill="1" applyBorder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top"/>
    </xf>
    <xf numFmtId="0" fontId="14" fillId="9" borderId="11" xfId="0" applyFont="1" applyFill="1" applyBorder="1" applyAlignment="1">
      <alignment horizontal="center"/>
    </xf>
    <xf numFmtId="0" fontId="14" fillId="9" borderId="18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</cellXfs>
  <cellStyles count="5">
    <cellStyle name="60% — акцент2" xfId="3" builtinId="36"/>
    <cellStyle name="60% — акцент5" xfId="4" builtinId="48"/>
    <cellStyle name="Акцент1" xfId="1" builtinId="29"/>
    <cellStyle name="Акцент2" xfId="2" builtinId="3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18</xdr:row>
      <xdr:rowOff>156210</xdr:rowOff>
    </xdr:from>
    <xdr:ext cx="65" cy="172227"/>
    <xdr:sp macro="" textlink="">
      <xdr:nvSpPr>
        <xdr:cNvPr id="4" name="TextBox 3"/>
        <xdr:cNvSpPr txBox="1"/>
      </xdr:nvSpPr>
      <xdr:spPr>
        <a:xfrm>
          <a:off x="6758940" y="344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1</xdr:row>
      <xdr:rowOff>0</xdr:rowOff>
    </xdr:from>
    <xdr:to>
      <xdr:col>8</xdr:col>
      <xdr:colOff>63081</xdr:colOff>
      <xdr:row>9</xdr:row>
      <xdr:rowOff>130665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2278"/>
          <a:ext cx="5357324" cy="15088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141135</xdr:rowOff>
    </xdr:from>
    <xdr:to>
      <xdr:col>2</xdr:col>
      <xdr:colOff>503069</xdr:colOff>
      <xdr:row>13</xdr:row>
      <xdr:rowOff>28196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63918"/>
          <a:ext cx="1722269" cy="40389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59637</xdr:rowOff>
    </xdr:from>
    <xdr:to>
      <xdr:col>4</xdr:col>
      <xdr:colOff>477078</xdr:colOff>
      <xdr:row>25</xdr:row>
      <xdr:rowOff>13252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0" y="3763620"/>
              <a:ext cx="3114261" cy="6427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</m:e>
                    </m:d>
                    <m:r>
                      <a:rPr lang="en-US" sz="1100" b="0" i="0">
                        <a:latin typeface="Cambria Math" panose="02040503050406030204" pitchFamily="18" charset="0"/>
                      </a:rPr>
                      <m:t>=−20,2364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=[−20,2031;−19,7981]</m:t>
                    </m:r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=5,3833333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0" y="3763620"/>
              <a:ext cx="3114261" cy="6427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𝑓_𝑚𝑖𝑛=𝑓(𝑥_12 )=−20,2364</a:t>
              </a:r>
              <a:endParaRPr lang="en-US" sz="1100" b="0"/>
            </a:p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16=[𝑥_11;𝑥_13 ]=[−20,2031;−19,7981]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𝑥_12=5,3833333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29</xdr:row>
      <xdr:rowOff>39756</xdr:rowOff>
    </xdr:from>
    <xdr:to>
      <xdr:col>4</xdr:col>
      <xdr:colOff>477078</xdr:colOff>
      <xdr:row>33</xdr:row>
      <xdr:rowOff>72886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0" y="5148469"/>
              <a:ext cx="3114261" cy="7222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=−20,2222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=[−19,8765;−20,1728]</m:t>
                    </m:r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=5,3333333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0" y="5148469"/>
              <a:ext cx="3114261" cy="7222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𝑓_𝑚𝑖𝑛=𝑓(𝑥_12 )=−20,2222</a:t>
              </a:r>
              <a:endParaRPr lang="en-US" sz="1100" b="0"/>
            </a:p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16=[𝑥_11;𝑥_13 ]=[−19,8765;−20,1728]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𝑥_12=5,3333333</a:t>
              </a:r>
              <a:endParaRPr lang="en-US" sz="1100"/>
            </a:p>
          </xdr:txBody>
        </xdr:sp>
      </mc:Fallback>
    </mc:AlternateContent>
    <xdr:clientData/>
  </xdr:twoCellAnchor>
  <xdr:oneCellAnchor>
    <xdr:from>
      <xdr:col>9</xdr:col>
      <xdr:colOff>119269</xdr:colOff>
      <xdr:row>70</xdr:row>
      <xdr:rowOff>29817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24404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46</xdr:row>
      <xdr:rowOff>53010</xdr:rowOff>
    </xdr:from>
    <xdr:to>
      <xdr:col>8</xdr:col>
      <xdr:colOff>390939</xdr:colOff>
      <xdr:row>55</xdr:row>
      <xdr:rowOff>145776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8355497"/>
              <a:ext cx="5685182" cy="16432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5,43125;5,59297</m:t>
                        </m:r>
                      </m:e>
                    </m:d>
                  </m:oMath>
                </m:oMathPara>
              </a14:m>
              <a:endParaRPr lang="en-US" sz="1100" b="0"/>
            </a:p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(8)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=5,43125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𝑏</m:t>
                          </m:r>
                        </m:e>
                        <m:sup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8</m:t>
                              </m:r>
                            </m:e>
                          </m:d>
                        </m:sup>
                      </m:sSup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=−19,9336</m:t>
                  </m:r>
                </m:oMath>
              </a14:m>
              <a:r>
                <a:rPr lang="en-US" sz="1100" b="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e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(8)</m:t>
                      </m:r>
                    </m:sup>
                  </m:sSup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=5,59297→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𝑏</m:t>
                          </m:r>
                        </m:e>
                        <m:sup>
                          <m:d>
                            <m:d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</m:t>
                              </m:r>
                            </m:e>
                          </m:d>
                        </m:sup>
                      </m:sSup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=−20,2414</m:t>
                  </m:r>
                </m:oMath>
              </a14:m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(7)</m:t>
                      </m:r>
                    </m:sup>
                  </m:sSubSup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=5,554688→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Sup>
                        <m:sSub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(7)</m:t>
                          </m:r>
                        </m:sup>
                      </m:sSubSup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=−20,247</m:t>
                  </m:r>
                </m:oMath>
              </a14:m>
              <a:r>
                <a:rPr lang="en-US">
                  <a:effectLst/>
                </a:rPr>
                <a:t>   =&gt;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b="0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≅</m:t>
                  </m:r>
                  <m:sSubSup>
                    <m:sSubSup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d>
                        <m:dPr>
                          <m:ctrlPr>
                            <a:rPr lang="en-US" b="0" i="1">
                              <a:effectLst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b="0" i="1">
                              <a:effectLst/>
                              <a:latin typeface="Cambria Math" panose="02040503050406030204" pitchFamily="18" charset="0"/>
                            </a:rPr>
                            <m:t>8</m:t>
                          </m:r>
                        </m:e>
                      </m:d>
                    </m:sup>
                  </m:sSubSup>
                  <m:r>
                    <a:rPr lang="en-US" b="0" i="1">
                      <a:effectLst/>
                      <a:latin typeface="Cambria Math" panose="02040503050406030204" pitchFamily="18" charset="0"/>
                    </a:rPr>
                    <m:t>=5,492969; </m:t>
                  </m:r>
                  <m:sSup>
                    <m:sSup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𝑓</m:t>
                      </m:r>
                    </m:e>
                    <m:sup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≅</m:t>
                  </m:r>
                  <m:r>
                    <a:rPr lang="en-US" b="0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b="0" i="1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n-US" i="1">
                              <a:effectLst/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b="0" i="1">
                              <a:effectLst/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b="0" i="1">
                              <a:effectLst/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  <m:sup>
                          <m:d>
                            <m:dPr>
                              <m:ctrlPr>
                                <a:rPr lang="en-US" b="0" i="1">
                                  <a:effectLst/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b="0" i="1">
                                  <a:effectLst/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e>
                          </m:d>
                        </m:sup>
                      </m:sSubSup>
                    </m:e>
                  </m:d>
                  <m:r>
                    <a:rPr lang="en-US" b="0" i="1">
                      <a:effectLst/>
                      <a:latin typeface="Cambria Math" panose="02040503050406030204" pitchFamily="18" charset="0"/>
                    </a:rPr>
                    <m:t>=−20,25</m:t>
                  </m:r>
                </m:oMath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(8)</m:t>
                      </m:r>
                    </m:sup>
                  </m:sSubSup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=5,492969→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Sup>
                        <m:sSub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(8)</m:t>
                          </m:r>
                        </m:sup>
                      </m:sSubSup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=−20,25</m:t>
                  </m:r>
                </m:oMath>
              </a14:m>
              <a:r>
                <a:rPr lang="en-US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(5)</m:t>
                      </m:r>
                    </m:sup>
                  </m:sSubSup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=5,53125→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Sup>
                        <m:sSub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(5)</m:t>
                          </m:r>
                        </m:sup>
                      </m:sSubSup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=−20,249</m:t>
                  </m:r>
                </m:oMath>
              </a14:m>
              <a:r>
                <a:rPr lang="en-US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8355497"/>
              <a:ext cx="5685182" cy="16432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𝑥=[5,43125;5,59297]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𝑎^((8))=5,43125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→𝑓(𝑏^((8) ) )=−19,9336</a:t>
              </a:r>
              <a:r>
                <a:rPr lang="en-US" sz="1100" b="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𝑏^((8))=5,59297→𝑓(𝑏^((8) ) )=−20,2414</a:t>
              </a:r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𝑥_1^((7))=5,554688→𝑓(𝑥_1^((7)) )=−20,247</a:t>
              </a:r>
              <a:r>
                <a:rPr lang="en-US">
                  <a:effectLst/>
                </a:rPr>
                <a:t>   =&gt; </a:t>
              </a:r>
              <a:r>
                <a:rPr lang="en-US" b="0" i="0">
                  <a:effectLst/>
                  <a:latin typeface="Cambria Math" panose="02040503050406030204" pitchFamily="18" charset="0"/>
                </a:rPr>
                <a:t>𝑥^∗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≅</a:t>
              </a:r>
              <a:r>
                <a:rPr lang="en-US" b="0" i="0">
                  <a:effectLst/>
                  <a:latin typeface="Cambria Math" panose="02040503050406030204" pitchFamily="18" charset="0"/>
                </a:rPr>
                <a:t>𝑥_1^((8) )=5,492969; 𝑓^∗</a:t>
              </a:r>
              <a:r>
                <a:rPr lang="en-US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≅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𝑓(</a:t>
              </a:r>
              <a:r>
                <a:rPr lang="en-US" b="0" i="0">
                  <a:effectLst/>
                  <a:latin typeface="Cambria Math" panose="02040503050406030204" pitchFamily="18" charset="0"/>
                </a:rPr>
                <a:t>𝑥_1^((3) ) )=−20,25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𝑥_1^((8))=5,492969→𝑓(𝑥_1^((8)) )=−20,25</a:t>
              </a:r>
              <a:r>
                <a:rPr lang="en-US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𝑥_2^((5))=5,53125→𝑓(𝑥_2^((5)) )=−20,249</a:t>
              </a:r>
              <a:r>
                <a:rPr lang="en-US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77</xdr:row>
      <xdr:rowOff>59635</xdr:rowOff>
    </xdr:from>
    <xdr:to>
      <xdr:col>5</xdr:col>
      <xdr:colOff>616226</xdr:colOff>
      <xdr:row>80</xdr:row>
      <xdr:rowOff>139148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0" y="14014174"/>
              <a:ext cx="3869635" cy="59634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5,405189;5,6163</m:t>
                        </m:r>
                      </m:e>
                    </m:d>
                  </m:oMath>
                </m:oMathPara>
              </a14:m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≅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</m:t>
                            </m:r>
                          </m:e>
                        </m:d>
                      </m:sup>
                    </m:sSub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=5,494378;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≅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</m:t>
                                </m:r>
                              </m:e>
                            </m:d>
                          </m:sup>
                        </m:sSubSup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=−20,25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0" y="14014174"/>
              <a:ext cx="3869635" cy="59634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16=[5,405189;5,6163]</a:t>
              </a:r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𝑥^∗≅𝑥_1^((15) )=5,494378; 𝑓^∗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≅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𝑓(𝑥_1^((15) ) )=−20,25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104</xdr:row>
      <xdr:rowOff>99390</xdr:rowOff>
    </xdr:from>
    <xdr:to>
      <xdr:col>7</xdr:col>
      <xdr:colOff>119269</xdr:colOff>
      <xdr:row>108</xdr:row>
      <xdr:rowOff>145773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0" y="26067025"/>
              <a:ext cx="4916556" cy="73549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5,4953;5,5012</m:t>
                        </m:r>
                      </m:e>
                    </m:d>
                  </m:oMath>
                </m:oMathPara>
              </a14:m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≅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</m:t>
                            </m:r>
                          </m:e>
                        </m:d>
                      </m:sup>
                    </m:sSub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5,4953+5,5012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=5,49827;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≅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</m:t>
                                </m:r>
                              </m:e>
                            </m:d>
                          </m:sup>
                        </m:sSubSup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=−20,25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0" y="26067025"/>
              <a:ext cx="4916556" cy="73549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16=[5,4953;5,5012]</a:t>
              </a:r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𝑥^∗≅𝑥_1^((15) )=(5,4953+5,5012)/2=5,49827; 𝑓^∗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≅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𝑓(𝑥_1^((15) ) )=−20,25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110274</xdr:colOff>
      <xdr:row>10</xdr:row>
      <xdr:rowOff>76201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293654" cy="1927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45720</xdr:rowOff>
    </xdr:from>
    <xdr:to>
      <xdr:col>4</xdr:col>
      <xdr:colOff>929640</xdr:colOff>
      <xdr:row>14</xdr:row>
      <xdr:rowOff>90000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57400"/>
          <a:ext cx="4168140" cy="592920"/>
        </a:xfrm>
        <a:prstGeom prst="rect">
          <a:avLst/>
        </a:prstGeom>
      </xdr:spPr>
    </xdr:pic>
    <xdr:clientData/>
  </xdr:twoCellAnchor>
  <xdr:twoCellAnchor>
    <xdr:from>
      <xdr:col>12</xdr:col>
      <xdr:colOff>259080</xdr:colOff>
      <xdr:row>10</xdr:row>
      <xdr:rowOff>60960</xdr:rowOff>
    </xdr:from>
    <xdr:to>
      <xdr:col>16</xdr:col>
      <xdr:colOff>373380</xdr:colOff>
      <xdr:row>15</xdr:row>
      <xdr:rowOff>167640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574280" y="1912620"/>
              <a:ext cx="2552700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=1004,8</m:t>
                        </m:r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&gt;900</m:t>
                    </m:r>
                  </m:oMath>
                </m:oMathPara>
              </a14:m>
              <a:endParaRPr lang="en-US" sz="1100" b="0"/>
            </a:p>
            <a:p>
              <a:r>
                <a:rPr lang="en-US" sz="1100"/>
                <a:t> </a:t>
              </a:r>
              <a:r>
                <a:rPr lang="ru-RU" sz="1100"/>
                <a:t>Т.е.</a:t>
              </a:r>
              <a:r>
                <a:rPr lang="ru-RU" sz="1100" baseline="0"/>
                <a:t> складских помещений не хватает.</a:t>
              </a:r>
            </a:p>
            <a:p>
              <a:r>
                <a:rPr lang="ru-RU" sz="1100" baseline="0"/>
                <a:t>Издержки: 669,6128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574280" y="1912620"/>
              <a:ext cx="2552700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_(𝑖=1)^5▒〖𝑓_𝑖 〖∗𝑞〗_𝑖=1004,8〗&gt;900</a:t>
              </a:r>
              <a:endParaRPr lang="en-US" sz="1100" b="0"/>
            </a:p>
            <a:p>
              <a:r>
                <a:rPr lang="en-US" sz="1100"/>
                <a:t> </a:t>
              </a:r>
              <a:r>
                <a:rPr lang="ru-RU" sz="1100"/>
                <a:t>Т.е.</a:t>
              </a:r>
              <a:r>
                <a:rPr lang="ru-RU" sz="1100" baseline="0"/>
                <a:t> складских помещений не хватает.</a:t>
              </a:r>
            </a:p>
            <a:p>
              <a:r>
                <a:rPr lang="ru-RU" sz="1100" baseline="0"/>
                <a:t>Издержки: 669,6128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182880</xdr:colOff>
      <xdr:row>24</xdr:row>
      <xdr:rowOff>60960</xdr:rowOff>
    </xdr:from>
    <xdr:to>
      <xdr:col>8</xdr:col>
      <xdr:colOff>381000</xdr:colOff>
      <xdr:row>29</xdr:row>
      <xdr:rowOff>91440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2880" y="4495800"/>
              <a:ext cx="5074920" cy="9601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где 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4500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4000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+3,5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8800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2880" y="4495800"/>
              <a:ext cx="5074920" cy="9601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𝐹(𝑞)=𝑓_1+𝑓_2+𝑓_3+𝑓_4+𝑓_5, </a:t>
              </a:r>
              <a:r>
                <a:rPr lang="ru-RU" sz="1100" b="0" i="0">
                  <a:latin typeface="Cambria Math" panose="02040503050406030204" pitchFamily="18" charset="0"/>
                </a:rPr>
                <a:t>где </a:t>
              </a:r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𝑖=(𝐾_𝑖 𝑉_𝑖)/𝑞_𝑖 +(𝑆_𝑖 𝑞_𝑖)/2</a:t>
              </a:r>
              <a:endParaRPr lang="en-US" sz="110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𝐹=4500/𝑞_1 +2𝑞_1+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4000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/𝑞_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3,5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𝑞_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2+8800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/𝑞_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𝑞_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3+1400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/𝑞_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𝑞_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4+300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/𝑞_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+𝑞_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167640</xdr:rowOff>
    </xdr:from>
    <xdr:to>
      <xdr:col>5</xdr:col>
      <xdr:colOff>99060</xdr:colOff>
      <xdr:row>23</xdr:row>
      <xdr:rowOff>69339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58440"/>
          <a:ext cx="4282440" cy="15628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4</xdr:col>
      <xdr:colOff>815691</xdr:colOff>
      <xdr:row>45</xdr:row>
      <xdr:rowOff>84049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30240"/>
          <a:ext cx="4054191" cy="264436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167640</xdr:colOff>
      <xdr:row>48</xdr:row>
      <xdr:rowOff>7620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1560"/>
          <a:ext cx="1676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190500</xdr:colOff>
      <xdr:row>49</xdr:row>
      <xdr:rowOff>7620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44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350520</xdr:colOff>
      <xdr:row>50</xdr:row>
      <xdr:rowOff>7620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7320"/>
          <a:ext cx="3505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144780</xdr:colOff>
      <xdr:row>51</xdr:row>
      <xdr:rowOff>7620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0"/>
          <a:ext cx="1447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5</xdr:col>
      <xdr:colOff>876738</xdr:colOff>
      <xdr:row>60</xdr:row>
      <xdr:rowOff>106851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9403080"/>
          <a:ext cx="5060118" cy="1973751"/>
        </a:xfrm>
        <a:prstGeom prst="rect">
          <a:avLst/>
        </a:prstGeom>
      </xdr:spPr>
    </xdr:pic>
    <xdr:clientData/>
  </xdr:twoCellAnchor>
  <xdr:twoCellAnchor editAs="oneCell">
    <xdr:from>
      <xdr:col>0</xdr:col>
      <xdr:colOff>7619</xdr:colOff>
      <xdr:row>86</xdr:row>
      <xdr:rowOff>68580</xdr:rowOff>
    </xdr:from>
    <xdr:to>
      <xdr:col>1</xdr:col>
      <xdr:colOff>632458</xdr:colOff>
      <xdr:row>88</xdr:row>
      <xdr:rowOff>68580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19" y="16108680"/>
          <a:ext cx="1341119" cy="3657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190500</xdr:colOff>
      <xdr:row>91</xdr:row>
      <xdr:rowOff>7620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44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91</xdr:row>
      <xdr:rowOff>0</xdr:rowOff>
    </xdr:from>
    <xdr:to>
      <xdr:col>0</xdr:col>
      <xdr:colOff>350520</xdr:colOff>
      <xdr:row>92</xdr:row>
      <xdr:rowOff>7620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7320"/>
          <a:ext cx="3505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45720</xdr:colOff>
      <xdr:row>92</xdr:row>
      <xdr:rowOff>15240</xdr:rowOff>
    </xdr:from>
    <xdr:to>
      <xdr:col>0</xdr:col>
      <xdr:colOff>190500</xdr:colOff>
      <xdr:row>93</xdr:row>
      <xdr:rowOff>22860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7152620"/>
          <a:ext cx="1447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160020</xdr:colOff>
      <xdr:row>90</xdr:row>
      <xdr:rowOff>7620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88740"/>
          <a:ext cx="1600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99</xdr:row>
      <xdr:rowOff>144780</xdr:rowOff>
    </xdr:from>
    <xdr:to>
      <xdr:col>6</xdr:col>
      <xdr:colOff>168542</xdr:colOff>
      <xdr:row>110</xdr:row>
      <xdr:rowOff>91439</xdr:rowOff>
    </xdr:to>
    <xdr:pic>
      <xdr:nvPicPr>
        <xdr:cNvPr id="26" name="Рисунок 25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19185"/>
        <a:stretch/>
      </xdr:blipFill>
      <xdr:spPr>
        <a:xfrm>
          <a:off x="30480" y="17465040"/>
          <a:ext cx="5228222" cy="195833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167640</xdr:colOff>
      <xdr:row>140</xdr:row>
      <xdr:rowOff>7620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7820"/>
          <a:ext cx="1676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190500</xdr:colOff>
      <xdr:row>141</xdr:row>
      <xdr:rowOff>7620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716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350520</xdr:colOff>
      <xdr:row>142</xdr:row>
      <xdr:rowOff>7620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3505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144780</xdr:colOff>
      <xdr:row>143</xdr:row>
      <xdr:rowOff>7620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37380"/>
          <a:ext cx="1447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30480</xdr:rowOff>
    </xdr:from>
    <xdr:to>
      <xdr:col>1</xdr:col>
      <xdr:colOff>342992</xdr:colOff>
      <xdr:row>138</xdr:row>
      <xdr:rowOff>114323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4315420"/>
          <a:ext cx="1059272" cy="266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7</xdr:col>
      <xdr:colOff>221520</xdr:colOff>
      <xdr:row>162</xdr:row>
      <xdr:rowOff>76413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5382220"/>
          <a:ext cx="6226080" cy="245385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190</xdr:row>
      <xdr:rowOff>0</xdr:rowOff>
    </xdr:from>
    <xdr:to>
      <xdr:col>0</xdr:col>
      <xdr:colOff>190500</xdr:colOff>
      <xdr:row>191</xdr:row>
      <xdr:rowOff>7620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335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191</xdr:row>
      <xdr:rowOff>0</xdr:rowOff>
    </xdr:from>
    <xdr:to>
      <xdr:col>0</xdr:col>
      <xdr:colOff>350520</xdr:colOff>
      <xdr:row>192</xdr:row>
      <xdr:rowOff>7620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6460"/>
          <a:ext cx="3505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167640</xdr:colOff>
      <xdr:row>190</xdr:row>
      <xdr:rowOff>7620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12660"/>
          <a:ext cx="1676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145</xdr:row>
      <xdr:rowOff>121920</xdr:rowOff>
    </xdr:from>
    <xdr:to>
      <xdr:col>1</xdr:col>
      <xdr:colOff>45720</xdr:colOff>
      <xdr:row>147</xdr:row>
      <xdr:rowOff>83820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67180"/>
          <a:ext cx="7620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194</xdr:row>
      <xdr:rowOff>114300</xdr:rowOff>
    </xdr:from>
    <xdr:to>
      <xdr:col>1</xdr:col>
      <xdr:colOff>45720</xdr:colOff>
      <xdr:row>196</xdr:row>
      <xdr:rowOff>76200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5920"/>
          <a:ext cx="7620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95</xdr:row>
      <xdr:rowOff>114300</xdr:rowOff>
    </xdr:from>
    <xdr:to>
      <xdr:col>1</xdr:col>
      <xdr:colOff>83820</xdr:colOff>
      <xdr:row>97</xdr:row>
      <xdr:rowOff>76200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7800320"/>
          <a:ext cx="7620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137160</xdr:rowOff>
    </xdr:from>
    <xdr:to>
      <xdr:col>7</xdr:col>
      <xdr:colOff>130072</xdr:colOff>
      <xdr:row>214</xdr:row>
      <xdr:rowOff>145066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6324540"/>
          <a:ext cx="6134632" cy="3299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2</xdr:row>
      <xdr:rowOff>167640</xdr:rowOff>
    </xdr:from>
    <xdr:to>
      <xdr:col>7</xdr:col>
      <xdr:colOff>79823</xdr:colOff>
      <xdr:row>18</xdr:row>
      <xdr:rowOff>7926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1" y="533400"/>
          <a:ext cx="4331782" cy="2766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7620</xdr:rowOff>
    </xdr:from>
    <xdr:to>
      <xdr:col>9</xdr:col>
      <xdr:colOff>46199</xdr:colOff>
      <xdr:row>25</xdr:row>
      <xdr:rowOff>175354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65220"/>
          <a:ext cx="5532599" cy="10821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475</xdr:colOff>
      <xdr:row>57</xdr:row>
      <xdr:rowOff>130043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54880"/>
          <a:ext cx="5486875" cy="5799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15240</xdr:rowOff>
    </xdr:from>
    <xdr:to>
      <xdr:col>10</xdr:col>
      <xdr:colOff>236769</xdr:colOff>
      <xdr:row>72</xdr:row>
      <xdr:rowOff>129756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805160"/>
          <a:ext cx="6332769" cy="24919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30480</xdr:rowOff>
    </xdr:from>
    <xdr:to>
      <xdr:col>9</xdr:col>
      <xdr:colOff>114785</xdr:colOff>
      <xdr:row>103</xdr:row>
      <xdr:rowOff>160491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563600"/>
          <a:ext cx="5601185" cy="54335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15240</xdr:rowOff>
    </xdr:from>
    <xdr:to>
      <xdr:col>10</xdr:col>
      <xdr:colOff>145321</xdr:colOff>
      <xdr:row>142</xdr:row>
      <xdr:rowOff>38276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949160"/>
          <a:ext cx="6241321" cy="20347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83820</xdr:rowOff>
    </xdr:from>
    <xdr:to>
      <xdr:col>9</xdr:col>
      <xdr:colOff>572025</xdr:colOff>
      <xdr:row>157</xdr:row>
      <xdr:rowOff>175474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395180"/>
          <a:ext cx="6058425" cy="2469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53340</xdr:rowOff>
    </xdr:from>
    <xdr:to>
      <xdr:col>10</xdr:col>
      <xdr:colOff>99597</xdr:colOff>
      <xdr:row>179</xdr:row>
      <xdr:rowOff>84140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107900"/>
          <a:ext cx="6195597" cy="368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9</xdr:col>
      <xdr:colOff>533922</xdr:colOff>
      <xdr:row>206</xdr:row>
      <xdr:rowOff>107085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77920"/>
          <a:ext cx="6020322" cy="467908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211</xdr:row>
      <xdr:rowOff>76200</xdr:rowOff>
    </xdr:from>
    <xdr:to>
      <xdr:col>2</xdr:col>
      <xdr:colOff>442081</xdr:colOff>
      <xdr:row>215</xdr:row>
      <xdr:rowOff>129608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6700" y="34640520"/>
          <a:ext cx="1394581" cy="78492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119</xdr:row>
      <xdr:rowOff>0</xdr:rowOff>
    </xdr:from>
    <xdr:to>
      <xdr:col>23</xdr:col>
      <xdr:colOff>358699</xdr:colOff>
      <xdr:row>132</xdr:row>
      <xdr:rowOff>114516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24800" y="21762720"/>
          <a:ext cx="6454699" cy="2491956"/>
        </a:xfrm>
        <a:prstGeom prst="rect">
          <a:avLst/>
        </a:prstGeom>
      </xdr:spPr>
    </xdr:pic>
    <xdr:clientData/>
  </xdr:twoCellAnchor>
  <xdr:twoCellAnchor editAs="oneCell">
    <xdr:from>
      <xdr:col>13</xdr:col>
      <xdr:colOff>91440</xdr:colOff>
      <xdr:row>132</xdr:row>
      <xdr:rowOff>99060</xdr:rowOff>
    </xdr:from>
    <xdr:to>
      <xdr:col>23</xdr:col>
      <xdr:colOff>130072</xdr:colOff>
      <xdr:row>156</xdr:row>
      <xdr:rowOff>68958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16240" y="24239220"/>
          <a:ext cx="6134632" cy="4359018"/>
        </a:xfrm>
        <a:prstGeom prst="rect">
          <a:avLst/>
        </a:prstGeom>
      </xdr:spPr>
    </xdr:pic>
    <xdr:clientData/>
  </xdr:twoCellAnchor>
  <xdr:twoCellAnchor editAs="oneCell">
    <xdr:from>
      <xdr:col>13</xdr:col>
      <xdr:colOff>106680</xdr:colOff>
      <xdr:row>115</xdr:row>
      <xdr:rowOff>68580</xdr:rowOff>
    </xdr:from>
    <xdr:to>
      <xdr:col>21</xdr:col>
      <xdr:colOff>350964</xdr:colOff>
      <xdr:row>118</xdr:row>
      <xdr:rowOff>45766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31480" y="21099780"/>
          <a:ext cx="5121084" cy="5258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46199</xdr:colOff>
      <xdr:row>125</xdr:row>
      <xdr:rowOff>46041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9202400"/>
          <a:ext cx="5532599" cy="3703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R419"/>
  <sheetViews>
    <sheetView tabSelected="1" zoomScaleNormal="100" workbookViewId="0">
      <selection activeCell="C20" sqref="C20"/>
    </sheetView>
  </sheetViews>
  <sheetFormatPr defaultColWidth="8.85546875" defaultRowHeight="12.75" x14ac:dyDescent="0.2"/>
  <cols>
    <col min="1" max="1" width="8.85546875" style="1"/>
    <col min="2" max="3" width="8.85546875" style="1" customWidth="1"/>
    <col min="4" max="4" width="11.7109375" style="1" customWidth="1"/>
    <col min="5" max="5" width="9" style="1" customWidth="1"/>
    <col min="6" max="6" width="13.7109375" style="1" customWidth="1"/>
    <col min="7" max="7" width="8.85546875" style="1" customWidth="1"/>
    <col min="8" max="8" width="7.28515625" style="1" customWidth="1"/>
    <col min="9" max="9" width="8.140625" style="1" customWidth="1"/>
    <col min="10" max="10" width="8.85546875" style="1"/>
    <col min="11" max="11" width="10.28515625" style="1" customWidth="1"/>
    <col min="12" max="16384" width="8.85546875" style="1"/>
  </cols>
  <sheetData>
    <row r="16" ht="13.5" thickBot="1" x14ac:dyDescent="0.25"/>
    <row r="17" spans="1:18" ht="19.5" thickBot="1" x14ac:dyDescent="0.35">
      <c r="G17" s="127" t="s">
        <v>2</v>
      </c>
      <c r="H17" s="128"/>
      <c r="I17" s="128"/>
      <c r="J17" s="128"/>
      <c r="K17" s="128"/>
      <c r="L17" s="128"/>
      <c r="M17" s="128"/>
      <c r="N17" s="128"/>
      <c r="O17" s="129"/>
    </row>
    <row r="18" spans="1:18" ht="13.5" thickBot="1" x14ac:dyDescent="0.25"/>
    <row r="19" spans="1:18" x14ac:dyDescent="0.2">
      <c r="A19" s="93" t="s">
        <v>46</v>
      </c>
      <c r="B19" s="94">
        <v>1</v>
      </c>
      <c r="C19" s="94">
        <v>2</v>
      </c>
      <c r="D19" s="94">
        <v>3</v>
      </c>
      <c r="E19" s="94">
        <v>4</v>
      </c>
      <c r="F19" s="94">
        <v>5</v>
      </c>
      <c r="G19" s="94">
        <v>6</v>
      </c>
      <c r="H19" s="94">
        <v>7</v>
      </c>
      <c r="I19" s="94">
        <v>8</v>
      </c>
      <c r="J19" s="94">
        <v>9</v>
      </c>
      <c r="K19" s="94">
        <v>10</v>
      </c>
      <c r="L19" s="94">
        <v>11</v>
      </c>
      <c r="M19" s="94">
        <v>12</v>
      </c>
      <c r="N19" s="94">
        <v>13</v>
      </c>
      <c r="O19" s="94">
        <v>14</v>
      </c>
      <c r="P19" s="94">
        <v>15</v>
      </c>
      <c r="Q19" s="95">
        <v>16</v>
      </c>
    </row>
    <row r="20" spans="1:18" x14ac:dyDescent="0.2">
      <c r="A20" s="96" t="s">
        <v>0</v>
      </c>
      <c r="B20" s="5">
        <f>8/9*B19-0.05</f>
        <v>0.8388888888888888</v>
      </c>
      <c r="C20" s="5">
        <f>8/9*B19+0.05</f>
        <v>0.93888888888888888</v>
      </c>
      <c r="D20" s="5">
        <f>8/9*C19-0.05</f>
        <v>1.7277777777777776</v>
      </c>
      <c r="E20" s="5">
        <f>8/9*C19+0.05</f>
        <v>1.8277777777777777</v>
      </c>
      <c r="F20" s="5">
        <f>8/9*D19-0.05</f>
        <v>2.6166666666666667</v>
      </c>
      <c r="G20" s="5">
        <f>8/9*D19+0.05</f>
        <v>2.7166666666666663</v>
      </c>
      <c r="H20" s="5">
        <f>8/9*E19-0.05</f>
        <v>3.5055555555555555</v>
      </c>
      <c r="I20" s="5">
        <f>8/9*E19+0.05</f>
        <v>3.6055555555555552</v>
      </c>
      <c r="J20" s="5">
        <f>8/9*F19-0.05</f>
        <v>4.3944444444444448</v>
      </c>
      <c r="K20" s="5">
        <f>8/9*F19+0.05</f>
        <v>4.4944444444444445</v>
      </c>
      <c r="L20" s="5">
        <f>8/9*G19-0.05</f>
        <v>5.2833333333333332</v>
      </c>
      <c r="M20" s="5">
        <f>8/9*G19+0.05</f>
        <v>5.3833333333333329</v>
      </c>
      <c r="N20" s="5">
        <f>8/9*H19-0.05</f>
        <v>6.1722222222222216</v>
      </c>
      <c r="O20" s="5">
        <f>8/9*H19+0.05</f>
        <v>6.2722222222222213</v>
      </c>
      <c r="P20" s="5">
        <f>8/9*I19-0.05</f>
        <v>7.0611111111111109</v>
      </c>
      <c r="Q20" s="97">
        <f>8/9*I19+0.05</f>
        <v>7.1611111111111105</v>
      </c>
    </row>
    <row r="21" spans="1:18" ht="13.5" thickBot="1" x14ac:dyDescent="0.25">
      <c r="A21" s="98" t="s">
        <v>1</v>
      </c>
      <c r="B21" s="99">
        <f>B20^2-11*B20+10</f>
        <v>1.4759567901234583</v>
      </c>
      <c r="C21" s="99">
        <f t="shared" ref="C21:O21" si="0">C20^2-11*C20+10</f>
        <v>0.55373456790123399</v>
      </c>
      <c r="D21" s="99">
        <f t="shared" si="0"/>
        <v>-6.0203395061728386</v>
      </c>
      <c r="E21" s="99">
        <f t="shared" si="0"/>
        <v>-6.7647839506172822</v>
      </c>
      <c r="F21" s="99">
        <f t="shared" si="0"/>
        <v>-11.936388888888892</v>
      </c>
      <c r="G21" s="99">
        <f t="shared" si="0"/>
        <v>-12.503055555555555</v>
      </c>
      <c r="H21" s="99">
        <f t="shared" si="0"/>
        <v>-16.272191358024692</v>
      </c>
      <c r="I21" s="99">
        <f t="shared" si="0"/>
        <v>-16.661080246913578</v>
      </c>
      <c r="J21" s="99">
        <f t="shared" si="0"/>
        <v>-19.027746913580252</v>
      </c>
      <c r="K21" s="99">
        <f t="shared" si="0"/>
        <v>-19.238858024691361</v>
      </c>
      <c r="L21" s="99">
        <f t="shared" si="0"/>
        <v>-20.203055555555558</v>
      </c>
      <c r="M21" s="99">
        <f t="shared" si="0"/>
        <v>-20.236388888888889</v>
      </c>
      <c r="N21" s="99">
        <f t="shared" si="0"/>
        <v>-19.79811728395061</v>
      </c>
      <c r="O21" s="99">
        <f t="shared" si="0"/>
        <v>-19.653672839506179</v>
      </c>
      <c r="P21" s="99">
        <f t="shared" ref="P21" si="1">P20^2-11*P20+10</f>
        <v>-17.81293209876543</v>
      </c>
      <c r="Q21" s="100">
        <f t="shared" ref="Q21" si="2">Q20^2-11*Q20+10</f>
        <v>-17.490709876543207</v>
      </c>
    </row>
    <row r="26" spans="1:18" ht="13.5" thickBot="1" x14ac:dyDescent="0.25">
      <c r="A26" s="1" t="s">
        <v>3</v>
      </c>
    </row>
    <row r="27" spans="1:18" x14ac:dyDescent="0.2">
      <c r="A27" s="93" t="s">
        <v>46</v>
      </c>
      <c r="B27" s="94">
        <v>1</v>
      </c>
      <c r="C27" s="94">
        <v>2</v>
      </c>
      <c r="D27" s="94">
        <v>3</v>
      </c>
      <c r="E27" s="94">
        <v>4</v>
      </c>
      <c r="F27" s="94">
        <v>5</v>
      </c>
      <c r="G27" s="94">
        <v>6</v>
      </c>
      <c r="H27" s="94">
        <v>7</v>
      </c>
      <c r="I27" s="94">
        <v>8</v>
      </c>
      <c r="J27" s="94">
        <v>9</v>
      </c>
      <c r="K27" s="94">
        <v>10</v>
      </c>
      <c r="L27" s="94">
        <v>11</v>
      </c>
      <c r="M27" s="94">
        <v>12</v>
      </c>
      <c r="N27" s="94">
        <v>13</v>
      </c>
      <c r="O27" s="94">
        <v>14</v>
      </c>
      <c r="P27" s="94">
        <v>15</v>
      </c>
      <c r="Q27" s="94">
        <v>16</v>
      </c>
      <c r="R27" s="95">
        <v>17</v>
      </c>
    </row>
    <row r="28" spans="1:18" x14ac:dyDescent="0.2">
      <c r="A28" s="96" t="s">
        <v>0</v>
      </c>
      <c r="B28" s="5">
        <f>4/9*B27</f>
        <v>0.44444444444444442</v>
      </c>
      <c r="C28" s="5">
        <f t="shared" ref="C28:R28" si="3">4/9*C27</f>
        <v>0.88888888888888884</v>
      </c>
      <c r="D28" s="5">
        <f t="shared" si="3"/>
        <v>1.3333333333333333</v>
      </c>
      <c r="E28" s="5">
        <f t="shared" si="3"/>
        <v>1.7777777777777777</v>
      </c>
      <c r="F28" s="5">
        <f t="shared" si="3"/>
        <v>2.2222222222222223</v>
      </c>
      <c r="G28" s="5">
        <f t="shared" si="3"/>
        <v>2.6666666666666665</v>
      </c>
      <c r="H28" s="5">
        <f t="shared" si="3"/>
        <v>3.1111111111111107</v>
      </c>
      <c r="I28" s="5">
        <f t="shared" si="3"/>
        <v>3.5555555555555554</v>
      </c>
      <c r="J28" s="5">
        <f t="shared" si="3"/>
        <v>4</v>
      </c>
      <c r="K28" s="5">
        <f t="shared" si="3"/>
        <v>4.4444444444444446</v>
      </c>
      <c r="L28" s="5">
        <f t="shared" si="3"/>
        <v>4.8888888888888884</v>
      </c>
      <c r="M28" s="5">
        <f t="shared" si="3"/>
        <v>5.333333333333333</v>
      </c>
      <c r="N28" s="5">
        <f t="shared" si="3"/>
        <v>5.7777777777777777</v>
      </c>
      <c r="O28" s="5">
        <f t="shared" si="3"/>
        <v>6.2222222222222214</v>
      </c>
      <c r="P28" s="5">
        <f t="shared" si="3"/>
        <v>6.6666666666666661</v>
      </c>
      <c r="Q28" s="5">
        <f t="shared" si="3"/>
        <v>7.1111111111111107</v>
      </c>
      <c r="R28" s="97">
        <f t="shared" si="3"/>
        <v>7.5555555555555554</v>
      </c>
    </row>
    <row r="29" spans="1:18" ht="13.5" thickBot="1" x14ac:dyDescent="0.25">
      <c r="A29" s="98" t="s">
        <v>1</v>
      </c>
      <c r="B29" s="99">
        <f>B28^2-11*B28+10</f>
        <v>5.3086419753086425</v>
      </c>
      <c r="C29" s="99">
        <f t="shared" ref="C29:Q29" si="4">C28^2-11*C28+10</f>
        <v>1.0123456790123466</v>
      </c>
      <c r="D29" s="99">
        <f t="shared" si="4"/>
        <v>-2.8888888888888893</v>
      </c>
      <c r="E29" s="99">
        <f t="shared" si="4"/>
        <v>-6.3950617283950599</v>
      </c>
      <c r="F29" s="99">
        <f t="shared" si="4"/>
        <v>-9.5061728395061742</v>
      </c>
      <c r="G29" s="99">
        <f t="shared" si="4"/>
        <v>-12.222222222222221</v>
      </c>
      <c r="H29" s="99">
        <f t="shared" si="4"/>
        <v>-14.543209876543205</v>
      </c>
      <c r="I29" s="99">
        <f t="shared" si="4"/>
        <v>-16.469135802469133</v>
      </c>
      <c r="J29" s="99">
        <f t="shared" si="4"/>
        <v>-18</v>
      </c>
      <c r="K29" s="99">
        <f t="shared" si="4"/>
        <v>-19.135802469135804</v>
      </c>
      <c r="L29" s="99">
        <f t="shared" si="4"/>
        <v>-19.876543209876541</v>
      </c>
      <c r="M29" s="99">
        <f t="shared" si="4"/>
        <v>-20.222222222222221</v>
      </c>
      <c r="N29" s="99">
        <f t="shared" si="4"/>
        <v>-20.172839506172842</v>
      </c>
      <c r="O29" s="99">
        <f t="shared" si="4"/>
        <v>-19.728395061728392</v>
      </c>
      <c r="P29" s="99">
        <f t="shared" si="4"/>
        <v>-18.888888888888893</v>
      </c>
      <c r="Q29" s="99">
        <f t="shared" si="4"/>
        <v>-17.654320987654316</v>
      </c>
      <c r="R29" s="100">
        <f>R28^2-11*R28+10</f>
        <v>-16.024691358024697</v>
      </c>
    </row>
    <row r="34" spans="1:15" ht="13.5" thickBot="1" x14ac:dyDescent="0.25"/>
    <row r="35" spans="1:15" ht="19.5" thickBot="1" x14ac:dyDescent="0.35">
      <c r="H35" s="127" t="s">
        <v>48</v>
      </c>
      <c r="I35" s="128"/>
      <c r="J35" s="128"/>
      <c r="K35" s="128"/>
      <c r="L35" s="128"/>
      <c r="M35" s="128"/>
      <c r="N35" s="128"/>
      <c r="O35" s="129"/>
    </row>
    <row r="36" spans="1:15" ht="13.5" thickBot="1" x14ac:dyDescent="0.25"/>
    <row r="37" spans="1:15" ht="25.5" x14ac:dyDescent="0.2">
      <c r="A37" s="79" t="s">
        <v>4</v>
      </c>
      <c r="B37" s="80" t="s">
        <v>38</v>
      </c>
      <c r="C37" s="80" t="s">
        <v>39</v>
      </c>
      <c r="D37" s="80" t="s">
        <v>40</v>
      </c>
      <c r="E37" s="80" t="s">
        <v>5</v>
      </c>
      <c r="F37" s="80" t="s">
        <v>41</v>
      </c>
      <c r="G37" s="80" t="s">
        <v>42</v>
      </c>
      <c r="H37" s="81" t="s">
        <v>43</v>
      </c>
    </row>
    <row r="38" spans="1:15" x14ac:dyDescent="0.2">
      <c r="A38" s="82"/>
      <c r="B38" s="9"/>
      <c r="C38" s="9"/>
      <c r="D38" s="9"/>
      <c r="E38" s="9"/>
      <c r="F38" s="9"/>
      <c r="G38" s="9"/>
      <c r="H38" s="74"/>
    </row>
    <row r="39" spans="1:15" x14ac:dyDescent="0.2">
      <c r="A39" s="82">
        <v>1</v>
      </c>
      <c r="B39" s="6" t="s">
        <v>6</v>
      </c>
      <c r="C39" s="6" t="s">
        <v>6</v>
      </c>
      <c r="D39" s="6" t="s">
        <v>6</v>
      </c>
      <c r="E39" s="6"/>
      <c r="F39" s="6" t="s">
        <v>6</v>
      </c>
      <c r="G39" s="6">
        <v>0</v>
      </c>
      <c r="H39" s="75">
        <v>8</v>
      </c>
    </row>
    <row r="40" spans="1:15" x14ac:dyDescent="0.2">
      <c r="A40" s="82">
        <v>2</v>
      </c>
      <c r="B40" s="6">
        <f>(G39+H39)/2-0.1/2</f>
        <v>3.95</v>
      </c>
      <c r="C40" s="6">
        <f>(G39+H39)/2+0.1/2</f>
        <v>4.05</v>
      </c>
      <c r="D40" s="6">
        <f>B40^2-11*B40+10</f>
        <v>-17.847500000000004</v>
      </c>
      <c r="E40" s="6" t="s">
        <v>9</v>
      </c>
      <c r="F40" s="6">
        <f>C40^2-11*C40+10</f>
        <v>-18.147499999999997</v>
      </c>
      <c r="G40" s="6">
        <f>B40</f>
        <v>3.95</v>
      </c>
      <c r="H40" s="75">
        <f>H39</f>
        <v>8</v>
      </c>
    </row>
    <row r="41" spans="1:15" x14ac:dyDescent="0.2">
      <c r="A41" s="82">
        <v>3</v>
      </c>
      <c r="B41" s="6">
        <f>(G40+H40)/2-0.05</f>
        <v>5.9249999999999998</v>
      </c>
      <c r="C41" s="6">
        <f t="shared" ref="C41:C45" si="5">(H40+G40)/2+0.05</f>
        <v>6.0249999999999995</v>
      </c>
      <c r="D41" s="6">
        <f t="shared" ref="D41:D45" si="6">B41^2-11*B41+10</f>
        <v>-20.069375000000001</v>
      </c>
      <c r="E41" s="6" t="s">
        <v>7</v>
      </c>
      <c r="F41" s="6">
        <f t="shared" ref="F41:F45" si="7">C41^2-11*C41+10</f>
        <v>-19.974374999999995</v>
      </c>
      <c r="G41" s="6">
        <f>G40</f>
        <v>3.95</v>
      </c>
      <c r="H41" s="75">
        <f>C41</f>
        <v>6.0249999999999995</v>
      </c>
    </row>
    <row r="42" spans="1:15" x14ac:dyDescent="0.2">
      <c r="A42" s="82">
        <v>4</v>
      </c>
      <c r="B42" s="6">
        <f t="shared" ref="B42:B46" si="8">(G41+H41)/2-0.05</f>
        <v>4.9375</v>
      </c>
      <c r="C42" s="6">
        <f t="shared" si="5"/>
        <v>5.0374999999999996</v>
      </c>
      <c r="D42" s="6">
        <f>B42^2-11*B42+10</f>
        <v>-19.93359375</v>
      </c>
      <c r="E42" s="6" t="s">
        <v>9</v>
      </c>
      <c r="F42" s="6">
        <f t="shared" si="7"/>
        <v>-20.036093749999999</v>
      </c>
      <c r="G42" s="6">
        <f>B42</f>
        <v>4.9375</v>
      </c>
      <c r="H42" s="75">
        <f>H41</f>
        <v>6.0249999999999995</v>
      </c>
    </row>
    <row r="43" spans="1:15" x14ac:dyDescent="0.2">
      <c r="A43" s="82">
        <v>5</v>
      </c>
      <c r="B43" s="6">
        <f t="shared" si="8"/>
        <v>5.4312499999999995</v>
      </c>
      <c r="C43" s="6">
        <f t="shared" si="5"/>
        <v>5.5312499999999991</v>
      </c>
      <c r="D43" s="6">
        <f t="shared" si="6"/>
        <v>-20.245273437499996</v>
      </c>
      <c r="E43" s="6" t="s">
        <v>9</v>
      </c>
      <c r="F43" s="6">
        <f t="shared" si="7"/>
        <v>-20.249023437500004</v>
      </c>
      <c r="G43" s="6">
        <f>B43</f>
        <v>5.4312499999999995</v>
      </c>
      <c r="H43" s="75">
        <f>H42</f>
        <v>6.0249999999999995</v>
      </c>
    </row>
    <row r="44" spans="1:15" x14ac:dyDescent="0.2">
      <c r="A44" s="82">
        <v>6</v>
      </c>
      <c r="B44" s="6">
        <f t="shared" si="8"/>
        <v>5.6781249999999996</v>
      </c>
      <c r="C44" s="6">
        <f t="shared" si="5"/>
        <v>5.7781249999999993</v>
      </c>
      <c r="D44" s="6">
        <f t="shared" si="6"/>
        <v>-20.218271484374995</v>
      </c>
      <c r="E44" s="6" t="s">
        <v>7</v>
      </c>
      <c r="F44" s="6">
        <f t="shared" si="7"/>
        <v>-20.172646484374994</v>
      </c>
      <c r="G44" s="6">
        <f>G43</f>
        <v>5.4312499999999995</v>
      </c>
      <c r="H44" s="75">
        <f>C44</f>
        <v>5.7781249999999993</v>
      </c>
    </row>
    <row r="45" spans="1:15" x14ac:dyDescent="0.2">
      <c r="A45" s="92">
        <v>7</v>
      </c>
      <c r="B45" s="6">
        <f>(G44+H44)/2-0.05</f>
        <v>5.5546874999999991</v>
      </c>
      <c r="C45" s="6">
        <f t="shared" si="5"/>
        <v>5.6546874999999988</v>
      </c>
      <c r="D45" s="6">
        <f t="shared" si="6"/>
        <v>-20.247009277343754</v>
      </c>
      <c r="E45" s="6" t="s">
        <v>7</v>
      </c>
      <c r="F45" s="6">
        <f t="shared" si="7"/>
        <v>-20.226071777343751</v>
      </c>
      <c r="G45" s="6">
        <f>G44</f>
        <v>5.4312499999999995</v>
      </c>
      <c r="H45" s="75">
        <f>C45</f>
        <v>5.6546874999999988</v>
      </c>
    </row>
    <row r="46" spans="1:15" ht="13.5" thickBot="1" x14ac:dyDescent="0.25">
      <c r="A46" s="83">
        <v>8</v>
      </c>
      <c r="B46" s="76">
        <f t="shared" si="8"/>
        <v>5.4929687499999993</v>
      </c>
      <c r="C46" s="76">
        <f>(H45+G45)/2+0.05</f>
        <v>5.5929687499999989</v>
      </c>
      <c r="D46" s="76">
        <f>B46^2-11*B46+10</f>
        <v>-20.249950561523434</v>
      </c>
      <c r="E46" s="76" t="s">
        <v>7</v>
      </c>
      <c r="F46" s="76">
        <f>C46^2-11*C46+10</f>
        <v>-20.241356811523438</v>
      </c>
      <c r="G46" s="76">
        <f>G45</f>
        <v>5.4312499999999995</v>
      </c>
      <c r="H46" s="78">
        <f>C46</f>
        <v>5.5929687499999989</v>
      </c>
    </row>
    <row r="57" spans="1:16" ht="13.5" thickBot="1" x14ac:dyDescent="0.25"/>
    <row r="58" spans="1:16" ht="19.5" thickBot="1" x14ac:dyDescent="0.35">
      <c r="H58" s="127" t="s">
        <v>10</v>
      </c>
      <c r="I58" s="128"/>
      <c r="J58" s="128"/>
      <c r="K58" s="128"/>
      <c r="L58" s="129"/>
    </row>
    <row r="59" spans="1:16" ht="13.5" thickBot="1" x14ac:dyDescent="0.25"/>
    <row r="60" spans="1:16" ht="25.5" x14ac:dyDescent="0.2">
      <c r="A60" s="87" t="s">
        <v>4</v>
      </c>
      <c r="B60" s="88" t="s">
        <v>11</v>
      </c>
      <c r="C60" s="88" t="s">
        <v>12</v>
      </c>
      <c r="D60" s="88" t="s">
        <v>13</v>
      </c>
      <c r="E60" s="88" t="s">
        <v>5</v>
      </c>
      <c r="F60" s="88" t="s">
        <v>14</v>
      </c>
      <c r="G60" s="88" t="s">
        <v>15</v>
      </c>
      <c r="H60" s="89" t="s">
        <v>16</v>
      </c>
      <c r="I60" s="11" t="s">
        <v>49</v>
      </c>
      <c r="J60" s="1" t="s">
        <v>50</v>
      </c>
      <c r="K60" s="11" t="s">
        <v>51</v>
      </c>
      <c r="L60" s="1" t="s">
        <v>52</v>
      </c>
      <c r="M60" s="10"/>
      <c r="N60" s="10"/>
    </row>
    <row r="61" spans="1:16" x14ac:dyDescent="0.2">
      <c r="A61" s="90">
        <v>0</v>
      </c>
      <c r="B61" s="7" t="s">
        <v>6</v>
      </c>
      <c r="C61" s="7" t="s">
        <v>6</v>
      </c>
      <c r="D61" s="7" t="s">
        <v>6</v>
      </c>
      <c r="E61" s="7"/>
      <c r="F61" s="7" t="s">
        <v>6</v>
      </c>
      <c r="G61" s="7">
        <v>0</v>
      </c>
      <c r="H61" s="84">
        <v>8</v>
      </c>
      <c r="L61" s="1">
        <f>H61-G61</f>
        <v>8</v>
      </c>
      <c r="M61" s="10"/>
      <c r="N61" s="10"/>
      <c r="O61" s="4" t="s">
        <v>32</v>
      </c>
      <c r="P61" s="4">
        <v>1597</v>
      </c>
    </row>
    <row r="62" spans="1:16" ht="17.45" customHeight="1" x14ac:dyDescent="0.2">
      <c r="A62" s="90">
        <v>1</v>
      </c>
      <c r="B62" s="7">
        <f>G61+K62*L61-I62</f>
        <v>3.0556042579837195</v>
      </c>
      <c r="C62" s="7">
        <f>G61+J62*L61+I62</f>
        <v>4.9443957420162805</v>
      </c>
      <c r="D62" s="7">
        <f>B62^2-11*B62+10</f>
        <v>-14.274929456412679</v>
      </c>
      <c r="E62" s="7" t="s">
        <v>9</v>
      </c>
      <c r="F62" s="7">
        <f>C62^2-11*C62+10</f>
        <v>-19.94130390851036</v>
      </c>
      <c r="G62" s="7">
        <f>B62</f>
        <v>3.0556042579837195</v>
      </c>
      <c r="H62" s="84">
        <f>H61</f>
        <v>8</v>
      </c>
      <c r="I62" s="1">
        <f t="shared" ref="I62:I76" si="9">0.2*((-1)^(16-A62+1))/P61</f>
        <v>1.2523481527864746E-4</v>
      </c>
      <c r="J62" s="1">
        <f t="shared" ref="J62:J76" si="10">P62/P61</f>
        <v>0.6180338134001252</v>
      </c>
      <c r="K62" s="1">
        <f t="shared" ref="K62:K76" si="11">P63/P61</f>
        <v>0.38196618659987475</v>
      </c>
      <c r="L62" s="1">
        <f>H62-G62</f>
        <v>4.9443957420162805</v>
      </c>
      <c r="M62" s="10"/>
      <c r="N62" s="10"/>
      <c r="O62" s="4" t="s">
        <v>31</v>
      </c>
      <c r="P62" s="4">
        <v>987</v>
      </c>
    </row>
    <row r="63" spans="1:16" x14ac:dyDescent="0.2">
      <c r="A63" s="90">
        <v>2</v>
      </c>
      <c r="B63" s="7">
        <f>C62</f>
        <v>4.9443957420162805</v>
      </c>
      <c r="C63" s="7">
        <f>G62+J63*L62+I63</f>
        <v>6.111208515967439</v>
      </c>
      <c r="D63" s="7">
        <f t="shared" ref="D63:D76" si="12">B63^2-11*B63+10</f>
        <v>-19.94130390851036</v>
      </c>
      <c r="E63" s="7" t="s">
        <v>7</v>
      </c>
      <c r="F63" s="7">
        <f>C63^2-11*C63+10</f>
        <v>-19.87642415000888</v>
      </c>
      <c r="G63" s="7">
        <f>G62</f>
        <v>3.0556042579837195</v>
      </c>
      <c r="H63" s="84">
        <f>C63</f>
        <v>6.111208515967439</v>
      </c>
      <c r="I63" s="1">
        <f t="shared" si="9"/>
        <v>-2.0263424518743669E-4</v>
      </c>
      <c r="J63" s="1">
        <f t="shared" si="10"/>
        <v>0.61803444782168182</v>
      </c>
      <c r="K63" s="1">
        <f t="shared" si="11"/>
        <v>0.38196555217831812</v>
      </c>
      <c r="L63" s="1">
        <f>H63-G63</f>
        <v>3.0556042579837195</v>
      </c>
      <c r="M63" s="10"/>
      <c r="N63" s="10"/>
      <c r="O63" s="4" t="s">
        <v>30</v>
      </c>
      <c r="P63" s="4">
        <v>610</v>
      </c>
    </row>
    <row r="64" spans="1:16" x14ac:dyDescent="0.2">
      <c r="A64" s="90">
        <v>3</v>
      </c>
      <c r="B64" s="7">
        <f>G63+K64*L63+I64</f>
        <v>4.2230727696397956</v>
      </c>
      <c r="C64" s="7">
        <f>B63</f>
        <v>4.9443957420162805</v>
      </c>
      <c r="D64" s="7">
        <f t="shared" si="12"/>
        <v>-18.619456848364614</v>
      </c>
      <c r="E64" s="7" t="s">
        <v>9</v>
      </c>
      <c r="F64" s="7">
        <f t="shared" ref="F64:F76" si="13">C64^2-11*C64+10</f>
        <v>-19.94130390851036</v>
      </c>
      <c r="G64" s="7">
        <f>B64</f>
        <v>4.2230727696397956</v>
      </c>
      <c r="H64" s="84">
        <f>H63</f>
        <v>6.111208515967439</v>
      </c>
      <c r="I64" s="1">
        <f t="shared" si="9"/>
        <v>3.2786885245901639E-4</v>
      </c>
      <c r="J64" s="1">
        <f t="shared" si="10"/>
        <v>0.61803278688524588</v>
      </c>
      <c r="K64" s="1">
        <f t="shared" si="11"/>
        <v>0.38196721311475412</v>
      </c>
      <c r="L64" s="1">
        <f>H64-G64</f>
        <v>1.8881357463276434</v>
      </c>
      <c r="M64" s="10"/>
      <c r="N64" s="10"/>
      <c r="O64" s="4" t="s">
        <v>29</v>
      </c>
      <c r="P64" s="4">
        <v>377</v>
      </c>
    </row>
    <row r="65" spans="1:16" x14ac:dyDescent="0.2">
      <c r="A65" s="90">
        <v>4</v>
      </c>
      <c r="B65" s="7">
        <f>C64</f>
        <v>4.9443957420162805</v>
      </c>
      <c r="C65" s="7">
        <f t="shared" ref="C65:C74" si="14">G64+J65*L64+I65</f>
        <v>5.3894802733383127</v>
      </c>
      <c r="D65" s="7">
        <f t="shared" si="12"/>
        <v>-19.94130390851036</v>
      </c>
      <c r="E65" s="7" t="s">
        <v>9</v>
      </c>
      <c r="F65" s="7">
        <f t="shared" si="13"/>
        <v>-20.237785390018622</v>
      </c>
      <c r="G65" s="7">
        <f>B65</f>
        <v>4.9443957420162805</v>
      </c>
      <c r="H65" s="84">
        <f>H64</f>
        <v>6.111208515967439</v>
      </c>
      <c r="I65" s="1">
        <f t="shared" si="9"/>
        <v>-5.3050397877984091E-4</v>
      </c>
      <c r="J65" s="1">
        <f t="shared" si="10"/>
        <v>0.61803713527851456</v>
      </c>
      <c r="K65" s="1">
        <f t="shared" si="11"/>
        <v>0.38196286472148538</v>
      </c>
      <c r="L65" s="1">
        <f t="shared" ref="L65:L76" si="15">H65-G65</f>
        <v>1.1668127739511585</v>
      </c>
      <c r="M65" s="10"/>
      <c r="N65" s="10"/>
      <c r="O65" s="4" t="s">
        <v>28</v>
      </c>
      <c r="P65" s="4">
        <v>233</v>
      </c>
    </row>
    <row r="66" spans="1:16" x14ac:dyDescent="0.2">
      <c r="A66" s="90">
        <v>5</v>
      </c>
      <c r="B66" s="7">
        <f>C65</f>
        <v>5.3894802733383127</v>
      </c>
      <c r="C66" s="7">
        <f t="shared" si="14"/>
        <v>5.6663744520976831</v>
      </c>
      <c r="D66" s="7">
        <f t="shared" si="12"/>
        <v>-20.237785390018622</v>
      </c>
      <c r="E66" s="7" t="s">
        <v>7</v>
      </c>
      <c r="F66" s="7">
        <f t="shared" si="13"/>
        <v>-20.222319541689195</v>
      </c>
      <c r="G66" s="7">
        <f>G65</f>
        <v>4.9443957420162805</v>
      </c>
      <c r="H66" s="84">
        <f>C66</f>
        <v>5.6663744520976831</v>
      </c>
      <c r="I66" s="1">
        <f t="shared" si="9"/>
        <v>8.5836909871244641E-4</v>
      </c>
      <c r="J66" s="1">
        <f t="shared" si="10"/>
        <v>0.61802575107296143</v>
      </c>
      <c r="K66" s="1">
        <f t="shared" si="11"/>
        <v>0.38197424892703863</v>
      </c>
      <c r="L66" s="1">
        <f t="shared" si="15"/>
        <v>0.72197871008140257</v>
      </c>
      <c r="M66" s="10"/>
      <c r="N66" s="10"/>
      <c r="O66" s="4" t="s">
        <v>27</v>
      </c>
      <c r="P66" s="4">
        <v>144</v>
      </c>
    </row>
    <row r="67" spans="1:16" x14ac:dyDescent="0.2">
      <c r="A67" s="90">
        <v>6</v>
      </c>
      <c r="B67" s="7">
        <f>G66+K67*L66+I67</f>
        <v>5.218762610450149</v>
      </c>
      <c r="C67" s="7">
        <f>B66</f>
        <v>5.3894802733383127</v>
      </c>
      <c r="D67" s="7">
        <f t="shared" si="12"/>
        <v>-20.170905530719185</v>
      </c>
      <c r="E67" s="7" t="s">
        <v>8</v>
      </c>
      <c r="F67" s="7">
        <f t="shared" si="13"/>
        <v>-20.237785390018622</v>
      </c>
      <c r="G67" s="7">
        <f>B67</f>
        <v>5.218762610450149</v>
      </c>
      <c r="H67" s="84">
        <f>H66</f>
        <v>5.6663744520976831</v>
      </c>
      <c r="I67" s="1">
        <f t="shared" si="9"/>
        <v>-1.3888888888888889E-3</v>
      </c>
      <c r="J67" s="1">
        <f t="shared" si="10"/>
        <v>0.61805555555555558</v>
      </c>
      <c r="K67" s="1">
        <f t="shared" si="11"/>
        <v>0.38194444444444442</v>
      </c>
      <c r="L67" s="1">
        <f t="shared" si="15"/>
        <v>0.44761184164753409</v>
      </c>
      <c r="M67" s="10"/>
      <c r="N67" s="10"/>
      <c r="O67" s="4" t="s">
        <v>26</v>
      </c>
      <c r="P67" s="4">
        <v>89</v>
      </c>
    </row>
    <row r="68" spans="1:16" x14ac:dyDescent="0.2">
      <c r="A68" s="90">
        <v>7</v>
      </c>
      <c r="B68" s="7">
        <f>C67</f>
        <v>5.3894802733383127</v>
      </c>
      <c r="C68" s="7">
        <f t="shared" si="14"/>
        <v>5.49762386090649</v>
      </c>
      <c r="D68" s="7">
        <f t="shared" si="12"/>
        <v>-20.237785390018622</v>
      </c>
      <c r="E68" s="7" t="s">
        <v>9</v>
      </c>
      <c r="F68" s="7">
        <f t="shared" si="13"/>
        <v>-20.249994353963011</v>
      </c>
      <c r="G68" s="7">
        <f>B68</f>
        <v>5.3894802733383127</v>
      </c>
      <c r="H68" s="84">
        <f>H67</f>
        <v>5.6663744520976831</v>
      </c>
      <c r="I68" s="1">
        <f t="shared" si="9"/>
        <v>2.2471910112359553E-3</v>
      </c>
      <c r="J68" s="1">
        <f t="shared" si="10"/>
        <v>0.6179775280898876</v>
      </c>
      <c r="K68" s="1">
        <f t="shared" si="11"/>
        <v>0.38202247191011235</v>
      </c>
      <c r="L68" s="1">
        <f t="shared" si="15"/>
        <v>0.27689417875937039</v>
      </c>
      <c r="M68" s="10"/>
      <c r="N68" s="10"/>
      <c r="O68" s="4" t="s">
        <v>25</v>
      </c>
      <c r="P68" s="4">
        <v>55</v>
      </c>
    </row>
    <row r="69" spans="1:16" x14ac:dyDescent="0.2">
      <c r="A69" s="90">
        <v>8</v>
      </c>
      <c r="B69" s="7">
        <f>C68</f>
        <v>5.49762386090649</v>
      </c>
      <c r="C69" s="7">
        <f t="shared" si="14"/>
        <v>5.5570148565713779</v>
      </c>
      <c r="D69" s="7">
        <f t="shared" si="12"/>
        <v>-20.249994353963011</v>
      </c>
      <c r="E69" s="7" t="s">
        <v>7</v>
      </c>
      <c r="F69" s="7">
        <f t="shared" si="13"/>
        <v>-20.246749306130145</v>
      </c>
      <c r="G69" s="7">
        <f>G68</f>
        <v>5.3894802733383127</v>
      </c>
      <c r="H69" s="84">
        <f>C69</f>
        <v>5.5570148565713779</v>
      </c>
      <c r="I69" s="1">
        <f t="shared" si="9"/>
        <v>-3.6363636363636364E-3</v>
      </c>
      <c r="J69" s="1">
        <f t="shared" si="10"/>
        <v>0.61818181818181817</v>
      </c>
      <c r="K69" s="1">
        <f t="shared" si="11"/>
        <v>0.38181818181818183</v>
      </c>
      <c r="L69" s="1">
        <f t="shared" si="15"/>
        <v>0.16753458323306525</v>
      </c>
      <c r="O69" s="4" t="s">
        <v>24</v>
      </c>
      <c r="P69" s="4">
        <v>34</v>
      </c>
    </row>
    <row r="70" spans="1:16" x14ac:dyDescent="0.2">
      <c r="A70" s="90">
        <v>9</v>
      </c>
      <c r="B70" s="7">
        <f>G69+K70*L69+I70</f>
        <v>5.4594199669274257</v>
      </c>
      <c r="C70" s="7">
        <f>B69</f>
        <v>5.49762386090649</v>
      </c>
      <c r="D70" s="7">
        <f t="shared" si="12"/>
        <v>-20.248353260915827</v>
      </c>
      <c r="E70" s="7" t="s">
        <v>9</v>
      </c>
      <c r="F70" s="7">
        <f t="shared" si="13"/>
        <v>-20.249994353963011</v>
      </c>
      <c r="G70" s="7">
        <f>B70</f>
        <v>5.4594199669274257</v>
      </c>
      <c r="H70" s="84">
        <f>H69</f>
        <v>5.5570148565713779</v>
      </c>
      <c r="I70" s="1">
        <f t="shared" si="9"/>
        <v>5.8823529411764705E-3</v>
      </c>
      <c r="J70" s="1">
        <f t="shared" si="10"/>
        <v>0.61764705882352944</v>
      </c>
      <c r="K70" s="1">
        <f t="shared" si="11"/>
        <v>0.38235294117647056</v>
      </c>
      <c r="L70" s="1">
        <f t="shared" si="15"/>
        <v>9.7594889643952243E-2</v>
      </c>
      <c r="O70" s="4" t="s">
        <v>23</v>
      </c>
      <c r="P70" s="4">
        <v>21</v>
      </c>
    </row>
    <row r="71" spans="1:16" x14ac:dyDescent="0.2">
      <c r="A71" s="90">
        <v>10</v>
      </c>
      <c r="B71" s="7">
        <f>C70</f>
        <v>5.49762386090649</v>
      </c>
      <c r="C71" s="7">
        <f t="shared" si="14"/>
        <v>5.5103120414689197</v>
      </c>
      <c r="D71" s="7">
        <f t="shared" si="12"/>
        <v>-20.249994353963011</v>
      </c>
      <c r="E71" s="7" t="s">
        <v>7</v>
      </c>
      <c r="F71" s="7">
        <f t="shared" si="13"/>
        <v>-20.249893661800741</v>
      </c>
      <c r="G71" s="7">
        <f>G70</f>
        <v>5.4594199669274257</v>
      </c>
      <c r="H71" s="84">
        <f>C71</f>
        <v>5.5103120414689197</v>
      </c>
      <c r="I71" s="1">
        <f t="shared" si="9"/>
        <v>-9.5238095238095247E-3</v>
      </c>
      <c r="J71" s="1">
        <f t="shared" si="10"/>
        <v>0.61904761904761907</v>
      </c>
      <c r="K71" s="1">
        <f t="shared" si="11"/>
        <v>0.38095238095238093</v>
      </c>
      <c r="L71" s="1">
        <f t="shared" si="15"/>
        <v>5.0892074541494026E-2</v>
      </c>
      <c r="O71" s="4" t="s">
        <v>22</v>
      </c>
      <c r="P71" s="4">
        <v>13</v>
      </c>
    </row>
    <row r="72" spans="1:16" x14ac:dyDescent="0.2">
      <c r="A72" s="90">
        <v>11</v>
      </c>
      <c r="B72" s="7">
        <f>G71+K72*L71+I72</f>
        <v>5.4943784571356922</v>
      </c>
      <c r="C72" s="7">
        <f>B71</f>
        <v>5.49762386090649</v>
      </c>
      <c r="D72" s="7">
        <f t="shared" si="12"/>
        <v>-20.24996839825582</v>
      </c>
      <c r="E72" s="7" t="s">
        <v>7</v>
      </c>
      <c r="F72" s="7">
        <f t="shared" si="13"/>
        <v>-20.249994353963011</v>
      </c>
      <c r="G72" s="7">
        <f>G71</f>
        <v>5.4594199669274257</v>
      </c>
      <c r="H72" s="84">
        <f>C72</f>
        <v>5.49762386090649</v>
      </c>
      <c r="I72" s="1">
        <f t="shared" si="9"/>
        <v>1.5384615384615385E-2</v>
      </c>
      <c r="J72" s="1">
        <f t="shared" si="10"/>
        <v>0.61538461538461542</v>
      </c>
      <c r="K72" s="1">
        <f t="shared" si="11"/>
        <v>0.38461538461538464</v>
      </c>
      <c r="L72" s="1">
        <f t="shared" si="15"/>
        <v>3.8203893979064318E-2</v>
      </c>
      <c r="O72" s="4" t="s">
        <v>21</v>
      </c>
      <c r="P72" s="4">
        <v>8</v>
      </c>
    </row>
    <row r="73" spans="1:16" x14ac:dyDescent="0.2">
      <c r="A73" s="90">
        <v>12</v>
      </c>
      <c r="B73" s="7">
        <f>G72+K73*L72+I73</f>
        <v>5.4487464271695742</v>
      </c>
      <c r="C73" s="7">
        <f>B72</f>
        <v>5.4943784571356922</v>
      </c>
      <c r="D73" s="7">
        <f t="shared" si="12"/>
        <v>-20.247373071272115</v>
      </c>
      <c r="E73" s="7" t="s">
        <v>9</v>
      </c>
      <c r="F73" s="7">
        <f t="shared" si="13"/>
        <v>-20.24996839825582</v>
      </c>
      <c r="G73" s="7">
        <f>B73</f>
        <v>5.4487464271695742</v>
      </c>
      <c r="H73" s="84">
        <f>H72</f>
        <v>5.49762386090649</v>
      </c>
      <c r="I73" s="1">
        <f t="shared" si="9"/>
        <v>-2.5000000000000001E-2</v>
      </c>
      <c r="J73" s="1">
        <f t="shared" si="10"/>
        <v>0.625</v>
      </c>
      <c r="K73" s="1">
        <f t="shared" si="11"/>
        <v>0.375</v>
      </c>
      <c r="L73" s="1">
        <f t="shared" si="15"/>
        <v>4.8877433736915776E-2</v>
      </c>
      <c r="O73" s="4" t="s">
        <v>20</v>
      </c>
      <c r="P73" s="4">
        <v>5</v>
      </c>
    </row>
    <row r="74" spans="1:16" x14ac:dyDescent="0.2">
      <c r="A74" s="90">
        <v>13</v>
      </c>
      <c r="B74" s="7">
        <f>C73</f>
        <v>5.4943784571356922</v>
      </c>
      <c r="C74" s="7">
        <f t="shared" si="14"/>
        <v>5.5180728874117237</v>
      </c>
      <c r="D74" s="7">
        <f t="shared" si="12"/>
        <v>-20.24996839825582</v>
      </c>
      <c r="E74" s="7" t="s">
        <v>7</v>
      </c>
      <c r="F74" s="7">
        <f t="shared" si="13"/>
        <v>-20.249673370740606</v>
      </c>
      <c r="G74" s="7">
        <f>G73</f>
        <v>5.4487464271695742</v>
      </c>
      <c r="H74" s="84">
        <f>C74</f>
        <v>5.5180728874117237</v>
      </c>
      <c r="I74" s="1">
        <f t="shared" si="9"/>
        <v>0.04</v>
      </c>
      <c r="J74" s="1">
        <f t="shared" si="10"/>
        <v>0.6</v>
      </c>
      <c r="K74" s="1">
        <f t="shared" si="11"/>
        <v>0.4</v>
      </c>
      <c r="L74" s="1">
        <f t="shared" si="15"/>
        <v>6.9326460242149501E-2</v>
      </c>
      <c r="O74" s="4" t="s">
        <v>19</v>
      </c>
      <c r="P74" s="4">
        <v>3</v>
      </c>
    </row>
    <row r="75" spans="1:16" x14ac:dyDescent="0.2">
      <c r="A75" s="90">
        <v>14</v>
      </c>
      <c r="B75" s="7">
        <f>G74+K75*L74+I75</f>
        <v>5.4051885805836246</v>
      </c>
      <c r="C75" s="7">
        <f>B74</f>
        <v>5.4943784571356922</v>
      </c>
      <c r="D75" s="7">
        <f t="shared" si="12"/>
        <v>-20.241010794748249</v>
      </c>
      <c r="E75" s="7" t="s">
        <v>9</v>
      </c>
      <c r="F75" s="7">
        <f t="shared" si="13"/>
        <v>-20.24996839825582</v>
      </c>
      <c r="G75" s="7">
        <f>B75</f>
        <v>5.4051885805836246</v>
      </c>
      <c r="H75" s="84">
        <f>H74</f>
        <v>5.5180728874117237</v>
      </c>
      <c r="I75" s="1">
        <f t="shared" si="9"/>
        <v>-6.6666666666666666E-2</v>
      </c>
      <c r="J75" s="1">
        <f t="shared" si="10"/>
        <v>0.66666666666666663</v>
      </c>
      <c r="K75" s="1">
        <f t="shared" si="11"/>
        <v>0.33333333333333331</v>
      </c>
      <c r="L75" s="1">
        <f t="shared" si="15"/>
        <v>0.11288430682809913</v>
      </c>
      <c r="O75" s="4" t="s">
        <v>18</v>
      </c>
      <c r="P75" s="4">
        <v>2</v>
      </c>
    </row>
    <row r="76" spans="1:16" ht="13.5" thickBot="1" x14ac:dyDescent="0.25">
      <c r="A76" s="91">
        <v>15</v>
      </c>
      <c r="B76" s="85">
        <f>C75</f>
        <v>5.4943784571356922</v>
      </c>
      <c r="C76" s="85">
        <f>G75+J76*L75+I76</f>
        <v>5.5616307339976743</v>
      </c>
      <c r="D76" s="85">
        <f t="shared" si="12"/>
        <v>-20.24996839825582</v>
      </c>
      <c r="E76" s="85" t="s">
        <v>7</v>
      </c>
      <c r="F76" s="85">
        <f t="shared" si="13"/>
        <v>-20.246201652626908</v>
      </c>
      <c r="G76" s="85">
        <f>G75</f>
        <v>5.4051885805836246</v>
      </c>
      <c r="H76" s="86">
        <f>C76</f>
        <v>5.5616307339976743</v>
      </c>
      <c r="I76" s="1">
        <f t="shared" si="9"/>
        <v>0.1</v>
      </c>
      <c r="J76" s="1">
        <f t="shared" si="10"/>
        <v>0.5</v>
      </c>
      <c r="K76" s="1">
        <f t="shared" si="11"/>
        <v>0.5</v>
      </c>
      <c r="L76" s="1">
        <f t="shared" si="15"/>
        <v>0.15644215341404966</v>
      </c>
      <c r="O76" s="4" t="s">
        <v>17</v>
      </c>
      <c r="P76" s="4">
        <v>1</v>
      </c>
    </row>
    <row r="77" spans="1:16" x14ac:dyDescent="0.2">
      <c r="I77" s="2"/>
      <c r="O77" s="4" t="s">
        <v>33</v>
      </c>
      <c r="P77" s="4">
        <v>1</v>
      </c>
    </row>
    <row r="82" spans="1:14" ht="13.5" thickBot="1" x14ac:dyDescent="0.25"/>
    <row r="83" spans="1:14" ht="19.5" thickBot="1" x14ac:dyDescent="0.35">
      <c r="G83" s="127" t="s">
        <v>34</v>
      </c>
      <c r="H83" s="128"/>
      <c r="I83" s="128"/>
      <c r="J83" s="128"/>
      <c r="K83" s="128"/>
      <c r="L83" s="128"/>
      <c r="M83" s="129"/>
    </row>
    <row r="84" spans="1:14" x14ac:dyDescent="0.2">
      <c r="M84" s="10"/>
      <c r="N84" s="10"/>
    </row>
    <row r="85" spans="1:14" ht="13.5" thickBot="1" x14ac:dyDescent="0.25">
      <c r="J85" s="1" t="s">
        <v>47</v>
      </c>
      <c r="M85" s="10"/>
      <c r="N85" s="10"/>
    </row>
    <row r="86" spans="1:14" ht="25.5" x14ac:dyDescent="0.2">
      <c r="A86" s="79" t="s">
        <v>4</v>
      </c>
      <c r="B86" s="80" t="s">
        <v>38</v>
      </c>
      <c r="C86" s="80" t="s">
        <v>39</v>
      </c>
      <c r="D86" s="80" t="s">
        <v>40</v>
      </c>
      <c r="E86" s="80" t="s">
        <v>5</v>
      </c>
      <c r="F86" s="80" t="s">
        <v>41</v>
      </c>
      <c r="G86" s="80" t="s">
        <v>42</v>
      </c>
      <c r="H86" s="81" t="s">
        <v>43</v>
      </c>
      <c r="J86" s="4" t="s">
        <v>35</v>
      </c>
      <c r="K86" s="4">
        <v>0.38200000000000001</v>
      </c>
      <c r="M86" s="10"/>
      <c r="N86" s="10"/>
    </row>
    <row r="87" spans="1:14" x14ac:dyDescent="0.2">
      <c r="A87" s="82"/>
      <c r="B87" s="9"/>
      <c r="C87" s="9"/>
      <c r="D87" s="9"/>
      <c r="E87" s="9"/>
      <c r="F87" s="9"/>
      <c r="G87" s="9"/>
      <c r="H87" s="74"/>
      <c r="I87" s="1" t="s">
        <v>53</v>
      </c>
      <c r="J87" s="4" t="s">
        <v>36</v>
      </c>
      <c r="K87" s="4">
        <v>0.61799999999999999</v>
      </c>
      <c r="M87" s="10"/>
      <c r="N87" s="10"/>
    </row>
    <row r="88" spans="1:14" x14ac:dyDescent="0.2">
      <c r="A88" s="82">
        <v>0</v>
      </c>
      <c r="B88" s="6" t="s">
        <v>6</v>
      </c>
      <c r="C88" s="6" t="s">
        <v>6</v>
      </c>
      <c r="D88" s="6" t="s">
        <v>6</v>
      </c>
      <c r="E88" s="6"/>
      <c r="F88" s="6" t="s">
        <v>6</v>
      </c>
      <c r="G88" s="6">
        <v>0</v>
      </c>
      <c r="H88" s="75">
        <v>8</v>
      </c>
      <c r="I88" s="1">
        <f>H88-G88</f>
        <v>8</v>
      </c>
      <c r="M88" s="10"/>
      <c r="N88" s="10"/>
    </row>
    <row r="89" spans="1:14" x14ac:dyDescent="0.2">
      <c r="A89" s="82">
        <v>1</v>
      </c>
      <c r="B89" s="6">
        <f>G88+$K$86*I88</f>
        <v>3.056</v>
      </c>
      <c r="C89" s="6">
        <f>G88+I88*$K$87</f>
        <v>4.944</v>
      </c>
      <c r="D89" s="6">
        <f>B89^2-11*B89+10</f>
        <v>-14.276864</v>
      </c>
      <c r="E89" s="6" t="s">
        <v>9</v>
      </c>
      <c r="F89" s="6">
        <f>C89^2-11*C89+10</f>
        <v>-19.940864000000001</v>
      </c>
      <c r="G89" s="6">
        <f>B89</f>
        <v>3.056</v>
      </c>
      <c r="H89" s="75">
        <f>H88</f>
        <v>8</v>
      </c>
      <c r="I89" s="1">
        <f t="shared" ref="I89:I103" si="16">H89-G89</f>
        <v>4.944</v>
      </c>
      <c r="M89" s="10"/>
      <c r="N89" s="10"/>
    </row>
    <row r="90" spans="1:14" x14ac:dyDescent="0.2">
      <c r="A90" s="82">
        <v>2</v>
      </c>
      <c r="B90" s="6">
        <f>G89+$K$86*I89</f>
        <v>4.9446080000000006</v>
      </c>
      <c r="C90" s="6">
        <f>G89+I89*$K$87</f>
        <v>6.1113920000000004</v>
      </c>
      <c r="D90" s="6">
        <f t="shared" ref="D90:D103" si="17">B90^2-11*B90+10</f>
        <v>-19.941539726336</v>
      </c>
      <c r="E90" s="6" t="s">
        <v>7</v>
      </c>
      <c r="F90" s="6">
        <f t="shared" ref="F90:F103" si="18">C90^2-11*C90+10</f>
        <v>-19.876199822335998</v>
      </c>
      <c r="G90" s="6">
        <f>G89</f>
        <v>3.056</v>
      </c>
      <c r="H90" s="75">
        <f>C90</f>
        <v>6.1113920000000004</v>
      </c>
      <c r="I90" s="1">
        <f t="shared" si="16"/>
        <v>3.0553920000000003</v>
      </c>
      <c r="M90" s="10"/>
      <c r="N90" s="10"/>
    </row>
    <row r="91" spans="1:14" x14ac:dyDescent="0.2">
      <c r="A91" s="82">
        <v>3</v>
      </c>
      <c r="B91" s="6">
        <f>G90+$K$86*I90</f>
        <v>4.2231597440000002</v>
      </c>
      <c r="C91" s="6">
        <f>B90</f>
        <v>4.9446080000000006</v>
      </c>
      <c r="D91" s="6">
        <f t="shared" si="17"/>
        <v>-18.619678960657854</v>
      </c>
      <c r="E91" s="6" t="s">
        <v>9</v>
      </c>
      <c r="F91" s="6">
        <f t="shared" si="18"/>
        <v>-19.941539726336</v>
      </c>
      <c r="G91" s="12">
        <f>B91</f>
        <v>4.2231597440000002</v>
      </c>
      <c r="H91" s="75">
        <f>H90</f>
        <v>6.1113920000000004</v>
      </c>
      <c r="I91" s="1">
        <f t="shared" si="16"/>
        <v>1.8882322560000002</v>
      </c>
    </row>
    <row r="92" spans="1:14" x14ac:dyDescent="0.2">
      <c r="A92" s="82">
        <v>4</v>
      </c>
      <c r="B92" s="6">
        <f>C91</f>
        <v>4.9446080000000006</v>
      </c>
      <c r="C92" s="6">
        <f>G91+I91*$K$87</f>
        <v>5.390087278208</v>
      </c>
      <c r="D92" s="6">
        <f t="shared" si="17"/>
        <v>-19.941539726336</v>
      </c>
      <c r="E92" s="6" t="s">
        <v>9</v>
      </c>
      <c r="F92" s="6">
        <f t="shared" si="18"/>
        <v>-20.237919193588276</v>
      </c>
      <c r="G92" s="12">
        <f>B92</f>
        <v>4.9446080000000006</v>
      </c>
      <c r="H92" s="75">
        <f>H91</f>
        <v>6.1113920000000004</v>
      </c>
      <c r="I92" s="1">
        <f t="shared" si="16"/>
        <v>1.1667839999999998</v>
      </c>
    </row>
    <row r="93" spans="1:14" x14ac:dyDescent="0.2">
      <c r="A93" s="82">
        <v>5</v>
      </c>
      <c r="B93" s="6">
        <f>C92</f>
        <v>5.390087278208</v>
      </c>
      <c r="C93" s="6">
        <f>G92+I92*$K$87</f>
        <v>5.6656805120000007</v>
      </c>
      <c r="D93" s="6">
        <f t="shared" si="17"/>
        <v>-20.237919193588276</v>
      </c>
      <c r="E93" s="6" t="s">
        <v>7</v>
      </c>
      <c r="F93" s="6">
        <f t="shared" si="18"/>
        <v>-20.222549967943422</v>
      </c>
      <c r="G93" s="12">
        <f>G92</f>
        <v>4.9446080000000006</v>
      </c>
      <c r="H93" s="75">
        <f>C93</f>
        <v>5.6656805120000007</v>
      </c>
      <c r="I93" s="1">
        <f t="shared" si="16"/>
        <v>0.72107251200000011</v>
      </c>
    </row>
    <row r="94" spans="1:14" x14ac:dyDescent="0.2">
      <c r="A94" s="82">
        <v>6</v>
      </c>
      <c r="B94" s="6">
        <f>G93+$K$86*I93</f>
        <v>5.2200576995840002</v>
      </c>
      <c r="C94" s="6">
        <f>B93</f>
        <v>5.390087278208</v>
      </c>
      <c r="D94" s="6">
        <f t="shared" si="17"/>
        <v>-20.171632308437793</v>
      </c>
      <c r="E94" s="6" t="s">
        <v>9</v>
      </c>
      <c r="F94" s="6">
        <f t="shared" si="18"/>
        <v>-20.237919193588276</v>
      </c>
      <c r="G94" s="12">
        <f>B94</f>
        <v>5.2200576995840002</v>
      </c>
      <c r="H94" s="75">
        <f>H93</f>
        <v>5.6656805120000007</v>
      </c>
      <c r="I94" s="1">
        <f t="shared" si="16"/>
        <v>0.44562281241600044</v>
      </c>
    </row>
    <row r="95" spans="1:14" x14ac:dyDescent="0.2">
      <c r="A95" s="82">
        <v>7</v>
      </c>
      <c r="B95" s="6">
        <f>C94</f>
        <v>5.390087278208</v>
      </c>
      <c r="C95" s="6">
        <f>G94+I94*$K$87</f>
        <v>5.4954525976570885</v>
      </c>
      <c r="D95" s="6">
        <f t="shared" si="17"/>
        <v>-20.237919193588276</v>
      </c>
      <c r="E95" s="6" t="s">
        <v>9</v>
      </c>
      <c r="F95" s="6">
        <f t="shared" si="18"/>
        <v>-20.249979321131928</v>
      </c>
      <c r="G95" s="12">
        <f>B95</f>
        <v>5.390087278208</v>
      </c>
      <c r="H95" s="75">
        <f>H94</f>
        <v>5.6656805120000007</v>
      </c>
      <c r="I95" s="1">
        <f t="shared" si="16"/>
        <v>0.27559323379200062</v>
      </c>
    </row>
    <row r="96" spans="1:14" x14ac:dyDescent="0.2">
      <c r="A96" s="82">
        <v>8</v>
      </c>
      <c r="B96" s="6">
        <f>C95</f>
        <v>5.4954525976570885</v>
      </c>
      <c r="C96" s="6">
        <f>G95+I95*$K$87</f>
        <v>5.5604038966914562</v>
      </c>
      <c r="D96" s="6">
        <f t="shared" si="17"/>
        <v>-20.249979321131928</v>
      </c>
      <c r="E96" s="6" t="s">
        <v>7</v>
      </c>
      <c r="F96" s="6">
        <f t="shared" si="18"/>
        <v>-20.246351369264488</v>
      </c>
      <c r="G96" s="12">
        <f>G95</f>
        <v>5.390087278208</v>
      </c>
      <c r="H96" s="75">
        <f>C96</f>
        <v>5.5604038966914562</v>
      </c>
      <c r="I96" s="1">
        <f t="shared" si="16"/>
        <v>0.17031661848345614</v>
      </c>
    </row>
    <row r="97" spans="1:9" x14ac:dyDescent="0.2">
      <c r="A97" s="82">
        <v>9</v>
      </c>
      <c r="B97" s="6">
        <f>G96+$K$86*I96</f>
        <v>5.4551482264686806</v>
      </c>
      <c r="C97" s="6">
        <f>G96+I96*$K$87</f>
        <v>5.4953429484307756</v>
      </c>
      <c r="D97" s="6">
        <f t="shared" si="17"/>
        <v>-20.247988318411092</v>
      </c>
      <c r="E97" s="6" t="s">
        <v>9</v>
      </c>
      <c r="F97" s="6">
        <f t="shared" si="18"/>
        <v>-20.249978311870677</v>
      </c>
      <c r="G97" s="12">
        <f>B97</f>
        <v>5.4551482264686806</v>
      </c>
      <c r="H97" s="75">
        <f>H96</f>
        <v>5.5604038966914562</v>
      </c>
      <c r="I97" s="1">
        <f t="shared" si="16"/>
        <v>0.1052556702227756</v>
      </c>
    </row>
    <row r="98" spans="1:9" x14ac:dyDescent="0.2">
      <c r="A98" s="82">
        <v>10</v>
      </c>
      <c r="B98" s="6">
        <f>C97</f>
        <v>5.4953429484307756</v>
      </c>
      <c r="C98" s="6">
        <f>G97+I97*$K$87</f>
        <v>5.5201962306663557</v>
      </c>
      <c r="D98" s="6">
        <f t="shared" si="17"/>
        <v>-20.249978311870677</v>
      </c>
      <c r="E98" s="6" t="s">
        <v>7</v>
      </c>
      <c r="F98" s="6">
        <f t="shared" si="18"/>
        <v>-20.249592112266871</v>
      </c>
      <c r="G98" s="12">
        <f>G97</f>
        <v>5.4551482264686806</v>
      </c>
      <c r="H98" s="75">
        <f>C98</f>
        <v>5.5201962306663557</v>
      </c>
      <c r="I98" s="1">
        <f t="shared" si="16"/>
        <v>6.5048004197675091E-2</v>
      </c>
    </row>
    <row r="99" spans="1:9" ht="14.25" customHeight="1" x14ac:dyDescent="0.2">
      <c r="A99" s="82">
        <v>11</v>
      </c>
      <c r="B99" s="6">
        <f>G98+$K$86*I98</f>
        <v>5.4799965640721924</v>
      </c>
      <c r="C99" s="6">
        <f>B98</f>
        <v>5.4953429484307756</v>
      </c>
      <c r="D99" s="12">
        <f t="shared" si="17"/>
        <v>-20.249599862551083</v>
      </c>
      <c r="E99" s="6" t="s">
        <v>9</v>
      </c>
      <c r="F99" s="12">
        <f t="shared" si="18"/>
        <v>-20.249978311870677</v>
      </c>
      <c r="G99" s="12">
        <f>B99</f>
        <v>5.4799965640721924</v>
      </c>
      <c r="H99" s="75">
        <f>H98</f>
        <v>5.5201962306663557</v>
      </c>
      <c r="I99" s="1">
        <f t="shared" si="16"/>
        <v>4.0199666594163297E-2</v>
      </c>
    </row>
    <row r="100" spans="1:9" x14ac:dyDescent="0.2">
      <c r="A100" s="82">
        <v>12</v>
      </c>
      <c r="B100" s="6">
        <f>C99</f>
        <v>5.4953429484307756</v>
      </c>
      <c r="C100" s="6">
        <f>G99+I99*$K$87</f>
        <v>5.504839958027385</v>
      </c>
      <c r="D100" s="12">
        <f t="shared" si="17"/>
        <v>-20.249978311870677</v>
      </c>
      <c r="E100" s="6" t="s">
        <v>7</v>
      </c>
      <c r="F100" s="12">
        <f t="shared" si="18"/>
        <v>-20.249976574806293</v>
      </c>
      <c r="G100" s="12">
        <f>B100</f>
        <v>5.4953429484307756</v>
      </c>
      <c r="H100" s="75">
        <f>H99</f>
        <v>5.5201962306663557</v>
      </c>
      <c r="I100" s="1">
        <f t="shared" si="16"/>
        <v>2.4853282235580032E-2</v>
      </c>
    </row>
    <row r="101" spans="1:9" x14ac:dyDescent="0.2">
      <c r="A101" s="82">
        <v>13</v>
      </c>
      <c r="B101" s="6">
        <f>C100</f>
        <v>5.504839958027385</v>
      </c>
      <c r="C101" s="6">
        <f>G100+I100*$K$87</f>
        <v>5.5107022768523644</v>
      </c>
      <c r="D101" s="12">
        <f t="shared" si="17"/>
        <v>-20.249976574806293</v>
      </c>
      <c r="E101" s="6" t="s">
        <v>7</v>
      </c>
      <c r="F101" s="12">
        <f t="shared" si="18"/>
        <v>-20.249885461270171</v>
      </c>
      <c r="G101" s="12">
        <f>G100</f>
        <v>5.4953429484307756</v>
      </c>
      <c r="H101" s="75">
        <f>C101</f>
        <v>5.5107022768523644</v>
      </c>
      <c r="I101" s="1">
        <f t="shared" si="16"/>
        <v>1.5359328421588714E-2</v>
      </c>
    </row>
    <row r="102" spans="1:9" x14ac:dyDescent="0.2">
      <c r="A102" s="82">
        <v>14</v>
      </c>
      <c r="B102" s="6">
        <f>G101+$K$86*I101</f>
        <v>5.5012102118878223</v>
      </c>
      <c r="C102" s="6">
        <f>B101</f>
        <v>5.504839958027385</v>
      </c>
      <c r="D102" s="12">
        <f t="shared" si="17"/>
        <v>-20.249998535387189</v>
      </c>
      <c r="E102" s="6" t="s">
        <v>7</v>
      </c>
      <c r="F102" s="12">
        <f t="shared" si="18"/>
        <v>-20.249976574806293</v>
      </c>
      <c r="G102" s="12">
        <f>G101</f>
        <v>5.4953429484307756</v>
      </c>
      <c r="H102" s="75">
        <f>C102</f>
        <v>5.504839958027385</v>
      </c>
      <c r="I102" s="1">
        <f t="shared" si="16"/>
        <v>9.4970095966093737E-3</v>
      </c>
    </row>
    <row r="103" spans="1:9" ht="13.5" thickBot="1" x14ac:dyDescent="0.25">
      <c r="A103" s="83">
        <v>15</v>
      </c>
      <c r="B103" s="76">
        <f>C102</f>
        <v>5.504839958027385</v>
      </c>
      <c r="C103" s="76">
        <f>B102</f>
        <v>5.5012102118878223</v>
      </c>
      <c r="D103" s="77">
        <f t="shared" si="17"/>
        <v>-20.249976574806293</v>
      </c>
      <c r="E103" s="76" t="s">
        <v>7</v>
      </c>
      <c r="F103" s="77">
        <f t="shared" si="18"/>
        <v>-20.249998535387189</v>
      </c>
      <c r="G103" s="77">
        <f>G102</f>
        <v>5.4953429484307756</v>
      </c>
      <c r="H103" s="78">
        <f>C103</f>
        <v>5.5012102118878223</v>
      </c>
      <c r="I103" s="1">
        <f t="shared" si="16"/>
        <v>5.8672634570466897E-3</v>
      </c>
    </row>
    <row r="106" spans="1:9" x14ac:dyDescent="0.2">
      <c r="B106" s="1">
        <f>(G103+H103)/2</f>
        <v>5.498276580159299</v>
      </c>
    </row>
    <row r="107" spans="1:9" x14ac:dyDescent="0.2">
      <c r="B107" s="1">
        <f>B106^2-11*B106+10</f>
        <v>-20.249997029824051</v>
      </c>
    </row>
    <row r="109" spans="1:9" x14ac:dyDescent="0.2">
      <c r="I109" s="2"/>
    </row>
    <row r="110" spans="1:9" x14ac:dyDescent="0.2">
      <c r="A110" s="31"/>
      <c r="B110" s="31"/>
      <c r="C110" s="31"/>
      <c r="D110" s="31"/>
      <c r="E110" s="31"/>
      <c r="F110" s="31"/>
      <c r="G110" s="31"/>
      <c r="H110" s="31"/>
      <c r="I110" s="2"/>
    </row>
    <row r="111" spans="1:9" x14ac:dyDescent="0.2">
      <c r="I111" s="2"/>
    </row>
    <row r="112" spans="1:9" x14ac:dyDescent="0.2">
      <c r="I112" s="2"/>
    </row>
    <row r="113" spans="1:13" x14ac:dyDescent="0.2">
      <c r="I113" s="2"/>
    </row>
    <row r="114" spans="1:13" x14ac:dyDescent="0.2">
      <c r="I114" s="2"/>
    </row>
    <row r="115" spans="1:13" x14ac:dyDescent="0.2">
      <c r="I115" s="2"/>
    </row>
    <row r="116" spans="1:13" x14ac:dyDescent="0.2">
      <c r="I116" s="2"/>
    </row>
    <row r="117" spans="1:13" x14ac:dyDescent="0.2">
      <c r="M117" s="10"/>
    </row>
    <row r="119" spans="1:13" x14ac:dyDescent="0.2">
      <c r="A119" s="3"/>
    </row>
    <row r="120" spans="1:13" x14ac:dyDescent="0.2">
      <c r="A120" s="3"/>
    </row>
    <row r="138" spans="9:9" ht="16.149999999999999" customHeight="1" x14ac:dyDescent="0.2"/>
    <row r="144" spans="9:9" x14ac:dyDescent="0.2">
      <c r="I144" s="2"/>
    </row>
    <row r="145" spans="1:12" x14ac:dyDescent="0.2">
      <c r="I145" s="2"/>
    </row>
    <row r="146" spans="1:12" x14ac:dyDescent="0.2">
      <c r="I146" s="2"/>
    </row>
    <row r="147" spans="1:12" x14ac:dyDescent="0.2">
      <c r="I147" s="2"/>
    </row>
    <row r="148" spans="1:12" x14ac:dyDescent="0.2">
      <c r="I148" s="2"/>
    </row>
    <row r="149" spans="1:12" x14ac:dyDescent="0.2">
      <c r="I149" s="2"/>
    </row>
    <row r="150" spans="1:12" x14ac:dyDescent="0.2">
      <c r="I150" s="2"/>
    </row>
    <row r="151" spans="1:12" x14ac:dyDescent="0.2">
      <c r="I151" s="32"/>
      <c r="J151" s="31"/>
      <c r="K151" s="31"/>
      <c r="L151" s="31"/>
    </row>
    <row r="152" spans="1:12" x14ac:dyDescent="0.2">
      <c r="A152" s="31"/>
      <c r="B152" s="31"/>
      <c r="C152" s="31"/>
      <c r="D152" s="31"/>
      <c r="E152" s="31"/>
      <c r="F152" s="31"/>
      <c r="G152" s="31"/>
      <c r="H152" s="31"/>
      <c r="I152" s="32"/>
      <c r="J152" s="31"/>
      <c r="K152" s="31"/>
      <c r="L152" s="31"/>
    </row>
    <row r="153" spans="1:12" x14ac:dyDescent="0.2">
      <c r="A153" s="31"/>
      <c r="B153" s="31"/>
      <c r="C153" s="31"/>
      <c r="D153" s="31"/>
      <c r="E153" s="31"/>
      <c r="F153" s="31"/>
      <c r="G153" s="31"/>
      <c r="H153" s="31"/>
      <c r="I153" s="32"/>
      <c r="J153" s="31"/>
      <c r="K153" s="31"/>
      <c r="L153" s="31"/>
    </row>
    <row r="154" spans="1:12" x14ac:dyDescent="0.2">
      <c r="A154" s="31"/>
      <c r="B154" s="31"/>
      <c r="C154" s="31"/>
      <c r="D154" s="31"/>
      <c r="E154" s="31"/>
      <c r="F154" s="31"/>
      <c r="G154" s="31"/>
      <c r="H154" s="31"/>
      <c r="I154" s="32"/>
      <c r="J154" s="31"/>
      <c r="K154" s="31"/>
      <c r="L154" s="31"/>
    </row>
    <row r="155" spans="1:12" x14ac:dyDescent="0.2">
      <c r="A155" s="31"/>
      <c r="B155" s="31"/>
      <c r="C155" s="31"/>
      <c r="D155" s="31"/>
      <c r="E155" s="31"/>
      <c r="F155" s="31"/>
      <c r="G155" s="31"/>
      <c r="H155" s="31"/>
      <c r="I155" s="32"/>
      <c r="J155" s="31"/>
      <c r="K155" s="31"/>
      <c r="L155" s="31"/>
    </row>
    <row r="156" spans="1:12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</row>
    <row r="157" spans="1:12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</row>
    <row r="158" spans="1:12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</row>
    <row r="159" spans="1:12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1:12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1:12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1:12" ht="23.25" x14ac:dyDescent="0.35">
      <c r="A162" s="31"/>
      <c r="B162" s="31"/>
      <c r="C162" s="31"/>
      <c r="D162" s="31"/>
      <c r="E162" s="31"/>
      <c r="F162" s="31"/>
      <c r="G162" s="31"/>
      <c r="H162" s="33"/>
      <c r="I162" s="33"/>
      <c r="J162" s="33"/>
      <c r="K162" s="33"/>
      <c r="L162" s="33"/>
    </row>
    <row r="163" spans="1:12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1:12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1:12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1:12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1:12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1:12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1:12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</row>
    <row r="170" spans="1:12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1:12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1:12" x14ac:dyDescent="0.2">
      <c r="A172" s="34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1:12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1:12" x14ac:dyDescent="0.2">
      <c r="A174" s="34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1:12" ht="15" x14ac:dyDescent="0.2">
      <c r="A175" s="35"/>
      <c r="B175" s="36"/>
      <c r="C175" s="37"/>
      <c r="D175" s="38"/>
      <c r="E175" s="31"/>
      <c r="F175" s="31"/>
      <c r="G175" s="31"/>
      <c r="H175" s="31"/>
      <c r="I175" s="31"/>
      <c r="J175" s="31"/>
      <c r="K175" s="31"/>
      <c r="L175" s="31"/>
    </row>
    <row r="176" spans="1:12" ht="15" x14ac:dyDescent="0.2">
      <c r="A176" s="35"/>
      <c r="B176" s="36"/>
      <c r="C176" s="37"/>
      <c r="D176" s="38"/>
      <c r="E176" s="31"/>
      <c r="F176" s="31"/>
      <c r="G176" s="31"/>
      <c r="H176" s="31"/>
      <c r="I176" s="31"/>
      <c r="J176" s="31"/>
      <c r="K176" s="31"/>
      <c r="L176" s="31"/>
    </row>
    <row r="177" spans="1:12" x14ac:dyDescent="0.2">
      <c r="A177" s="31"/>
      <c r="B177" s="34"/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1:12" x14ac:dyDescent="0.2">
      <c r="A178" s="39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1:12" ht="15" x14ac:dyDescent="0.2">
      <c r="A179" s="35"/>
      <c r="B179" s="36"/>
      <c r="C179" s="37"/>
      <c r="D179" s="38"/>
      <c r="E179" s="31"/>
      <c r="F179" s="31"/>
      <c r="G179" s="31"/>
      <c r="H179" s="31"/>
      <c r="I179" s="31"/>
      <c r="J179" s="31"/>
      <c r="K179" s="31"/>
      <c r="L179" s="31"/>
    </row>
    <row r="180" spans="1:12" ht="15" x14ac:dyDescent="0.2">
      <c r="A180" s="35"/>
      <c r="B180" s="36"/>
      <c r="C180" s="37"/>
      <c r="D180" s="38"/>
      <c r="E180" s="31"/>
      <c r="F180" s="31"/>
      <c r="G180" s="31"/>
      <c r="H180" s="31"/>
      <c r="I180" s="31"/>
      <c r="J180" s="31"/>
      <c r="K180" s="31"/>
      <c r="L180" s="31"/>
    </row>
    <row r="181" spans="1:12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1:12" ht="15" x14ac:dyDescent="0.25">
      <c r="A182" s="34"/>
      <c r="B182" s="31"/>
      <c r="C182" s="31"/>
      <c r="D182" s="31"/>
      <c r="E182" s="40"/>
      <c r="F182" s="31"/>
      <c r="G182" s="31"/>
      <c r="H182" s="31"/>
      <c r="I182" s="31"/>
      <c r="J182" s="31"/>
      <c r="K182" s="31"/>
      <c r="L182" s="31"/>
    </row>
    <row r="183" spans="1:12" x14ac:dyDescent="0.2">
      <c r="A183" s="34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1:12" x14ac:dyDescent="0.2">
      <c r="A184" s="34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1:12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1:12" x14ac:dyDescent="0.2">
      <c r="A186" s="34"/>
      <c r="B186" s="31"/>
      <c r="C186" s="31"/>
      <c r="D186" s="41"/>
      <c r="E186" s="31"/>
      <c r="F186" s="31"/>
      <c r="G186" s="31"/>
      <c r="H186" s="31"/>
      <c r="I186" s="31"/>
      <c r="J186" s="31"/>
      <c r="K186" s="31"/>
      <c r="L186" s="31"/>
    </row>
    <row r="187" spans="1:12" x14ac:dyDescent="0.2">
      <c r="A187" s="34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1:12" x14ac:dyDescent="0.2">
      <c r="A188" s="34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1:12" x14ac:dyDescent="0.2">
      <c r="A189" s="34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1:12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1:12" x14ac:dyDescent="0.2">
      <c r="A191" s="34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</row>
    <row r="192" spans="1:12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1:12" x14ac:dyDescent="0.2">
      <c r="A193" s="34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</row>
    <row r="194" spans="1:12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1:12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</row>
    <row r="196" spans="1:12" x14ac:dyDescent="0.2">
      <c r="A196" s="34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1:12" x14ac:dyDescent="0.2">
      <c r="A197" s="34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1:12" x14ac:dyDescent="0.2">
      <c r="A198" s="34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1:12" x14ac:dyDescent="0.2">
      <c r="A199" s="34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1:12" x14ac:dyDescent="0.2">
      <c r="A200" s="34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1:12" x14ac:dyDescent="0.2">
      <c r="A201" s="34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1:12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 spans="1:12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 spans="1:12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 spans="1:12" x14ac:dyDescent="0.2">
      <c r="A205" s="34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1:12" x14ac:dyDescent="0.2">
      <c r="A206" s="34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1:12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1:12" x14ac:dyDescent="0.2">
      <c r="A208" s="34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1:12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 spans="1:12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 spans="1:12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1:12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 spans="1:12" x14ac:dyDescent="0.2">
      <c r="A213" s="42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 spans="1:12" x14ac:dyDescent="0.2">
      <c r="A214" s="42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</row>
    <row r="215" spans="1:12" x14ac:dyDescent="0.2">
      <c r="A215" s="34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 spans="1:12" x14ac:dyDescent="0.2">
      <c r="A216" s="42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</row>
    <row r="217" spans="1:12" x14ac:dyDescent="0.2">
      <c r="A217" s="42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</row>
    <row r="218" spans="1:12" x14ac:dyDescent="0.2">
      <c r="A218" s="34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</row>
    <row r="219" spans="1:12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</row>
    <row r="220" spans="1:12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</row>
    <row r="221" spans="1:12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</row>
    <row r="222" spans="1:12" x14ac:dyDescent="0.2">
      <c r="A222" s="42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</row>
    <row r="223" spans="1:12" x14ac:dyDescent="0.2">
      <c r="A223" s="42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</row>
    <row r="224" spans="1:12" x14ac:dyDescent="0.2">
      <c r="A224" s="34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</row>
    <row r="225" spans="1:12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</row>
    <row r="226" spans="1:12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</row>
    <row r="227" spans="1:12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</row>
    <row r="228" spans="1:12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</row>
    <row r="229" spans="1:12" x14ac:dyDescent="0.2">
      <c r="A229" s="34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</row>
    <row r="230" spans="1:12" x14ac:dyDescent="0.2">
      <c r="A230" s="34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</row>
    <row r="231" spans="1:12" x14ac:dyDescent="0.2">
      <c r="A231" s="34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</row>
    <row r="232" spans="1:12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</row>
    <row r="233" spans="1:12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</row>
    <row r="234" spans="1:12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</row>
    <row r="235" spans="1:12" x14ac:dyDescent="0.2">
      <c r="A235" s="42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</row>
    <row r="236" spans="1:12" x14ac:dyDescent="0.2">
      <c r="A236" s="42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</row>
    <row r="237" spans="1:12" x14ac:dyDescent="0.2">
      <c r="A237" s="42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</row>
    <row r="238" spans="1:12" x14ac:dyDescent="0.2">
      <c r="A238" s="42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</row>
    <row r="239" spans="1:12" x14ac:dyDescent="0.2">
      <c r="A239" s="42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</row>
    <row r="240" spans="1:12" x14ac:dyDescent="0.2">
      <c r="A240" s="42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</row>
    <row r="241" spans="1:12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</row>
    <row r="242" spans="1:12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</row>
    <row r="243" spans="1:12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</row>
    <row r="244" spans="1:12" x14ac:dyDescent="0.2">
      <c r="A244" s="34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</row>
    <row r="245" spans="1:12" x14ac:dyDescent="0.2">
      <c r="A245" s="43"/>
      <c r="B245" s="44"/>
      <c r="C245" s="31"/>
      <c r="D245" s="31"/>
      <c r="E245" s="31"/>
      <c r="F245" s="31"/>
      <c r="G245" s="31"/>
      <c r="H245" s="31"/>
      <c r="I245" s="31"/>
      <c r="J245" s="31"/>
      <c r="K245" s="31"/>
      <c r="L245" s="31"/>
    </row>
    <row r="246" spans="1:12" x14ac:dyDescent="0.2">
      <c r="A246" s="43"/>
      <c r="B246" s="44"/>
      <c r="C246" s="31"/>
      <c r="D246" s="31"/>
      <c r="E246" s="31"/>
      <c r="F246" s="31"/>
      <c r="G246" s="31"/>
      <c r="H246" s="31"/>
      <c r="I246" s="31"/>
      <c r="J246" s="31"/>
      <c r="K246" s="31"/>
      <c r="L246" s="31"/>
    </row>
    <row r="247" spans="1:12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</row>
    <row r="248" spans="1:12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</row>
    <row r="249" spans="1:12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</row>
    <row r="250" spans="1:12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</row>
    <row r="251" spans="1:12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</row>
    <row r="252" spans="1:12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</row>
    <row r="253" spans="1:12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</row>
    <row r="254" spans="1:12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</row>
    <row r="255" spans="1:12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</row>
    <row r="256" spans="1:12" ht="15" x14ac:dyDescent="0.25">
      <c r="A256" s="42"/>
      <c r="B256" s="40"/>
      <c r="C256" s="40"/>
      <c r="D256" s="40"/>
      <c r="E256" s="40"/>
      <c r="F256" s="40"/>
      <c r="G256" s="40"/>
      <c r="H256" s="40"/>
      <c r="I256" s="40"/>
      <c r="J256" s="40"/>
      <c r="K256" s="31"/>
      <c r="L256" s="31"/>
    </row>
    <row r="257" spans="1:12" ht="15" x14ac:dyDescent="0.25">
      <c r="A257" s="45"/>
      <c r="B257" s="46"/>
      <c r="C257" s="47"/>
      <c r="D257" s="35"/>
      <c r="E257" s="40"/>
      <c r="F257" s="40"/>
      <c r="G257" s="40"/>
      <c r="H257" s="40"/>
      <c r="I257" s="40"/>
      <c r="J257" s="40"/>
      <c r="K257" s="31"/>
      <c r="L257" s="31"/>
    </row>
    <row r="258" spans="1:12" ht="15" x14ac:dyDescent="0.25">
      <c r="A258" s="45"/>
      <c r="B258" s="46"/>
      <c r="C258" s="47"/>
      <c r="D258" s="35"/>
      <c r="E258" s="40"/>
      <c r="F258" s="40"/>
      <c r="G258" s="40"/>
      <c r="H258" s="40"/>
      <c r="I258" s="40"/>
      <c r="J258" s="40"/>
      <c r="K258" s="31"/>
      <c r="L258" s="31"/>
    </row>
    <row r="259" spans="1:12" ht="15" x14ac:dyDescent="0.2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31"/>
      <c r="L259" s="31"/>
    </row>
    <row r="260" spans="1:12" ht="15" x14ac:dyDescent="0.25">
      <c r="A260" s="48"/>
      <c r="B260" s="40"/>
      <c r="C260" s="40"/>
      <c r="D260" s="40"/>
      <c r="E260" s="40"/>
      <c r="F260" s="40"/>
      <c r="G260" s="40"/>
      <c r="H260" s="40"/>
      <c r="I260" s="40"/>
      <c r="J260" s="40"/>
      <c r="K260" s="31"/>
      <c r="L260" s="31"/>
    </row>
    <row r="261" spans="1:12" ht="15" x14ac:dyDescent="0.25">
      <c r="A261" s="35"/>
      <c r="B261" s="36"/>
      <c r="C261" s="49"/>
      <c r="D261" s="35"/>
      <c r="E261" s="40"/>
      <c r="F261" s="40"/>
      <c r="G261" s="40"/>
      <c r="H261" s="40"/>
      <c r="I261" s="40"/>
      <c r="J261" s="40"/>
      <c r="K261" s="31"/>
      <c r="L261" s="31"/>
    </row>
    <row r="262" spans="1:12" ht="15" x14ac:dyDescent="0.25">
      <c r="A262" s="35"/>
      <c r="B262" s="36"/>
      <c r="C262" s="49"/>
      <c r="D262" s="35"/>
      <c r="E262" s="40"/>
      <c r="F262" s="40"/>
      <c r="G262" s="40"/>
      <c r="H262" s="40"/>
      <c r="I262" s="40"/>
      <c r="J262" s="40"/>
      <c r="K262" s="31"/>
      <c r="L262" s="31"/>
    </row>
    <row r="263" spans="1:12" ht="15" x14ac:dyDescent="0.2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31"/>
      <c r="L263" s="31"/>
    </row>
    <row r="264" spans="1:12" ht="15" x14ac:dyDescent="0.25">
      <c r="A264" s="42"/>
      <c r="B264" s="40"/>
      <c r="C264" s="40"/>
      <c r="D264" s="40"/>
      <c r="E264" s="40"/>
      <c r="F264" s="40"/>
      <c r="G264" s="40"/>
      <c r="H264" s="40"/>
      <c r="I264" s="40"/>
      <c r="J264" s="40"/>
      <c r="K264" s="31"/>
      <c r="L264" s="31"/>
    </row>
    <row r="265" spans="1:12" ht="15" x14ac:dyDescent="0.25">
      <c r="A265" s="42"/>
      <c r="B265" s="40"/>
      <c r="C265" s="40"/>
      <c r="D265" s="40"/>
      <c r="E265" s="40"/>
      <c r="F265" s="40"/>
      <c r="G265" s="40"/>
      <c r="H265" s="40"/>
      <c r="I265" s="40"/>
      <c r="J265" s="40"/>
      <c r="K265" s="31"/>
      <c r="L265" s="31"/>
    </row>
    <row r="266" spans="1:12" ht="15" x14ac:dyDescent="0.25">
      <c r="A266" s="42"/>
      <c r="B266" s="40"/>
      <c r="C266" s="40"/>
      <c r="D266" s="40"/>
      <c r="E266" s="40"/>
      <c r="F266" s="40"/>
      <c r="G266" s="40"/>
      <c r="H266" s="40"/>
      <c r="I266" s="40"/>
      <c r="J266" s="40"/>
      <c r="K266" s="31"/>
      <c r="L266" s="31"/>
    </row>
    <row r="267" spans="1:12" ht="15" x14ac:dyDescent="0.25">
      <c r="A267" s="42"/>
      <c r="B267" s="40"/>
      <c r="C267" s="40"/>
      <c r="D267" s="40"/>
      <c r="E267" s="40"/>
      <c r="F267" s="40"/>
      <c r="G267" s="40"/>
      <c r="H267" s="40"/>
      <c r="I267" s="40"/>
      <c r="J267" s="40"/>
      <c r="K267" s="31"/>
      <c r="L267" s="31"/>
    </row>
    <row r="268" spans="1:12" ht="15" x14ac:dyDescent="0.25">
      <c r="A268" s="42"/>
      <c r="B268" s="40"/>
      <c r="C268" s="40"/>
      <c r="D268" s="40"/>
      <c r="E268" s="40"/>
      <c r="F268" s="40"/>
      <c r="G268" s="40"/>
      <c r="H268" s="40"/>
      <c r="I268" s="40"/>
      <c r="J268" s="40"/>
      <c r="K268" s="31"/>
      <c r="L268" s="31"/>
    </row>
    <row r="269" spans="1:12" ht="15" x14ac:dyDescent="0.25">
      <c r="A269" s="42"/>
      <c r="B269" s="40"/>
      <c r="C269" s="40"/>
      <c r="D269" s="40"/>
      <c r="E269" s="40"/>
      <c r="F269" s="40"/>
      <c r="G269" s="40"/>
      <c r="H269" s="40"/>
      <c r="I269" s="40"/>
      <c r="J269" s="40"/>
      <c r="K269" s="31"/>
      <c r="L269" s="31"/>
    </row>
    <row r="270" spans="1:12" ht="15" x14ac:dyDescent="0.25">
      <c r="A270" s="42"/>
      <c r="B270" s="40"/>
      <c r="C270" s="40"/>
      <c r="D270" s="40"/>
      <c r="E270" s="40"/>
      <c r="F270" s="40"/>
      <c r="G270" s="40"/>
      <c r="H270" s="40"/>
      <c r="I270" s="40"/>
      <c r="J270" s="40"/>
      <c r="K270" s="31"/>
      <c r="L270" s="31"/>
    </row>
    <row r="271" spans="1:12" ht="15" x14ac:dyDescent="0.25">
      <c r="A271" s="42"/>
      <c r="B271" s="40"/>
      <c r="C271" s="40"/>
      <c r="D271" s="40"/>
      <c r="E271" s="40"/>
      <c r="F271" s="40"/>
      <c r="G271" s="40"/>
      <c r="H271" s="40"/>
      <c r="I271" s="40"/>
      <c r="J271" s="40"/>
      <c r="K271" s="31"/>
      <c r="L271" s="31"/>
    </row>
    <row r="272" spans="1:12" ht="15" customHeight="1" x14ac:dyDescent="0.2">
      <c r="A272" s="35"/>
      <c r="B272" s="36"/>
      <c r="C272" s="49"/>
      <c r="D272" s="35"/>
      <c r="E272" s="36"/>
      <c r="F272" s="49"/>
      <c r="G272" s="35"/>
      <c r="H272" s="36"/>
      <c r="I272" s="49"/>
      <c r="J272" s="35"/>
      <c r="K272" s="31"/>
      <c r="L272" s="31"/>
    </row>
    <row r="273" spans="1:12" ht="15" x14ac:dyDescent="0.2">
      <c r="A273" s="35"/>
      <c r="B273" s="36"/>
      <c r="C273" s="49"/>
      <c r="D273" s="35"/>
      <c r="E273" s="36"/>
      <c r="F273" s="49"/>
      <c r="G273" s="35"/>
      <c r="H273" s="36"/>
      <c r="I273" s="49"/>
      <c r="J273" s="35"/>
      <c r="K273" s="31"/>
      <c r="L273" s="31"/>
    </row>
    <row r="274" spans="1:12" ht="15" x14ac:dyDescent="0.2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31"/>
      <c r="L274" s="31"/>
    </row>
    <row r="275" spans="1:12" ht="15" x14ac:dyDescent="0.25">
      <c r="A275" s="42"/>
      <c r="B275" s="40"/>
      <c r="C275" s="40"/>
      <c r="D275" s="40"/>
      <c r="E275" s="40"/>
      <c r="F275" s="40"/>
      <c r="G275" s="40"/>
      <c r="H275" s="40"/>
      <c r="I275" s="40"/>
      <c r="J275" s="40"/>
      <c r="K275" s="31"/>
      <c r="L275" s="31"/>
    </row>
    <row r="276" spans="1:12" ht="15" x14ac:dyDescent="0.25">
      <c r="A276" s="42"/>
      <c r="B276" s="40"/>
      <c r="C276" s="40"/>
      <c r="D276" s="40"/>
      <c r="E276" s="40"/>
      <c r="F276" s="40"/>
      <c r="G276" s="40"/>
      <c r="H276" s="40"/>
      <c r="I276" s="40"/>
      <c r="J276" s="40"/>
      <c r="K276" s="31"/>
      <c r="L276" s="31"/>
    </row>
    <row r="277" spans="1:12" ht="15" x14ac:dyDescent="0.25">
      <c r="A277" s="42"/>
      <c r="B277" s="40"/>
      <c r="C277" s="40"/>
      <c r="D277" s="40"/>
      <c r="E277" s="40"/>
      <c r="F277" s="40"/>
      <c r="G277" s="40"/>
      <c r="H277" s="40"/>
      <c r="I277" s="40"/>
      <c r="J277" s="40"/>
      <c r="K277" s="31"/>
      <c r="L277" s="31"/>
    </row>
    <row r="278" spans="1:12" ht="15" x14ac:dyDescent="0.25">
      <c r="A278" s="42"/>
      <c r="B278" s="40"/>
      <c r="C278" s="40"/>
      <c r="D278" s="40"/>
      <c r="E278" s="40"/>
      <c r="F278" s="40"/>
      <c r="G278" s="40"/>
      <c r="H278" s="40"/>
      <c r="I278" s="40"/>
      <c r="J278" s="40"/>
      <c r="K278" s="31"/>
      <c r="L278" s="31"/>
    </row>
    <row r="279" spans="1:12" ht="15" x14ac:dyDescent="0.25">
      <c r="A279" s="42"/>
      <c r="B279" s="40"/>
      <c r="C279" s="40"/>
      <c r="D279" s="40"/>
      <c r="E279" s="40"/>
      <c r="F279" s="40"/>
      <c r="G279" s="40"/>
      <c r="H279" s="40"/>
      <c r="I279" s="40"/>
      <c r="J279" s="40"/>
      <c r="K279" s="31"/>
      <c r="L279" s="31"/>
    </row>
    <row r="280" spans="1:12" ht="15" x14ac:dyDescent="0.25">
      <c r="A280" s="42"/>
      <c r="B280" s="40"/>
      <c r="C280" s="40"/>
      <c r="D280" s="40"/>
      <c r="E280" s="40"/>
      <c r="F280" s="40"/>
      <c r="G280" s="40"/>
      <c r="H280" s="40"/>
      <c r="I280" s="40"/>
      <c r="J280" s="40"/>
      <c r="K280" s="31"/>
      <c r="L280" s="31"/>
    </row>
    <row r="281" spans="1:12" ht="15" x14ac:dyDescent="0.2">
      <c r="A281" s="35"/>
      <c r="B281" s="36"/>
      <c r="C281" s="49"/>
      <c r="D281" s="35"/>
      <c r="E281" s="36"/>
      <c r="F281" s="49"/>
      <c r="G281" s="35"/>
      <c r="H281" s="36"/>
      <c r="I281" s="49"/>
      <c r="J281" s="35"/>
      <c r="K281" s="31"/>
      <c r="L281" s="31"/>
    </row>
    <row r="282" spans="1:12" ht="15" x14ac:dyDescent="0.2">
      <c r="A282" s="35"/>
      <c r="B282" s="36"/>
      <c r="C282" s="49"/>
      <c r="D282" s="35"/>
      <c r="E282" s="36"/>
      <c r="F282" s="49"/>
      <c r="G282" s="35"/>
      <c r="H282" s="36"/>
      <c r="I282" s="49"/>
      <c r="J282" s="35"/>
      <c r="K282" s="31"/>
      <c r="L282" s="31"/>
    </row>
    <row r="283" spans="1:12" ht="15" x14ac:dyDescent="0.2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31"/>
      <c r="L283" s="31"/>
    </row>
    <row r="284" spans="1:12" ht="15" x14ac:dyDescent="0.25">
      <c r="A284" s="42"/>
      <c r="B284" s="40"/>
      <c r="C284" s="40"/>
      <c r="D284" s="40"/>
      <c r="E284" s="40"/>
      <c r="F284" s="40"/>
      <c r="G284" s="40"/>
      <c r="H284" s="40"/>
      <c r="I284" s="40"/>
      <c r="J284" s="40"/>
      <c r="K284" s="31"/>
      <c r="L284" s="31"/>
    </row>
    <row r="285" spans="1:12" ht="15" x14ac:dyDescent="0.25">
      <c r="A285" s="42"/>
      <c r="B285" s="40"/>
      <c r="C285" s="40"/>
      <c r="D285" s="40"/>
      <c r="E285" s="40"/>
      <c r="F285" s="40"/>
      <c r="G285" s="40"/>
      <c r="H285" s="40"/>
      <c r="I285" s="40"/>
      <c r="J285" s="40"/>
      <c r="K285" s="31"/>
      <c r="L285" s="31"/>
    </row>
    <row r="286" spans="1:12" ht="15" x14ac:dyDescent="0.25">
      <c r="A286" s="42"/>
      <c r="B286" s="40"/>
      <c r="C286" s="40"/>
      <c r="D286" s="40"/>
      <c r="E286" s="40"/>
      <c r="F286" s="40"/>
      <c r="G286" s="40"/>
      <c r="H286" s="40"/>
      <c r="I286" s="40"/>
      <c r="J286" s="40"/>
      <c r="K286" s="31"/>
      <c r="L286" s="31"/>
    </row>
    <row r="287" spans="1:12" ht="15" x14ac:dyDescent="0.2">
      <c r="A287" s="35"/>
      <c r="B287" s="36"/>
      <c r="C287" s="49"/>
      <c r="D287" s="35"/>
      <c r="E287" s="36"/>
      <c r="F287" s="49"/>
      <c r="G287" s="35"/>
      <c r="H287" s="36"/>
      <c r="I287" s="49"/>
      <c r="J287" s="35"/>
      <c r="K287" s="31"/>
      <c r="L287" s="31"/>
    </row>
    <row r="288" spans="1:12" ht="15" x14ac:dyDescent="0.2">
      <c r="A288" s="35"/>
      <c r="B288" s="36"/>
      <c r="C288" s="49"/>
      <c r="D288" s="35"/>
      <c r="E288" s="36"/>
      <c r="F288" s="49"/>
      <c r="G288" s="35"/>
      <c r="H288" s="36"/>
      <c r="I288" s="49"/>
      <c r="J288" s="35"/>
      <c r="K288" s="31"/>
      <c r="L288" s="31"/>
    </row>
    <row r="289" spans="1:12" ht="15" x14ac:dyDescent="0.2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31"/>
      <c r="L289" s="31"/>
    </row>
    <row r="290" spans="1:12" ht="15" x14ac:dyDescent="0.25">
      <c r="A290" s="42"/>
      <c r="B290" s="40"/>
      <c r="C290" s="40"/>
      <c r="D290" s="40"/>
      <c r="E290" s="40"/>
      <c r="F290" s="40"/>
      <c r="G290" s="40"/>
      <c r="H290" s="40"/>
      <c r="I290" s="40"/>
      <c r="J290" s="40"/>
      <c r="K290" s="31"/>
      <c r="L290" s="31"/>
    </row>
    <row r="291" spans="1:12" ht="15" x14ac:dyDescent="0.25">
      <c r="A291" s="42"/>
      <c r="B291" s="40"/>
      <c r="C291" s="40"/>
      <c r="D291" s="40"/>
      <c r="E291" s="40"/>
      <c r="F291" s="40"/>
      <c r="G291" s="40"/>
      <c r="H291" s="40"/>
      <c r="I291" s="40"/>
      <c r="J291" s="40"/>
      <c r="K291" s="31"/>
      <c r="L291" s="31"/>
    </row>
    <row r="292" spans="1:12" ht="15" x14ac:dyDescent="0.25">
      <c r="A292" s="42"/>
      <c r="B292" s="40"/>
      <c r="C292" s="40"/>
      <c r="D292" s="40"/>
      <c r="E292" s="40"/>
      <c r="F292" s="40"/>
      <c r="G292" s="40"/>
      <c r="H292" s="40"/>
      <c r="I292" s="40"/>
      <c r="J292" s="40"/>
      <c r="K292" s="31"/>
      <c r="L292" s="31"/>
    </row>
    <row r="293" spans="1:12" ht="15" customHeight="1" x14ac:dyDescent="0.2">
      <c r="A293" s="35"/>
      <c r="B293" s="36"/>
      <c r="C293" s="49"/>
      <c r="D293" s="35"/>
      <c r="E293" s="36"/>
      <c r="F293" s="49"/>
      <c r="G293" s="35"/>
      <c r="H293" s="36"/>
      <c r="I293" s="49"/>
      <c r="J293" s="35"/>
      <c r="K293" s="31"/>
      <c r="L293" s="31"/>
    </row>
    <row r="294" spans="1:12" ht="15" x14ac:dyDescent="0.2">
      <c r="A294" s="35"/>
      <c r="B294" s="36"/>
      <c r="C294" s="49"/>
      <c r="D294" s="35"/>
      <c r="E294" s="36"/>
      <c r="F294" s="49"/>
      <c r="G294" s="35"/>
      <c r="H294" s="36"/>
      <c r="I294" s="49"/>
      <c r="J294" s="35"/>
      <c r="K294" s="31"/>
      <c r="L294" s="31"/>
    </row>
    <row r="295" spans="1:12" ht="15" x14ac:dyDescent="0.2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31"/>
      <c r="L295" s="31"/>
    </row>
    <row r="296" spans="1:12" ht="15" x14ac:dyDescent="0.25">
      <c r="A296" s="42"/>
      <c r="B296" s="40"/>
      <c r="C296" s="40"/>
      <c r="D296" s="40"/>
      <c r="E296" s="40"/>
      <c r="F296" s="40"/>
      <c r="G296" s="40"/>
      <c r="H296" s="40"/>
      <c r="I296" s="40"/>
      <c r="J296" s="40"/>
      <c r="K296" s="31"/>
      <c r="L296" s="31"/>
    </row>
    <row r="297" spans="1:12" ht="15" x14ac:dyDescent="0.25">
      <c r="A297" s="42"/>
      <c r="B297" s="40"/>
      <c r="C297" s="40"/>
      <c r="D297" s="40"/>
      <c r="E297" s="40"/>
      <c r="F297" s="40"/>
      <c r="G297" s="40"/>
      <c r="H297" s="40"/>
      <c r="I297" s="40"/>
      <c r="J297" s="40"/>
      <c r="K297" s="31"/>
      <c r="L297" s="31"/>
    </row>
    <row r="298" spans="1:12" ht="15" x14ac:dyDescent="0.25">
      <c r="A298" s="42"/>
      <c r="B298" s="40"/>
      <c r="C298" s="40"/>
      <c r="D298" s="40"/>
      <c r="E298" s="40"/>
      <c r="F298" s="40"/>
      <c r="G298" s="40"/>
      <c r="H298" s="40"/>
      <c r="I298" s="40"/>
      <c r="J298" s="40"/>
      <c r="K298" s="31"/>
      <c r="L298" s="31"/>
    </row>
    <row r="299" spans="1:12" ht="15" x14ac:dyDescent="0.25">
      <c r="A299" s="42"/>
      <c r="B299" s="40"/>
      <c r="C299" s="40"/>
      <c r="D299" s="40"/>
      <c r="E299" s="40"/>
      <c r="F299" s="40"/>
      <c r="G299" s="40"/>
      <c r="H299" s="40"/>
      <c r="I299" s="40"/>
      <c r="J299" s="40"/>
      <c r="K299" s="31"/>
      <c r="L299" s="31"/>
    </row>
    <row r="300" spans="1:12" ht="15" x14ac:dyDescent="0.25">
      <c r="A300" s="42"/>
      <c r="B300" s="40"/>
      <c r="C300" s="40"/>
      <c r="D300" s="40"/>
      <c r="E300" s="40"/>
      <c r="F300" s="40"/>
      <c r="G300" s="40"/>
      <c r="H300" s="40"/>
      <c r="I300" s="40"/>
      <c r="J300" s="40"/>
      <c r="K300" s="31"/>
      <c r="L300" s="31"/>
    </row>
    <row r="301" spans="1:12" ht="15" x14ac:dyDescent="0.25">
      <c r="A301" s="42"/>
      <c r="B301" s="40"/>
      <c r="C301" s="40"/>
      <c r="D301" s="40"/>
      <c r="E301" s="40"/>
      <c r="F301" s="40"/>
      <c r="G301" s="40"/>
      <c r="H301" s="40"/>
      <c r="I301" s="40"/>
      <c r="J301" s="40"/>
      <c r="K301" s="31"/>
      <c r="L301" s="31"/>
    </row>
    <row r="302" spans="1:12" ht="15" x14ac:dyDescent="0.2">
      <c r="A302" s="35"/>
      <c r="B302" s="36"/>
      <c r="C302" s="49"/>
      <c r="D302" s="35"/>
      <c r="E302" s="36"/>
      <c r="F302" s="49"/>
      <c r="G302" s="35"/>
      <c r="H302" s="36"/>
      <c r="I302" s="49"/>
      <c r="J302" s="35"/>
      <c r="K302" s="31"/>
      <c r="L302" s="31"/>
    </row>
    <row r="303" spans="1:12" ht="15" x14ac:dyDescent="0.2">
      <c r="A303" s="35"/>
      <c r="B303" s="36"/>
      <c r="C303" s="49"/>
      <c r="D303" s="35"/>
      <c r="E303" s="36"/>
      <c r="F303" s="49"/>
      <c r="G303" s="35"/>
      <c r="H303" s="36"/>
      <c r="I303" s="49"/>
      <c r="J303" s="35"/>
      <c r="K303" s="31"/>
      <c r="L303" s="31"/>
    </row>
    <row r="304" spans="1:12" ht="15" x14ac:dyDescent="0.2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31"/>
      <c r="L304" s="31"/>
    </row>
    <row r="305" spans="1:12" ht="15" x14ac:dyDescent="0.25">
      <c r="A305" s="42"/>
      <c r="B305" s="40"/>
      <c r="C305" s="40"/>
      <c r="D305" s="40"/>
      <c r="E305" s="40"/>
      <c r="F305" s="40"/>
      <c r="G305" s="40"/>
      <c r="H305" s="40"/>
      <c r="I305" s="40"/>
      <c r="J305" s="40"/>
      <c r="K305" s="31"/>
      <c r="L305" s="31"/>
    </row>
    <row r="306" spans="1:12" ht="15" x14ac:dyDescent="0.25">
      <c r="A306" s="42"/>
      <c r="B306" s="40"/>
      <c r="C306" s="40"/>
      <c r="D306" s="40"/>
      <c r="E306" s="40"/>
      <c r="F306" s="40"/>
      <c r="G306" s="40"/>
      <c r="H306" s="40"/>
      <c r="I306" s="40"/>
      <c r="J306" s="40"/>
      <c r="K306" s="31"/>
      <c r="L306" s="31"/>
    </row>
    <row r="307" spans="1:12" ht="15" x14ac:dyDescent="0.25">
      <c r="A307" s="42"/>
      <c r="B307" s="40"/>
      <c r="C307" s="40"/>
      <c r="D307" s="40"/>
      <c r="E307" s="40"/>
      <c r="F307" s="40"/>
      <c r="G307" s="40"/>
      <c r="H307" s="40"/>
      <c r="I307" s="40"/>
      <c r="J307" s="40"/>
      <c r="K307" s="31"/>
      <c r="L307" s="31"/>
    </row>
    <row r="308" spans="1:12" ht="15" x14ac:dyDescent="0.2">
      <c r="A308" s="35"/>
      <c r="B308" s="36"/>
      <c r="C308" s="49"/>
      <c r="D308" s="35"/>
      <c r="E308" s="36"/>
      <c r="F308" s="49"/>
      <c r="G308" s="35"/>
      <c r="H308" s="36"/>
      <c r="I308" s="49"/>
      <c r="J308" s="35"/>
      <c r="K308" s="31"/>
      <c r="L308" s="31"/>
    </row>
    <row r="309" spans="1:12" ht="15" x14ac:dyDescent="0.2">
      <c r="A309" s="35"/>
      <c r="B309" s="36"/>
      <c r="C309" s="49"/>
      <c r="D309" s="35"/>
      <c r="E309" s="36"/>
      <c r="F309" s="49"/>
      <c r="G309" s="35"/>
      <c r="H309" s="36"/>
      <c r="I309" s="49"/>
      <c r="J309" s="35"/>
      <c r="K309" s="31"/>
      <c r="L309" s="31"/>
    </row>
    <row r="310" spans="1:12" ht="15" x14ac:dyDescent="0.2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31"/>
      <c r="L310" s="31"/>
    </row>
    <row r="311" spans="1:12" ht="15" x14ac:dyDescent="0.25">
      <c r="A311" s="42"/>
      <c r="B311" s="40"/>
      <c r="C311" s="40"/>
      <c r="D311" s="40"/>
      <c r="E311" s="40"/>
      <c r="F311" s="40"/>
      <c r="G311" s="40"/>
      <c r="H311" s="40"/>
      <c r="I311" s="40"/>
      <c r="J311" s="40"/>
      <c r="K311" s="31"/>
      <c r="L311" s="31"/>
    </row>
    <row r="312" spans="1:12" ht="15" x14ac:dyDescent="0.25">
      <c r="A312" s="42"/>
      <c r="B312" s="40"/>
      <c r="C312" s="40"/>
      <c r="D312" s="40"/>
      <c r="E312" s="40"/>
      <c r="F312" s="40"/>
      <c r="G312" s="40"/>
      <c r="H312" s="40"/>
      <c r="I312" s="40"/>
      <c r="J312" s="40"/>
      <c r="K312" s="31"/>
      <c r="L312" s="31"/>
    </row>
    <row r="313" spans="1:12" ht="15" x14ac:dyDescent="0.25">
      <c r="A313" s="42"/>
      <c r="B313" s="40"/>
      <c r="C313" s="40"/>
      <c r="D313" s="40"/>
      <c r="E313" s="40"/>
      <c r="F313" s="40"/>
      <c r="G313" s="40"/>
      <c r="H313" s="40"/>
      <c r="I313" s="40"/>
      <c r="J313" s="40"/>
      <c r="K313" s="31"/>
      <c r="L313" s="31"/>
    </row>
    <row r="314" spans="1:12" ht="15" x14ac:dyDescent="0.2">
      <c r="A314" s="35"/>
      <c r="B314" s="36"/>
      <c r="C314" s="49"/>
      <c r="D314" s="35"/>
      <c r="E314" s="36"/>
      <c r="F314" s="49"/>
      <c r="G314" s="35"/>
      <c r="H314" s="36"/>
      <c r="I314" s="49"/>
      <c r="J314" s="35"/>
      <c r="K314" s="31"/>
      <c r="L314" s="31"/>
    </row>
    <row r="315" spans="1:12" ht="15" x14ac:dyDescent="0.2">
      <c r="A315" s="35"/>
      <c r="B315" s="36"/>
      <c r="C315" s="49"/>
      <c r="D315" s="35"/>
      <c r="E315" s="36"/>
      <c r="F315" s="49"/>
      <c r="G315" s="35"/>
      <c r="H315" s="36"/>
      <c r="I315" s="49"/>
      <c r="J315" s="35"/>
      <c r="K315" s="31"/>
      <c r="L315" s="31"/>
    </row>
    <row r="316" spans="1:12" ht="15" x14ac:dyDescent="0.2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31"/>
      <c r="L316" s="31"/>
    </row>
    <row r="317" spans="1:12" ht="15" x14ac:dyDescent="0.25">
      <c r="A317" s="42"/>
      <c r="B317" s="40"/>
      <c r="C317" s="40"/>
      <c r="D317" s="40"/>
      <c r="E317" s="40"/>
      <c r="F317" s="40"/>
      <c r="G317" s="40"/>
      <c r="H317" s="40"/>
      <c r="I317" s="40"/>
      <c r="J317" s="40"/>
      <c r="K317" s="31"/>
      <c r="L317" s="31"/>
    </row>
    <row r="318" spans="1:12" ht="15" x14ac:dyDescent="0.25">
      <c r="A318" s="42"/>
      <c r="B318" s="40"/>
      <c r="C318" s="40"/>
      <c r="D318" s="40"/>
      <c r="E318" s="40"/>
      <c r="F318" s="40"/>
      <c r="G318" s="40"/>
      <c r="H318" s="40"/>
      <c r="I318" s="40"/>
      <c r="J318" s="40"/>
      <c r="K318" s="31"/>
      <c r="L318" s="31"/>
    </row>
    <row r="319" spans="1:12" ht="15" x14ac:dyDescent="0.25">
      <c r="A319" s="42"/>
      <c r="B319" s="40"/>
      <c r="C319" s="40"/>
      <c r="D319" s="40"/>
      <c r="E319" s="40"/>
      <c r="F319" s="40"/>
      <c r="G319" s="40"/>
      <c r="H319" s="40"/>
      <c r="I319" s="40"/>
      <c r="J319" s="40"/>
      <c r="K319" s="31"/>
      <c r="L319" s="31"/>
    </row>
    <row r="320" spans="1:12" ht="15" x14ac:dyDescent="0.25">
      <c r="A320" s="42"/>
      <c r="B320" s="40"/>
      <c r="C320" s="40"/>
      <c r="D320" s="40"/>
      <c r="E320" s="40"/>
      <c r="F320" s="40"/>
      <c r="G320" s="40"/>
      <c r="H320" s="40"/>
      <c r="I320" s="40"/>
      <c r="J320" s="40"/>
      <c r="K320" s="31"/>
      <c r="L320" s="31"/>
    </row>
    <row r="321" spans="1:12" ht="15" x14ac:dyDescent="0.25">
      <c r="A321" s="42"/>
      <c r="B321" s="40"/>
      <c r="C321" s="40"/>
      <c r="D321" s="40"/>
      <c r="E321" s="40"/>
      <c r="F321" s="40"/>
      <c r="G321" s="40"/>
      <c r="H321" s="40"/>
      <c r="I321" s="40"/>
      <c r="J321" s="40"/>
      <c r="K321" s="31"/>
      <c r="L321" s="31"/>
    </row>
    <row r="322" spans="1:12" ht="15" x14ac:dyDescent="0.25">
      <c r="A322" s="42"/>
      <c r="B322" s="40"/>
      <c r="C322" s="40"/>
      <c r="D322" s="40"/>
      <c r="E322" s="40"/>
      <c r="F322" s="40"/>
      <c r="G322" s="40"/>
      <c r="H322" s="40"/>
      <c r="I322" s="40"/>
      <c r="J322" s="40"/>
      <c r="K322" s="31"/>
      <c r="L322" s="31"/>
    </row>
    <row r="323" spans="1:12" ht="15" x14ac:dyDescent="0.2">
      <c r="A323" s="35"/>
      <c r="B323" s="36"/>
      <c r="C323" s="49"/>
      <c r="D323" s="35"/>
      <c r="E323" s="36"/>
      <c r="F323" s="49"/>
      <c r="G323" s="35"/>
      <c r="H323" s="36"/>
      <c r="I323" s="49"/>
      <c r="J323" s="35"/>
      <c r="K323" s="31"/>
      <c r="L323" s="31"/>
    </row>
    <row r="324" spans="1:12" ht="15" x14ac:dyDescent="0.2">
      <c r="A324" s="35"/>
      <c r="B324" s="36"/>
      <c r="C324" s="49"/>
      <c r="D324" s="35"/>
      <c r="E324" s="36"/>
      <c r="F324" s="49"/>
      <c r="G324" s="35"/>
      <c r="H324" s="36"/>
      <c r="I324" s="49"/>
      <c r="J324" s="35"/>
      <c r="K324" s="31"/>
      <c r="L324" s="31"/>
    </row>
    <row r="325" spans="1:12" ht="15" x14ac:dyDescent="0.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31"/>
      <c r="L325" s="31"/>
    </row>
    <row r="326" spans="1:12" ht="15" x14ac:dyDescent="0.25">
      <c r="A326" s="42"/>
      <c r="B326" s="40"/>
      <c r="C326" s="40"/>
      <c r="D326" s="40"/>
      <c r="E326" s="40"/>
      <c r="F326" s="40"/>
      <c r="G326" s="40"/>
      <c r="H326" s="40"/>
      <c r="I326" s="40"/>
      <c r="J326" s="40"/>
      <c r="K326" s="31"/>
      <c r="L326" s="31"/>
    </row>
    <row r="327" spans="1:12" ht="15" x14ac:dyDescent="0.25">
      <c r="A327" s="42"/>
      <c r="B327" s="40"/>
      <c r="C327" s="40"/>
      <c r="D327" s="40"/>
      <c r="E327" s="40"/>
      <c r="F327" s="40"/>
      <c r="G327" s="40"/>
      <c r="H327" s="40"/>
      <c r="I327" s="40"/>
      <c r="J327" s="40"/>
      <c r="K327" s="31"/>
      <c r="L327" s="31"/>
    </row>
    <row r="328" spans="1:12" ht="15" x14ac:dyDescent="0.2">
      <c r="A328" s="35"/>
      <c r="B328" s="36"/>
      <c r="C328" s="49"/>
      <c r="D328" s="35"/>
      <c r="E328" s="36"/>
      <c r="F328" s="49"/>
      <c r="G328" s="35"/>
      <c r="H328" s="36"/>
      <c r="I328" s="49"/>
      <c r="J328" s="35"/>
      <c r="K328" s="31"/>
      <c r="L328" s="31"/>
    </row>
    <row r="329" spans="1:12" ht="15" x14ac:dyDescent="0.2">
      <c r="A329" s="35"/>
      <c r="B329" s="36"/>
      <c r="C329" s="49"/>
      <c r="D329" s="35"/>
      <c r="E329" s="36"/>
      <c r="F329" s="49"/>
      <c r="G329" s="35"/>
      <c r="H329" s="36"/>
      <c r="I329" s="49"/>
      <c r="J329" s="35"/>
      <c r="K329" s="31"/>
      <c r="L329" s="31"/>
    </row>
    <row r="330" spans="1:12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</row>
    <row r="331" spans="1:12" x14ac:dyDescent="0.2">
      <c r="A331" s="43"/>
      <c r="B331" s="44"/>
      <c r="C331" s="31"/>
      <c r="D331" s="31"/>
      <c r="E331" s="31"/>
      <c r="F331" s="31"/>
      <c r="G331" s="31"/>
      <c r="H331" s="31"/>
      <c r="I331" s="31"/>
      <c r="J331" s="31"/>
      <c r="K331" s="31"/>
      <c r="L331" s="31"/>
    </row>
    <row r="332" spans="1:12" x14ac:dyDescent="0.2">
      <c r="A332" s="43"/>
      <c r="B332" s="44"/>
      <c r="C332" s="31"/>
      <c r="D332" s="31"/>
      <c r="E332" s="31"/>
      <c r="F332" s="31"/>
      <c r="G332" s="31"/>
      <c r="H332" s="31"/>
      <c r="I332" s="31"/>
      <c r="J332" s="31"/>
      <c r="K332" s="31"/>
      <c r="L332" s="31"/>
    </row>
    <row r="333" spans="1:12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</row>
    <row r="334" spans="1:12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</row>
    <row r="335" spans="1:12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</row>
    <row r="336" spans="1:12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</row>
    <row r="337" spans="1:12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</row>
    <row r="338" spans="1:12" ht="15" x14ac:dyDescent="0.25">
      <c r="A338" s="42"/>
      <c r="B338" s="40"/>
      <c r="C338" s="40"/>
      <c r="D338" s="40"/>
      <c r="E338" s="40"/>
      <c r="F338" s="40"/>
      <c r="G338" s="40"/>
      <c r="H338" s="40"/>
      <c r="I338" s="40"/>
      <c r="J338" s="40"/>
      <c r="K338" s="31"/>
      <c r="L338" s="31"/>
    </row>
    <row r="339" spans="1:12" ht="15" x14ac:dyDescent="0.25">
      <c r="A339" s="35"/>
      <c r="B339" s="36"/>
      <c r="C339" s="49"/>
      <c r="D339" s="35"/>
      <c r="E339" s="40"/>
      <c r="F339" s="40"/>
      <c r="G339" s="40"/>
      <c r="H339" s="40"/>
      <c r="I339" s="40"/>
      <c r="J339" s="40"/>
      <c r="K339" s="31"/>
      <c r="L339" s="31"/>
    </row>
    <row r="340" spans="1:12" ht="15" x14ac:dyDescent="0.25">
      <c r="A340" s="35"/>
      <c r="B340" s="36"/>
      <c r="C340" s="49"/>
      <c r="D340" s="35"/>
      <c r="E340" s="40"/>
      <c r="F340" s="40"/>
      <c r="G340" s="40"/>
      <c r="H340" s="40"/>
      <c r="I340" s="40"/>
      <c r="J340" s="40"/>
      <c r="K340" s="31"/>
      <c r="L340" s="31"/>
    </row>
    <row r="341" spans="1:12" ht="15" x14ac:dyDescent="0.2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31"/>
      <c r="L341" s="31"/>
    </row>
    <row r="342" spans="1:12" ht="15" x14ac:dyDescent="0.25">
      <c r="A342" s="48"/>
      <c r="B342" s="40"/>
      <c r="C342" s="40"/>
      <c r="D342" s="40"/>
      <c r="E342" s="40"/>
      <c r="F342" s="40"/>
      <c r="G342" s="40"/>
      <c r="H342" s="40"/>
      <c r="I342" s="40"/>
      <c r="J342" s="40"/>
      <c r="K342" s="31"/>
      <c r="L342" s="31"/>
    </row>
    <row r="343" spans="1:12" ht="15" x14ac:dyDescent="0.25">
      <c r="A343" s="35"/>
      <c r="B343" s="36"/>
      <c r="C343" s="49"/>
      <c r="D343" s="35"/>
      <c r="E343" s="40"/>
      <c r="F343" s="40"/>
      <c r="G343" s="40"/>
      <c r="H343" s="40"/>
      <c r="I343" s="40"/>
      <c r="J343" s="40"/>
      <c r="K343" s="31"/>
      <c r="L343" s="31"/>
    </row>
    <row r="344" spans="1:12" ht="15" x14ac:dyDescent="0.25">
      <c r="A344" s="35"/>
      <c r="B344" s="36"/>
      <c r="C344" s="49"/>
      <c r="D344" s="35"/>
      <c r="E344" s="40"/>
      <c r="F344" s="40"/>
      <c r="G344" s="40"/>
      <c r="H344" s="40"/>
      <c r="I344" s="40"/>
      <c r="J344" s="40"/>
      <c r="K344" s="31"/>
      <c r="L344" s="31"/>
    </row>
    <row r="345" spans="1:12" ht="15" x14ac:dyDescent="0.2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31"/>
      <c r="L345" s="31"/>
    </row>
    <row r="346" spans="1:12" ht="15" x14ac:dyDescent="0.25">
      <c r="A346" s="42"/>
      <c r="B346" s="40"/>
      <c r="C346" s="40"/>
      <c r="D346" s="40"/>
      <c r="E346" s="40"/>
      <c r="F346" s="40"/>
      <c r="G346" s="40"/>
      <c r="H346" s="40"/>
      <c r="I346" s="40"/>
      <c r="J346" s="40"/>
      <c r="K346" s="31"/>
      <c r="L346" s="31"/>
    </row>
    <row r="347" spans="1:12" ht="15" x14ac:dyDescent="0.25">
      <c r="A347" s="42"/>
      <c r="B347" s="40"/>
      <c r="C347" s="40"/>
      <c r="D347" s="40"/>
      <c r="E347" s="40"/>
      <c r="F347" s="40"/>
      <c r="G347" s="40"/>
      <c r="H347" s="40"/>
      <c r="I347" s="40"/>
      <c r="J347" s="40"/>
      <c r="K347" s="31"/>
      <c r="L347" s="31"/>
    </row>
    <row r="348" spans="1:12" ht="15" x14ac:dyDescent="0.25">
      <c r="A348" s="42"/>
      <c r="B348" s="40"/>
      <c r="C348" s="40"/>
      <c r="D348" s="40"/>
      <c r="E348" s="40"/>
      <c r="F348" s="40"/>
      <c r="G348" s="40"/>
      <c r="H348" s="40"/>
      <c r="I348" s="40"/>
      <c r="J348" s="40"/>
      <c r="K348" s="31"/>
      <c r="L348" s="31"/>
    </row>
    <row r="349" spans="1:12" ht="15" x14ac:dyDescent="0.25">
      <c r="A349" s="42"/>
      <c r="B349" s="40"/>
      <c r="C349" s="40"/>
      <c r="D349" s="40"/>
      <c r="E349" s="40"/>
      <c r="F349" s="40"/>
      <c r="G349" s="40"/>
      <c r="H349" s="40"/>
      <c r="I349" s="40"/>
      <c r="J349" s="40"/>
      <c r="K349" s="31"/>
      <c r="L349" s="31"/>
    </row>
    <row r="350" spans="1:12" ht="15" x14ac:dyDescent="0.25">
      <c r="A350" s="42"/>
      <c r="B350" s="40"/>
      <c r="C350" s="40"/>
      <c r="D350" s="40"/>
      <c r="E350" s="40"/>
      <c r="F350" s="40"/>
      <c r="G350" s="40"/>
      <c r="H350" s="40"/>
      <c r="I350" s="40"/>
      <c r="J350" s="40"/>
      <c r="K350" s="31"/>
      <c r="L350" s="31"/>
    </row>
    <row r="351" spans="1:12" ht="15" x14ac:dyDescent="0.25">
      <c r="A351" s="42"/>
      <c r="B351" s="40"/>
      <c r="C351" s="40"/>
      <c r="D351" s="40"/>
      <c r="E351" s="40"/>
      <c r="F351" s="40"/>
      <c r="G351" s="40"/>
      <c r="H351" s="40"/>
      <c r="I351" s="40"/>
      <c r="J351" s="40"/>
      <c r="K351" s="31"/>
      <c r="L351" s="31"/>
    </row>
    <row r="352" spans="1:12" ht="15" x14ac:dyDescent="0.25">
      <c r="A352" s="42"/>
      <c r="B352" s="40"/>
      <c r="C352" s="40"/>
      <c r="D352" s="40"/>
      <c r="E352" s="40"/>
      <c r="F352" s="40"/>
      <c r="G352" s="40"/>
      <c r="H352" s="40"/>
      <c r="I352" s="40"/>
      <c r="J352" s="40"/>
      <c r="K352" s="31"/>
      <c r="L352" s="31"/>
    </row>
    <row r="353" spans="1:12" ht="15" x14ac:dyDescent="0.25">
      <c r="A353" s="42"/>
      <c r="B353" s="40"/>
      <c r="C353" s="40"/>
      <c r="D353" s="40"/>
      <c r="E353" s="40"/>
      <c r="F353" s="40"/>
      <c r="G353" s="40"/>
      <c r="H353" s="40"/>
      <c r="I353" s="40"/>
      <c r="J353" s="40"/>
      <c r="K353" s="31"/>
      <c r="L353" s="31"/>
    </row>
    <row r="354" spans="1:12" ht="15" x14ac:dyDescent="0.2">
      <c r="A354" s="35"/>
      <c r="B354" s="36"/>
      <c r="C354" s="49"/>
      <c r="D354" s="35"/>
      <c r="E354" s="36"/>
      <c r="F354" s="49"/>
      <c r="G354" s="35"/>
      <c r="H354" s="36"/>
      <c r="I354" s="49"/>
      <c r="J354" s="35"/>
      <c r="K354" s="31"/>
      <c r="L354" s="31"/>
    </row>
    <row r="355" spans="1:12" ht="15" x14ac:dyDescent="0.2">
      <c r="A355" s="35"/>
      <c r="B355" s="36"/>
      <c r="C355" s="49"/>
      <c r="D355" s="35"/>
      <c r="E355" s="36"/>
      <c r="F355" s="49"/>
      <c r="G355" s="35"/>
      <c r="H355" s="36"/>
      <c r="I355" s="49"/>
      <c r="J355" s="35"/>
      <c r="K355" s="31"/>
      <c r="L355" s="31"/>
    </row>
    <row r="356" spans="1:12" ht="15" x14ac:dyDescent="0.2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31"/>
      <c r="L356" s="31"/>
    </row>
    <row r="357" spans="1:12" ht="15" x14ac:dyDescent="0.25">
      <c r="A357" s="42"/>
      <c r="B357" s="40"/>
      <c r="C357" s="40"/>
      <c r="D357" s="40"/>
      <c r="E357" s="40"/>
      <c r="F357" s="40"/>
      <c r="G357" s="40"/>
      <c r="H357" s="40"/>
      <c r="I357" s="40"/>
      <c r="J357" s="40"/>
      <c r="K357" s="31"/>
      <c r="L357" s="31"/>
    </row>
    <row r="358" spans="1:12" ht="15" x14ac:dyDescent="0.25">
      <c r="A358" s="42"/>
      <c r="B358" s="40"/>
      <c r="C358" s="40"/>
      <c r="D358" s="40"/>
      <c r="E358" s="40"/>
      <c r="F358" s="40"/>
      <c r="G358" s="40"/>
      <c r="H358" s="40"/>
      <c r="I358" s="40"/>
      <c r="J358" s="40"/>
      <c r="K358" s="31"/>
      <c r="L358" s="31"/>
    </row>
    <row r="359" spans="1:12" ht="15" x14ac:dyDescent="0.25">
      <c r="A359" s="42"/>
      <c r="B359" s="40"/>
      <c r="C359" s="40"/>
      <c r="D359" s="40"/>
      <c r="E359" s="40"/>
      <c r="F359" s="40"/>
      <c r="G359" s="40"/>
      <c r="H359" s="40"/>
      <c r="I359" s="40"/>
      <c r="J359" s="40"/>
      <c r="K359" s="31"/>
      <c r="L359" s="31"/>
    </row>
    <row r="360" spans="1:12" ht="15" x14ac:dyDescent="0.25">
      <c r="A360" s="42"/>
      <c r="B360" s="40"/>
      <c r="C360" s="40"/>
      <c r="D360" s="40"/>
      <c r="E360" s="40"/>
      <c r="F360" s="40"/>
      <c r="G360" s="40"/>
      <c r="H360" s="40"/>
      <c r="I360" s="40"/>
      <c r="J360" s="40"/>
      <c r="K360" s="31"/>
      <c r="L360" s="31"/>
    </row>
    <row r="361" spans="1:12" ht="15" x14ac:dyDescent="0.25">
      <c r="A361" s="42"/>
      <c r="B361" s="40"/>
      <c r="C361" s="40"/>
      <c r="D361" s="40"/>
      <c r="E361" s="40"/>
      <c r="F361" s="40"/>
      <c r="G361" s="40"/>
      <c r="H361" s="40"/>
      <c r="I361" s="40"/>
      <c r="J361" s="40"/>
      <c r="K361" s="31"/>
      <c r="L361" s="31"/>
    </row>
    <row r="362" spans="1:12" ht="15" x14ac:dyDescent="0.25">
      <c r="A362" s="42"/>
      <c r="B362" s="40"/>
      <c r="C362" s="40"/>
      <c r="D362" s="40"/>
      <c r="E362" s="40"/>
      <c r="F362" s="40"/>
      <c r="G362" s="40"/>
      <c r="H362" s="40"/>
      <c r="I362" s="40"/>
      <c r="J362" s="40"/>
      <c r="K362" s="31"/>
      <c r="L362" s="31"/>
    </row>
    <row r="363" spans="1:12" ht="15" x14ac:dyDescent="0.2">
      <c r="A363" s="35"/>
      <c r="B363" s="36"/>
      <c r="C363" s="49"/>
      <c r="D363" s="35"/>
      <c r="E363" s="36"/>
      <c r="F363" s="49"/>
      <c r="G363" s="35"/>
      <c r="H363" s="50"/>
      <c r="I363" s="49"/>
      <c r="J363" s="35"/>
      <c r="K363" s="31"/>
      <c r="L363" s="31"/>
    </row>
    <row r="364" spans="1:12" ht="15" x14ac:dyDescent="0.2">
      <c r="A364" s="35"/>
      <c r="B364" s="36"/>
      <c r="C364" s="49"/>
      <c r="D364" s="35"/>
      <c r="E364" s="36"/>
      <c r="F364" s="49"/>
      <c r="G364" s="35"/>
      <c r="H364" s="50"/>
      <c r="I364" s="49"/>
      <c r="J364" s="35"/>
      <c r="K364" s="31"/>
      <c r="L364" s="31"/>
    </row>
    <row r="365" spans="1:12" ht="15" x14ac:dyDescent="0.25">
      <c r="A365" s="40"/>
      <c r="B365" s="40"/>
      <c r="C365" s="40"/>
      <c r="D365" s="40"/>
      <c r="E365" s="40"/>
      <c r="F365" s="40"/>
      <c r="G365" s="40"/>
      <c r="H365" s="51"/>
      <c r="I365" s="40"/>
      <c r="J365" s="40"/>
      <c r="K365" s="31"/>
      <c r="L365" s="31"/>
    </row>
    <row r="366" spans="1:12" ht="15" x14ac:dyDescent="0.25">
      <c r="A366" s="42"/>
      <c r="B366" s="40"/>
      <c r="C366" s="40"/>
      <c r="D366" s="40"/>
      <c r="E366" s="40"/>
      <c r="F366" s="40"/>
      <c r="G366" s="40"/>
      <c r="H366" s="51"/>
      <c r="I366" s="40"/>
      <c r="J366" s="40"/>
      <c r="K366" s="31"/>
      <c r="L366" s="31"/>
    </row>
    <row r="367" spans="1:12" ht="15" x14ac:dyDescent="0.25">
      <c r="A367" s="42"/>
      <c r="B367" s="40"/>
      <c r="C367" s="40"/>
      <c r="D367" s="40"/>
      <c r="E367" s="40"/>
      <c r="F367" s="40"/>
      <c r="G367" s="40"/>
      <c r="H367" s="51"/>
      <c r="I367" s="40"/>
      <c r="J367" s="40"/>
      <c r="K367" s="31"/>
      <c r="L367" s="31"/>
    </row>
    <row r="368" spans="1:12" ht="15" x14ac:dyDescent="0.25">
      <c r="A368" s="42"/>
      <c r="B368" s="40"/>
      <c r="C368" s="40"/>
      <c r="D368" s="40"/>
      <c r="E368" s="40"/>
      <c r="F368" s="40"/>
      <c r="G368" s="40"/>
      <c r="H368" s="51"/>
      <c r="I368" s="40"/>
      <c r="J368" s="40"/>
      <c r="K368" s="31"/>
      <c r="L368" s="31"/>
    </row>
    <row r="369" spans="1:12" ht="15" x14ac:dyDescent="0.2">
      <c r="A369" s="35"/>
      <c r="B369" s="36"/>
      <c r="C369" s="49"/>
      <c r="D369" s="35"/>
      <c r="E369" s="36"/>
      <c r="F369" s="49"/>
      <c r="G369" s="35"/>
      <c r="H369" s="50"/>
      <c r="I369" s="49"/>
      <c r="J369" s="35"/>
      <c r="K369" s="31"/>
      <c r="L369" s="31"/>
    </row>
    <row r="370" spans="1:12" ht="15" x14ac:dyDescent="0.2">
      <c r="A370" s="35"/>
      <c r="B370" s="36"/>
      <c r="C370" s="49"/>
      <c r="D370" s="35"/>
      <c r="E370" s="36"/>
      <c r="F370" s="49"/>
      <c r="G370" s="35"/>
      <c r="H370" s="50"/>
      <c r="I370" s="49"/>
      <c r="J370" s="35"/>
      <c r="K370" s="31"/>
      <c r="L370" s="31"/>
    </row>
    <row r="371" spans="1:12" ht="15" x14ac:dyDescent="0.25">
      <c r="A371" s="40"/>
      <c r="B371" s="40"/>
      <c r="C371" s="40"/>
      <c r="D371" s="40"/>
      <c r="E371" s="40"/>
      <c r="F371" s="40"/>
      <c r="G371" s="40"/>
      <c r="H371" s="51"/>
      <c r="I371" s="40"/>
      <c r="J371" s="40"/>
      <c r="K371" s="31"/>
      <c r="L371" s="31"/>
    </row>
    <row r="372" spans="1:12" ht="15" x14ac:dyDescent="0.25">
      <c r="A372" s="42"/>
      <c r="B372" s="40"/>
      <c r="C372" s="40"/>
      <c r="D372" s="40"/>
      <c r="E372" s="40"/>
      <c r="F372" s="40"/>
      <c r="G372" s="40"/>
      <c r="H372" s="51"/>
      <c r="I372" s="40"/>
      <c r="J372" s="40"/>
      <c r="K372" s="31"/>
      <c r="L372" s="31"/>
    </row>
    <row r="373" spans="1:12" ht="15" x14ac:dyDescent="0.25">
      <c r="A373" s="42"/>
      <c r="B373" s="40"/>
      <c r="C373" s="40"/>
      <c r="D373" s="40"/>
      <c r="E373" s="40"/>
      <c r="F373" s="40"/>
      <c r="G373" s="40"/>
      <c r="H373" s="51"/>
      <c r="I373" s="40"/>
      <c r="J373" s="40"/>
      <c r="K373" s="31"/>
      <c r="L373" s="31"/>
    </row>
    <row r="374" spans="1:12" ht="15" x14ac:dyDescent="0.25">
      <c r="A374" s="42"/>
      <c r="B374" s="40"/>
      <c r="C374" s="40"/>
      <c r="D374" s="40"/>
      <c r="E374" s="40"/>
      <c r="F374" s="40"/>
      <c r="G374" s="40"/>
      <c r="H374" s="51"/>
      <c r="I374" s="40"/>
      <c r="J374" s="40"/>
      <c r="K374" s="31"/>
      <c r="L374" s="31"/>
    </row>
    <row r="375" spans="1:12" ht="15" x14ac:dyDescent="0.2">
      <c r="A375" s="35"/>
      <c r="B375" s="36"/>
      <c r="C375" s="49"/>
      <c r="D375" s="35"/>
      <c r="E375" s="36"/>
      <c r="F375" s="49"/>
      <c r="G375" s="35"/>
      <c r="H375" s="50"/>
      <c r="I375" s="49"/>
      <c r="J375" s="35"/>
      <c r="K375" s="31"/>
      <c r="L375" s="31"/>
    </row>
    <row r="376" spans="1:12" ht="15" x14ac:dyDescent="0.2">
      <c r="A376" s="35"/>
      <c r="B376" s="36"/>
      <c r="C376" s="49"/>
      <c r="D376" s="35"/>
      <c r="E376" s="36"/>
      <c r="F376" s="49"/>
      <c r="G376" s="35"/>
      <c r="H376" s="50"/>
      <c r="I376" s="49"/>
      <c r="J376" s="35"/>
      <c r="K376" s="31"/>
      <c r="L376" s="31"/>
    </row>
    <row r="377" spans="1:12" ht="15" x14ac:dyDescent="0.2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31"/>
      <c r="L377" s="31"/>
    </row>
    <row r="378" spans="1:12" ht="15" x14ac:dyDescent="0.25">
      <c r="A378" s="42"/>
      <c r="B378" s="40"/>
      <c r="C378" s="40"/>
      <c r="D378" s="40"/>
      <c r="E378" s="40"/>
      <c r="F378" s="40"/>
      <c r="G378" s="40"/>
      <c r="H378" s="40"/>
      <c r="I378" s="40"/>
      <c r="J378" s="40"/>
      <c r="K378" s="31"/>
      <c r="L378" s="31"/>
    </row>
    <row r="379" spans="1:12" ht="15" x14ac:dyDescent="0.25">
      <c r="A379" s="42"/>
      <c r="B379" s="40"/>
      <c r="C379" s="40"/>
      <c r="D379" s="40"/>
      <c r="E379" s="40"/>
      <c r="F379" s="40"/>
      <c r="G379" s="40"/>
      <c r="H379" s="40"/>
      <c r="I379" s="40"/>
      <c r="J379" s="40"/>
      <c r="K379" s="31"/>
      <c r="L379" s="31"/>
    </row>
    <row r="380" spans="1:12" ht="15" x14ac:dyDescent="0.25">
      <c r="A380" s="42"/>
      <c r="B380" s="40"/>
      <c r="C380" s="40"/>
      <c r="D380" s="40"/>
      <c r="E380" s="40"/>
      <c r="F380" s="40"/>
      <c r="G380" s="40"/>
      <c r="H380" s="40"/>
      <c r="I380" s="40"/>
      <c r="J380" s="40"/>
      <c r="K380" s="31"/>
      <c r="L380" s="31"/>
    </row>
    <row r="381" spans="1:12" ht="15" x14ac:dyDescent="0.25">
      <c r="A381" s="42"/>
      <c r="B381" s="40"/>
      <c r="C381" s="40"/>
      <c r="D381" s="40"/>
      <c r="E381" s="40"/>
      <c r="F381" s="40"/>
      <c r="G381" s="40"/>
      <c r="H381" s="40"/>
      <c r="I381" s="40"/>
      <c r="J381" s="40"/>
      <c r="K381" s="31"/>
      <c r="L381" s="31"/>
    </row>
    <row r="382" spans="1:12" ht="15" x14ac:dyDescent="0.25">
      <c r="A382" s="42"/>
      <c r="B382" s="40"/>
      <c r="C382" s="40"/>
      <c r="D382" s="40"/>
      <c r="E382" s="40"/>
      <c r="F382" s="40"/>
      <c r="G382" s="40"/>
      <c r="H382" s="40"/>
      <c r="I382" s="40"/>
      <c r="J382" s="40"/>
      <c r="K382" s="31"/>
      <c r="L382" s="31"/>
    </row>
    <row r="383" spans="1:12" ht="15" x14ac:dyDescent="0.25">
      <c r="A383" s="42"/>
      <c r="B383" s="40"/>
      <c r="C383" s="40"/>
      <c r="D383" s="40"/>
      <c r="E383" s="40"/>
      <c r="F383" s="40"/>
      <c r="G383" s="40"/>
      <c r="H383" s="40"/>
      <c r="I383" s="40"/>
      <c r="J383" s="40"/>
      <c r="K383" s="31"/>
      <c r="L383" s="31"/>
    </row>
    <row r="384" spans="1:12" ht="15" x14ac:dyDescent="0.2">
      <c r="A384" s="35"/>
      <c r="B384" s="36"/>
      <c r="C384" s="49"/>
      <c r="D384" s="35"/>
      <c r="E384" s="36"/>
      <c r="F384" s="49"/>
      <c r="G384" s="35"/>
      <c r="H384" s="36"/>
      <c r="I384" s="49"/>
      <c r="J384" s="35"/>
      <c r="K384" s="31"/>
      <c r="L384" s="31"/>
    </row>
    <row r="385" spans="1:12" ht="15" x14ac:dyDescent="0.2">
      <c r="A385" s="35"/>
      <c r="B385" s="36"/>
      <c r="C385" s="49"/>
      <c r="D385" s="35"/>
      <c r="E385" s="36"/>
      <c r="F385" s="49"/>
      <c r="G385" s="35"/>
      <c r="H385" s="52"/>
      <c r="I385" s="49"/>
      <c r="J385" s="35"/>
      <c r="K385" s="31"/>
      <c r="L385" s="31"/>
    </row>
    <row r="386" spans="1:12" ht="15" x14ac:dyDescent="0.2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31"/>
      <c r="L386" s="31"/>
    </row>
    <row r="387" spans="1:12" ht="15" x14ac:dyDescent="0.25">
      <c r="A387" s="42"/>
      <c r="B387" s="40"/>
      <c r="C387" s="40"/>
      <c r="D387" s="40"/>
      <c r="E387" s="40"/>
      <c r="F387" s="40"/>
      <c r="G387" s="40"/>
      <c r="H387" s="40"/>
      <c r="I387" s="40"/>
      <c r="J387" s="40"/>
      <c r="K387" s="31"/>
      <c r="L387" s="31"/>
    </row>
    <row r="388" spans="1:12" ht="15" x14ac:dyDescent="0.25">
      <c r="A388" s="42"/>
      <c r="B388" s="40"/>
      <c r="C388" s="40"/>
      <c r="D388" s="40"/>
      <c r="E388" s="40"/>
      <c r="F388" s="40"/>
      <c r="G388" s="40"/>
      <c r="H388" s="40"/>
      <c r="I388" s="40"/>
      <c r="J388" s="40"/>
      <c r="K388" s="31"/>
      <c r="L388" s="31"/>
    </row>
    <row r="389" spans="1:12" ht="15" x14ac:dyDescent="0.25">
      <c r="A389" s="42"/>
      <c r="B389" s="40"/>
      <c r="C389" s="40"/>
      <c r="D389" s="40"/>
      <c r="E389" s="40"/>
      <c r="F389" s="40"/>
      <c r="G389" s="40"/>
      <c r="H389" s="40"/>
      <c r="I389" s="40"/>
      <c r="J389" s="40"/>
      <c r="K389" s="31"/>
      <c r="L389" s="31"/>
    </row>
    <row r="390" spans="1:12" ht="15" x14ac:dyDescent="0.2">
      <c r="A390" s="35"/>
      <c r="B390" s="36"/>
      <c r="C390" s="49"/>
      <c r="D390" s="35"/>
      <c r="E390" s="36"/>
      <c r="F390" s="49"/>
      <c r="G390" s="35"/>
      <c r="H390" s="36"/>
      <c r="I390" s="49"/>
      <c r="J390" s="35"/>
      <c r="K390" s="31"/>
      <c r="L390" s="31"/>
    </row>
    <row r="391" spans="1:12" ht="15" x14ac:dyDescent="0.2">
      <c r="A391" s="35"/>
      <c r="B391" s="36"/>
      <c r="C391" s="49"/>
      <c r="D391" s="35"/>
      <c r="E391" s="36"/>
      <c r="F391" s="49"/>
      <c r="G391" s="35"/>
      <c r="H391" s="50"/>
      <c r="I391" s="49"/>
      <c r="J391" s="35"/>
      <c r="K391" s="31"/>
      <c r="L391" s="31"/>
    </row>
    <row r="392" spans="1:12" ht="15" x14ac:dyDescent="0.2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31"/>
      <c r="L392" s="31"/>
    </row>
    <row r="393" spans="1:12" ht="15" x14ac:dyDescent="0.25">
      <c r="A393" s="42"/>
      <c r="B393" s="40"/>
      <c r="C393" s="40"/>
      <c r="D393" s="40"/>
      <c r="E393" s="40"/>
      <c r="F393" s="40"/>
      <c r="G393" s="40"/>
      <c r="H393" s="40"/>
      <c r="I393" s="40"/>
      <c r="J393" s="40"/>
      <c r="K393" s="31"/>
      <c r="L393" s="31"/>
    </row>
    <row r="394" spans="1:12" ht="15" x14ac:dyDescent="0.25">
      <c r="A394" s="42"/>
      <c r="B394" s="40"/>
      <c r="C394" s="40"/>
      <c r="D394" s="40"/>
      <c r="E394" s="40"/>
      <c r="F394" s="40"/>
      <c r="G394" s="40"/>
      <c r="H394" s="40"/>
      <c r="I394" s="40"/>
      <c r="J394" s="40"/>
      <c r="K394" s="31"/>
      <c r="L394" s="31"/>
    </row>
    <row r="395" spans="1:12" ht="15" x14ac:dyDescent="0.25">
      <c r="A395" s="42"/>
      <c r="B395" s="40"/>
      <c r="C395" s="40"/>
      <c r="D395" s="40"/>
      <c r="E395" s="40"/>
      <c r="F395" s="40"/>
      <c r="G395" s="40"/>
      <c r="H395" s="40"/>
      <c r="I395" s="40"/>
      <c r="J395" s="40"/>
      <c r="K395" s="31"/>
      <c r="L395" s="31"/>
    </row>
    <row r="396" spans="1:12" ht="15" x14ac:dyDescent="0.2">
      <c r="A396" s="35"/>
      <c r="B396" s="36"/>
      <c r="C396" s="49"/>
      <c r="D396" s="35"/>
      <c r="E396" s="36"/>
      <c r="F396" s="49"/>
      <c r="G396" s="35"/>
      <c r="H396" s="36"/>
      <c r="I396" s="49"/>
      <c r="J396" s="35"/>
      <c r="K396" s="31"/>
      <c r="L396" s="31"/>
    </row>
    <row r="397" spans="1:12" ht="15" x14ac:dyDescent="0.2">
      <c r="A397" s="35"/>
      <c r="B397" s="50"/>
      <c r="C397" s="49"/>
      <c r="D397" s="35"/>
      <c r="E397" s="36"/>
      <c r="F397" s="49"/>
      <c r="G397" s="35"/>
      <c r="H397" s="36"/>
      <c r="I397" s="49"/>
      <c r="J397" s="35"/>
      <c r="K397" s="31"/>
      <c r="L397" s="31"/>
    </row>
    <row r="398" spans="1:12" ht="15" x14ac:dyDescent="0.2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31"/>
      <c r="L398" s="31"/>
    </row>
    <row r="399" spans="1:12" ht="15" x14ac:dyDescent="0.25">
      <c r="A399" s="42"/>
      <c r="B399" s="40"/>
      <c r="C399" s="40"/>
      <c r="D399" s="40"/>
      <c r="E399" s="40"/>
      <c r="F399" s="40"/>
      <c r="G399" s="40"/>
      <c r="H399" s="40"/>
      <c r="I399" s="40"/>
      <c r="J399" s="40"/>
      <c r="K399" s="31"/>
      <c r="L399" s="31"/>
    </row>
    <row r="400" spans="1:12" ht="15" x14ac:dyDescent="0.25">
      <c r="A400" s="42"/>
      <c r="B400" s="40"/>
      <c r="C400" s="40"/>
      <c r="D400" s="40"/>
      <c r="E400" s="40"/>
      <c r="F400" s="40"/>
      <c r="G400" s="40"/>
      <c r="H400" s="40"/>
      <c r="I400" s="40"/>
      <c r="J400" s="40"/>
      <c r="K400" s="31"/>
      <c r="L400" s="31"/>
    </row>
    <row r="401" spans="1:12" ht="15" x14ac:dyDescent="0.25">
      <c r="A401" s="42"/>
      <c r="B401" s="40"/>
      <c r="C401" s="40"/>
      <c r="D401" s="40"/>
      <c r="E401" s="40"/>
      <c r="F401" s="40"/>
      <c r="G401" s="40"/>
      <c r="H401" s="40"/>
      <c r="I401" s="40"/>
      <c r="J401" s="40"/>
      <c r="K401" s="31"/>
      <c r="L401" s="31"/>
    </row>
    <row r="402" spans="1:12" ht="15" x14ac:dyDescent="0.25">
      <c r="A402" s="42"/>
      <c r="B402" s="40"/>
      <c r="C402" s="40"/>
      <c r="D402" s="40"/>
      <c r="E402" s="40"/>
      <c r="F402" s="40"/>
      <c r="G402" s="40"/>
      <c r="H402" s="40"/>
      <c r="I402" s="40"/>
      <c r="J402" s="40"/>
      <c r="K402" s="31"/>
      <c r="L402" s="31"/>
    </row>
    <row r="403" spans="1:12" ht="15" x14ac:dyDescent="0.25">
      <c r="A403" s="42"/>
      <c r="B403" s="40"/>
      <c r="C403" s="40"/>
      <c r="D403" s="40"/>
      <c r="E403" s="40"/>
      <c r="F403" s="40"/>
      <c r="G403" s="40"/>
      <c r="H403" s="40"/>
      <c r="I403" s="40"/>
      <c r="J403" s="40"/>
      <c r="K403" s="31"/>
      <c r="L403" s="31"/>
    </row>
    <row r="404" spans="1:12" ht="15" x14ac:dyDescent="0.25">
      <c r="A404" s="42"/>
      <c r="B404" s="40"/>
      <c r="C404" s="40"/>
      <c r="D404" s="40"/>
      <c r="E404" s="40"/>
      <c r="F404" s="40"/>
      <c r="G404" s="40"/>
      <c r="H404" s="40"/>
      <c r="I404" s="40"/>
      <c r="J404" s="40"/>
      <c r="K404" s="31"/>
      <c r="L404" s="31"/>
    </row>
    <row r="405" spans="1:12" ht="15" x14ac:dyDescent="0.25">
      <c r="A405" s="35"/>
      <c r="B405" s="36"/>
      <c r="C405" s="49"/>
      <c r="D405" s="35"/>
      <c r="E405" s="36"/>
      <c r="F405" s="49"/>
      <c r="G405" s="35"/>
      <c r="H405" s="36"/>
      <c r="I405" s="40"/>
      <c r="J405" s="40"/>
      <c r="K405" s="31"/>
      <c r="L405" s="31"/>
    </row>
    <row r="406" spans="1:12" ht="15" x14ac:dyDescent="0.25">
      <c r="A406" s="35"/>
      <c r="B406" s="50"/>
      <c r="C406" s="49"/>
      <c r="D406" s="35"/>
      <c r="E406" s="36"/>
      <c r="F406" s="49"/>
      <c r="G406" s="35"/>
      <c r="H406" s="53"/>
      <c r="I406" s="54"/>
      <c r="J406" s="40"/>
      <c r="K406" s="31"/>
      <c r="L406" s="31"/>
    </row>
    <row r="407" spans="1:12" x14ac:dyDescent="0.2">
      <c r="A407" s="34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</row>
    <row r="408" spans="1:12" x14ac:dyDescent="0.2">
      <c r="A408" s="29"/>
      <c r="B408" s="30"/>
    </row>
    <row r="409" spans="1:12" x14ac:dyDescent="0.2">
      <c r="A409" s="29"/>
      <c r="B409" s="30"/>
    </row>
    <row r="410" spans="1:12" x14ac:dyDescent="0.2">
      <c r="B410" s="8"/>
    </row>
    <row r="411" spans="1:12" x14ac:dyDescent="0.2">
      <c r="B411" s="8"/>
    </row>
    <row r="412" spans="1:12" x14ac:dyDescent="0.2">
      <c r="B412" s="8"/>
    </row>
    <row r="413" spans="1:12" x14ac:dyDescent="0.2">
      <c r="B413" s="8"/>
    </row>
    <row r="414" spans="1:12" x14ac:dyDescent="0.2">
      <c r="B414" s="30"/>
    </row>
    <row r="415" spans="1:12" x14ac:dyDescent="0.2">
      <c r="B415" s="30"/>
    </row>
    <row r="416" spans="1:12" x14ac:dyDescent="0.2">
      <c r="B416" s="30"/>
    </row>
    <row r="417" spans="2:2" x14ac:dyDescent="0.2">
      <c r="B417" s="30"/>
    </row>
    <row r="418" spans="2:2" x14ac:dyDescent="0.2">
      <c r="B418" s="30"/>
    </row>
    <row r="419" spans="2:2" x14ac:dyDescent="0.2">
      <c r="B419" s="8"/>
    </row>
  </sheetData>
  <mergeCells count="4">
    <mergeCell ref="G17:O17"/>
    <mergeCell ref="H35:O35"/>
    <mergeCell ref="H58:L58"/>
    <mergeCell ref="G83:M8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202"/>
  <sheetViews>
    <sheetView zoomScale="130" zoomScaleNormal="130" workbookViewId="0">
      <selection activeCell="F19" sqref="F19"/>
    </sheetView>
  </sheetViews>
  <sheetFormatPr defaultRowHeight="15" x14ac:dyDescent="0.25"/>
  <cols>
    <col min="1" max="1" width="10.42578125" customWidth="1"/>
    <col min="2" max="2" width="12.28515625" customWidth="1"/>
    <col min="3" max="3" width="11.28515625" customWidth="1"/>
    <col min="4" max="4" width="13.28515625" customWidth="1"/>
    <col min="5" max="5" width="13.7109375" customWidth="1"/>
    <col min="6" max="7" width="13.28515625" customWidth="1"/>
    <col min="12" max="12" width="11.28515625" customWidth="1"/>
    <col min="13" max="13" width="12" customWidth="1"/>
    <col min="14" max="14" width="12.7109375" bestFit="1" customWidth="1"/>
    <col min="15" max="15" width="12.42578125" customWidth="1"/>
    <col min="16" max="16" width="11.7109375" customWidth="1"/>
  </cols>
  <sheetData>
    <row r="3" spans="10:20" ht="15.75" thickBot="1" x14ac:dyDescent="0.3"/>
    <row r="4" spans="10:20" x14ac:dyDescent="0.25">
      <c r="J4" s="17" t="s">
        <v>37</v>
      </c>
      <c r="K4" s="18" t="s">
        <v>54</v>
      </c>
      <c r="L4" s="18" t="s">
        <v>55</v>
      </c>
      <c r="M4" s="18" t="s">
        <v>56</v>
      </c>
      <c r="N4" s="18" t="s">
        <v>57</v>
      </c>
      <c r="O4" s="18" t="s">
        <v>62</v>
      </c>
      <c r="P4" s="18" t="s">
        <v>61</v>
      </c>
      <c r="Q4" s="18" t="s">
        <v>58</v>
      </c>
      <c r="R4" s="18" t="s">
        <v>59</v>
      </c>
      <c r="S4" s="18" t="s">
        <v>60</v>
      </c>
      <c r="T4" s="19" t="s">
        <v>63</v>
      </c>
    </row>
    <row r="5" spans="10:20" x14ac:dyDescent="0.25">
      <c r="J5" s="20">
        <v>1</v>
      </c>
      <c r="K5" s="13">
        <v>900</v>
      </c>
      <c r="L5" s="13">
        <v>5</v>
      </c>
      <c r="M5" s="13">
        <v>4</v>
      </c>
      <c r="N5" s="13">
        <v>8</v>
      </c>
      <c r="O5" s="13">
        <f>SQRT(2*L5*K5/M5)</f>
        <v>47.434164902525687</v>
      </c>
      <c r="P5" s="13">
        <f>L5*K5/O5</f>
        <v>94.868329805051388</v>
      </c>
      <c r="Q5" s="13">
        <f>M5*O5</f>
        <v>189.73665961010275</v>
      </c>
      <c r="R5" s="13">
        <f>N5*O5</f>
        <v>379.4733192202055</v>
      </c>
      <c r="S5" s="13">
        <f>0.5*Q5</f>
        <v>94.868329805051374</v>
      </c>
      <c r="T5" s="14">
        <f>P5+S5</f>
        <v>189.73665961010278</v>
      </c>
    </row>
    <row r="6" spans="10:20" x14ac:dyDescent="0.25">
      <c r="J6" s="21">
        <v>2</v>
      </c>
      <c r="K6" s="13">
        <v>400</v>
      </c>
      <c r="L6" s="13">
        <v>10</v>
      </c>
      <c r="M6" s="13">
        <v>7</v>
      </c>
      <c r="N6" s="13">
        <v>5</v>
      </c>
      <c r="O6" s="13">
        <f t="shared" ref="O6:O9" si="0">SQRT(2*L6*K6/M6)</f>
        <v>33.806170189140666</v>
      </c>
      <c r="P6" s="13">
        <f>L6*K6/O6</f>
        <v>118.32159566199232</v>
      </c>
      <c r="Q6" s="13">
        <f t="shared" ref="Q6:Q9" si="1">M6*O6</f>
        <v>236.64319132398467</v>
      </c>
      <c r="R6" s="13">
        <f t="shared" ref="R6:R9" si="2">N6*O6</f>
        <v>169.03085094570332</v>
      </c>
      <c r="S6" s="13">
        <f t="shared" ref="S6:S9" si="3">0.5*Q6</f>
        <v>118.32159566199233</v>
      </c>
      <c r="T6" s="14">
        <f t="shared" ref="T6:T9" si="4">P6+S6</f>
        <v>236.64319132398464</v>
      </c>
    </row>
    <row r="7" spans="10:20" x14ac:dyDescent="0.25">
      <c r="J7" s="21">
        <v>3</v>
      </c>
      <c r="K7" s="13">
        <v>800</v>
      </c>
      <c r="L7" s="13">
        <v>11</v>
      </c>
      <c r="M7" s="13">
        <v>6</v>
      </c>
      <c r="N7" s="13">
        <v>6</v>
      </c>
      <c r="O7" s="13">
        <f t="shared" si="0"/>
        <v>54.160256030906403</v>
      </c>
      <c r="P7" s="13">
        <f t="shared" ref="P7:P9" si="5">L7*K7/O7</f>
        <v>162.48076809271922</v>
      </c>
      <c r="Q7" s="13">
        <f t="shared" si="1"/>
        <v>324.96153618543843</v>
      </c>
      <c r="R7" s="13">
        <f t="shared" si="2"/>
        <v>324.96153618543843</v>
      </c>
      <c r="S7" s="13">
        <f t="shared" si="3"/>
        <v>162.48076809271922</v>
      </c>
      <c r="T7" s="14">
        <f t="shared" si="4"/>
        <v>324.96153618543843</v>
      </c>
    </row>
    <row r="8" spans="10:20" x14ac:dyDescent="0.25">
      <c r="J8" s="21">
        <v>4</v>
      </c>
      <c r="K8" s="13">
        <v>200</v>
      </c>
      <c r="L8" s="13">
        <v>7</v>
      </c>
      <c r="M8" s="13">
        <v>4</v>
      </c>
      <c r="N8" s="13">
        <v>3</v>
      </c>
      <c r="O8" s="13">
        <f t="shared" si="0"/>
        <v>26.457513110645905</v>
      </c>
      <c r="P8" s="13">
        <f t="shared" si="5"/>
        <v>52.915026221291811</v>
      </c>
      <c r="Q8" s="13">
        <f t="shared" si="1"/>
        <v>105.83005244258362</v>
      </c>
      <c r="R8" s="13">
        <f t="shared" si="2"/>
        <v>79.372539331937716</v>
      </c>
      <c r="S8" s="13">
        <f t="shared" si="3"/>
        <v>52.915026221291811</v>
      </c>
      <c r="T8" s="14">
        <f t="shared" si="4"/>
        <v>105.83005244258362</v>
      </c>
    </row>
    <row r="9" spans="10:20" ht="15.75" thickBot="1" x14ac:dyDescent="0.3">
      <c r="J9" s="22">
        <v>5</v>
      </c>
      <c r="K9" s="15">
        <v>150</v>
      </c>
      <c r="L9" s="15">
        <v>2</v>
      </c>
      <c r="M9" s="15">
        <v>2</v>
      </c>
      <c r="N9" s="15">
        <v>3</v>
      </c>
      <c r="O9" s="15">
        <f t="shared" si="0"/>
        <v>17.320508075688775</v>
      </c>
      <c r="P9" s="15">
        <f t="shared" si="5"/>
        <v>17.320508075688771</v>
      </c>
      <c r="Q9" s="15">
        <f t="shared" si="1"/>
        <v>34.641016151377549</v>
      </c>
      <c r="R9" s="15">
        <f t="shared" si="2"/>
        <v>51.96152422706632</v>
      </c>
      <c r="S9" s="15">
        <f t="shared" si="3"/>
        <v>17.320508075688775</v>
      </c>
      <c r="T9" s="16">
        <f t="shared" si="4"/>
        <v>34.641016151377542</v>
      </c>
    </row>
    <row r="10" spans="10:20" ht="15.75" thickBot="1" x14ac:dyDescent="0.3">
      <c r="J10" s="23" t="s">
        <v>45</v>
      </c>
      <c r="K10" s="26">
        <v>900</v>
      </c>
      <c r="P10" s="25">
        <f>SUM(P5:P9)</f>
        <v>445.90622785674356</v>
      </c>
      <c r="Q10" s="25">
        <f t="shared" ref="Q10" si="6">SUM(Q5:Q9)</f>
        <v>891.81245571348711</v>
      </c>
      <c r="R10" s="25">
        <f>SUM(R5:R9)</f>
        <v>1004.7997699103513</v>
      </c>
    </row>
    <row r="11" spans="10:20" ht="15.75" thickBot="1" x14ac:dyDescent="0.3">
      <c r="J11" s="23" t="s">
        <v>44</v>
      </c>
      <c r="K11" s="24">
        <f>SUM(T5:T9)</f>
        <v>891.81245571348711</v>
      </c>
    </row>
    <row r="17" spans="1:48" ht="15.75" thickBot="1" x14ac:dyDescent="0.3"/>
    <row r="18" spans="1:48" x14ac:dyDescent="0.25">
      <c r="J18" s="17" t="s">
        <v>37</v>
      </c>
      <c r="K18" s="18" t="s">
        <v>54</v>
      </c>
      <c r="L18" s="18" t="s">
        <v>55</v>
      </c>
      <c r="M18" s="18" t="s">
        <v>56</v>
      </c>
      <c r="N18" s="18" t="s">
        <v>57</v>
      </c>
      <c r="O18" s="18" t="s">
        <v>62</v>
      </c>
      <c r="P18" s="18" t="s">
        <v>61</v>
      </c>
      <c r="Q18" s="18" t="s">
        <v>58</v>
      </c>
      <c r="R18" s="18" t="s">
        <v>59</v>
      </c>
      <c r="S18" s="18" t="s">
        <v>60</v>
      </c>
      <c r="T18" s="19" t="s">
        <v>63</v>
      </c>
    </row>
    <row r="19" spans="1:48" x14ac:dyDescent="0.25">
      <c r="J19" s="20">
        <v>1</v>
      </c>
      <c r="K19" s="13">
        <v>900</v>
      </c>
      <c r="L19" s="13">
        <v>5</v>
      </c>
      <c r="M19" s="13">
        <v>4</v>
      </c>
      <c r="N19" s="13">
        <v>8</v>
      </c>
      <c r="O19" s="25">
        <v>40.402338380614154</v>
      </c>
      <c r="P19" s="13">
        <f>L19*K19/O19</f>
        <v>111.37969187840844</v>
      </c>
      <c r="Q19" s="13">
        <f>M19*O19</f>
        <v>161.60935352245662</v>
      </c>
      <c r="R19" s="13">
        <f>N19*O19</f>
        <v>323.21870704491323</v>
      </c>
      <c r="S19" s="13">
        <f>0.5*Q19</f>
        <v>80.804676761228308</v>
      </c>
      <c r="T19" s="14">
        <f>P19+S19</f>
        <v>192.18436863963674</v>
      </c>
    </row>
    <row r="20" spans="1:48" x14ac:dyDescent="0.25">
      <c r="J20" s="21">
        <v>2</v>
      </c>
      <c r="K20" s="13">
        <v>400</v>
      </c>
      <c r="L20" s="13">
        <v>10</v>
      </c>
      <c r="M20" s="13">
        <v>7</v>
      </c>
      <c r="N20" s="13">
        <v>5</v>
      </c>
      <c r="O20" s="25">
        <v>31.73005808064546</v>
      </c>
      <c r="P20" s="13">
        <f>L20*K20/O20</f>
        <v>126.06343139472222</v>
      </c>
      <c r="Q20" s="13">
        <f t="shared" ref="Q20:Q23" si="7">M20*O20</f>
        <v>222.11040656451823</v>
      </c>
      <c r="R20" s="13">
        <f t="shared" ref="R20:R23" si="8">N20*O20</f>
        <v>158.6502904032273</v>
      </c>
      <c r="S20" s="13">
        <f t="shared" ref="S20:S23" si="9">0.5*Q20</f>
        <v>111.05520328225911</v>
      </c>
      <c r="T20" s="14">
        <f t="shared" ref="T20:T23" si="10">P20+S20</f>
        <v>237.11863467698134</v>
      </c>
    </row>
    <row r="21" spans="1:48" x14ac:dyDescent="0.25">
      <c r="J21" s="21">
        <v>3</v>
      </c>
      <c r="K21" s="13">
        <v>800</v>
      </c>
      <c r="L21" s="13">
        <v>11</v>
      </c>
      <c r="M21" s="13">
        <v>6</v>
      </c>
      <c r="N21" s="13">
        <v>6</v>
      </c>
      <c r="O21" s="25">
        <v>49.665539348664971</v>
      </c>
      <c r="P21" s="13">
        <f t="shared" ref="P21:P23" si="11">L21*K21/O21</f>
        <v>177.18522974696231</v>
      </c>
      <c r="Q21" s="13">
        <f t="shared" si="7"/>
        <v>297.99323609198984</v>
      </c>
      <c r="R21" s="13">
        <f t="shared" si="8"/>
        <v>297.99323609198984</v>
      </c>
      <c r="S21" s="13">
        <f t="shared" si="9"/>
        <v>148.99661804599492</v>
      </c>
      <c r="T21" s="14">
        <f t="shared" si="10"/>
        <v>326.18184779295723</v>
      </c>
    </row>
    <row r="22" spans="1:48" x14ac:dyDescent="0.25">
      <c r="J22" s="21">
        <v>4</v>
      </c>
      <c r="K22" s="13">
        <v>200</v>
      </c>
      <c r="L22" s="13">
        <v>7</v>
      </c>
      <c r="M22" s="13">
        <v>4</v>
      </c>
      <c r="N22" s="13">
        <v>3</v>
      </c>
      <c r="O22" s="25">
        <v>24.759235318553969</v>
      </c>
      <c r="P22" s="13">
        <f t="shared" si="11"/>
        <v>56.544557292965912</v>
      </c>
      <c r="Q22" s="13">
        <f t="shared" si="7"/>
        <v>99.036941274215877</v>
      </c>
      <c r="R22" s="13">
        <f t="shared" si="8"/>
        <v>74.277705955661901</v>
      </c>
      <c r="S22" s="13">
        <f t="shared" si="9"/>
        <v>49.518470637107939</v>
      </c>
      <c r="T22" s="14">
        <f t="shared" si="10"/>
        <v>106.06302793007384</v>
      </c>
    </row>
    <row r="23" spans="1:48" ht="15.75" thickBot="1" x14ac:dyDescent="0.3">
      <c r="J23" s="22">
        <v>5</v>
      </c>
      <c r="K23" s="15">
        <v>150</v>
      </c>
      <c r="L23" s="15">
        <v>2</v>
      </c>
      <c r="M23" s="15">
        <v>2</v>
      </c>
      <c r="N23" s="15">
        <v>3</v>
      </c>
      <c r="O23" s="27">
        <v>15.286686834735891</v>
      </c>
      <c r="P23" s="15">
        <f t="shared" si="11"/>
        <v>19.624919594631255</v>
      </c>
      <c r="Q23" s="15">
        <f t="shared" si="7"/>
        <v>30.573373669471781</v>
      </c>
      <c r="R23" s="15">
        <f t="shared" si="8"/>
        <v>45.860060504207674</v>
      </c>
      <c r="S23" s="15">
        <f t="shared" si="9"/>
        <v>15.286686834735891</v>
      </c>
      <c r="T23" s="16">
        <f t="shared" si="10"/>
        <v>34.911606429367147</v>
      </c>
    </row>
    <row r="24" spans="1:48" x14ac:dyDescent="0.25">
      <c r="P24" s="25">
        <f>SUM(P19:P23)</f>
        <v>490.79782990769013</v>
      </c>
      <c r="Q24" s="25">
        <f t="shared" ref="Q24:R24" si="12">SUM(Q19:Q23)</f>
        <v>811.3233111226524</v>
      </c>
      <c r="R24" s="25">
        <f t="shared" si="12"/>
        <v>899.99999999999989</v>
      </c>
    </row>
    <row r="25" spans="1:48" ht="15.75" thickBot="1" x14ac:dyDescent="0.3"/>
    <row r="26" spans="1:48" ht="15.75" thickBot="1" x14ac:dyDescent="0.3">
      <c r="J26" s="23" t="s">
        <v>44</v>
      </c>
      <c r="K26" s="24">
        <f>SUM(T19:T23)</f>
        <v>896.45948546901627</v>
      </c>
    </row>
    <row r="31" spans="1:48" x14ac:dyDescent="0.25">
      <c r="A31" s="73"/>
      <c r="B31" s="73"/>
      <c r="C31" s="73"/>
      <c r="D31" s="73"/>
      <c r="E31" s="73"/>
      <c r="F31" s="73"/>
      <c r="G31" s="73"/>
      <c r="H31" s="73"/>
    </row>
    <row r="32" spans="1:48" x14ac:dyDescent="0.25">
      <c r="F32" t="s">
        <v>87</v>
      </c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</row>
    <row r="33" spans="2:48" x14ac:dyDescent="0.25"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</row>
    <row r="34" spans="2:48" x14ac:dyDescent="0.25"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</row>
    <row r="35" spans="2:48" x14ac:dyDescent="0.25">
      <c r="Y35" s="25"/>
      <c r="Z35" s="61"/>
      <c r="AA35" s="61"/>
      <c r="AB35" s="61"/>
      <c r="AC35" s="61"/>
      <c r="AD35" s="61"/>
      <c r="AE35" s="61"/>
      <c r="AF35" s="61"/>
      <c r="AG35" s="61"/>
      <c r="AH35" s="63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</row>
    <row r="36" spans="2:48" x14ac:dyDescent="0.25">
      <c r="Y36" s="25"/>
      <c r="Z36" s="61"/>
      <c r="AA36" s="61"/>
      <c r="AB36" s="61"/>
      <c r="AC36" s="61"/>
      <c r="AD36" s="61"/>
      <c r="AE36" s="61"/>
      <c r="AF36" s="61"/>
      <c r="AG36" s="61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</row>
    <row r="37" spans="2:48" x14ac:dyDescent="0.25">
      <c r="Y37" s="25"/>
      <c r="Z37" s="61"/>
      <c r="AA37" s="55"/>
      <c r="AB37" s="55"/>
      <c r="AC37" s="55"/>
      <c r="AD37" s="55"/>
      <c r="AE37" s="55"/>
      <c r="AF37" s="55"/>
      <c r="AG37" s="5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</row>
    <row r="38" spans="2:48" x14ac:dyDescent="0.25">
      <c r="Y38" s="25"/>
      <c r="Z38" s="61"/>
      <c r="AA38" s="55"/>
      <c r="AB38" s="55"/>
      <c r="AC38" s="55"/>
      <c r="AD38" s="55"/>
      <c r="AE38" s="55"/>
      <c r="AF38" s="55"/>
      <c r="AG38" s="5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</row>
    <row r="39" spans="2:48" x14ac:dyDescent="0.25">
      <c r="Y39" s="25"/>
      <c r="Z39" s="61"/>
      <c r="AA39" s="55"/>
      <c r="AB39" s="55"/>
      <c r="AC39" s="55"/>
      <c r="AD39" s="55"/>
      <c r="AE39" s="55"/>
      <c r="AF39" s="55"/>
      <c r="AG39" s="5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</row>
    <row r="40" spans="2:48" x14ac:dyDescent="0.25">
      <c r="Y40" s="25"/>
      <c r="Z40" s="61"/>
      <c r="AA40" s="55"/>
      <c r="AB40" s="55"/>
      <c r="AC40" s="55"/>
      <c r="AD40" s="55"/>
      <c r="AE40" s="55"/>
      <c r="AF40" s="55"/>
      <c r="AG40" s="5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</row>
    <row r="41" spans="2:48" x14ac:dyDescent="0.25">
      <c r="Y41" s="25"/>
      <c r="Z41" s="61"/>
      <c r="AA41" s="55"/>
      <c r="AB41" s="55"/>
      <c r="AC41" s="55"/>
      <c r="AD41" s="55"/>
      <c r="AE41" s="55"/>
      <c r="AF41" s="55"/>
      <c r="AG41" s="5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</row>
    <row r="42" spans="2:48" x14ac:dyDescent="0.25">
      <c r="Y42" s="25"/>
      <c r="Z42" s="61"/>
      <c r="AA42" s="55"/>
      <c r="AB42" s="55"/>
      <c r="AC42" s="55"/>
      <c r="AD42" s="55"/>
      <c r="AE42" s="55"/>
      <c r="AF42" s="55"/>
      <c r="AG42" s="5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</row>
    <row r="43" spans="2:48" x14ac:dyDescent="0.25">
      <c r="Y43" s="25"/>
      <c r="Z43" s="61"/>
      <c r="AA43" s="55"/>
      <c r="AB43" s="55"/>
      <c r="AC43" s="55"/>
      <c r="AD43" s="55"/>
      <c r="AE43" s="55"/>
      <c r="AF43" s="55"/>
      <c r="AG43" s="5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</row>
    <row r="44" spans="2:48" x14ac:dyDescent="0.25">
      <c r="Y44" s="25"/>
      <c r="Z44" s="61"/>
      <c r="AA44" s="55"/>
      <c r="AB44" s="55"/>
      <c r="AC44" s="55"/>
      <c r="AD44" s="55"/>
      <c r="AE44" s="55"/>
      <c r="AF44" s="55"/>
      <c r="AG44" s="5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</row>
    <row r="45" spans="2:48" x14ac:dyDescent="0.25">
      <c r="Y45" s="25"/>
      <c r="Z45" s="61"/>
      <c r="AA45" s="55"/>
      <c r="AB45" s="55"/>
      <c r="AC45" s="55"/>
      <c r="AD45" s="55"/>
      <c r="AE45" s="55"/>
      <c r="AF45" s="55"/>
      <c r="AG45" s="5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spans="2:48" ht="15.6" customHeight="1" x14ac:dyDescent="0.25">
      <c r="G46" s="102">
        <f>4500/(B48)+2*(B48)+4000/(C48)+3.5*(C48)+8800/(D48)+3*(D48)+1400/(E48)+2*(E48)+300/(F48)+(F48)</f>
        <v>2015</v>
      </c>
      <c r="P46" s="102"/>
      <c r="Y46" s="25"/>
      <c r="Z46" s="61"/>
      <c r="AA46" s="55"/>
      <c r="AB46" s="55"/>
      <c r="AC46" s="55"/>
      <c r="AD46" s="55"/>
      <c r="AE46" s="55"/>
      <c r="AF46" s="55"/>
      <c r="AG46" s="5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spans="2:48" x14ac:dyDescent="0.25">
      <c r="Y47" s="25"/>
      <c r="Z47" s="61"/>
      <c r="AA47" s="55"/>
      <c r="AB47" s="55"/>
      <c r="AC47" s="55"/>
      <c r="AD47" s="55"/>
      <c r="AE47" s="55"/>
      <c r="AF47" s="55"/>
      <c r="AG47" s="5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spans="2:48" x14ac:dyDescent="0.25">
      <c r="B48">
        <v>10</v>
      </c>
      <c r="C48" s="102">
        <v>10</v>
      </c>
      <c r="D48" s="102">
        <v>10</v>
      </c>
      <c r="E48" s="102">
        <v>10</v>
      </c>
      <c r="F48" s="102">
        <v>10</v>
      </c>
      <c r="J48" s="102"/>
      <c r="K48" s="102"/>
      <c r="L48" s="102"/>
      <c r="M48" s="102"/>
      <c r="N48" s="102"/>
      <c r="O48" s="102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spans="1:48" x14ac:dyDescent="0.25">
      <c r="B49">
        <f>-4500/B48^2+2</f>
        <v>-43</v>
      </c>
      <c r="C49">
        <f>-4400/C48^2+3.5</f>
        <v>-40.5</v>
      </c>
      <c r="D49">
        <f>-8800/D48^2+3</f>
        <v>-85</v>
      </c>
      <c r="E49">
        <f>-1400/E48^2+2</f>
        <v>-12</v>
      </c>
      <c r="F49">
        <f>-300/F48^2+1</f>
        <v>-2</v>
      </c>
      <c r="J49" s="102"/>
      <c r="K49" s="102"/>
      <c r="L49" s="102"/>
      <c r="M49" s="102"/>
      <c r="N49" s="102"/>
      <c r="O49" s="102"/>
      <c r="Y49" s="25"/>
      <c r="Z49" s="25"/>
      <c r="AA49" s="5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spans="1:48" x14ac:dyDescent="0.25">
      <c r="B50">
        <f>SQRT(B49^2+C49^2+D49^2+E49^2+F49^2)</f>
        <v>104.22211857374614</v>
      </c>
      <c r="J50" s="102"/>
      <c r="K50" s="102"/>
      <c r="L50" s="102"/>
      <c r="M50" s="102"/>
      <c r="N50" s="102"/>
      <c r="O50" s="102"/>
      <c r="Y50" s="25"/>
      <c r="Z50" s="25"/>
      <c r="AA50" s="5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spans="1:48" x14ac:dyDescent="0.25">
      <c r="B51">
        <f>-B49/$B$50</f>
        <v>0.41258036766517836</v>
      </c>
      <c r="C51">
        <f>-C49/$B$50</f>
        <v>0.38859313698697034</v>
      </c>
      <c r="D51">
        <f>-D49/$B$50</f>
        <v>0.81556584305907354</v>
      </c>
      <c r="E51">
        <f>-E49/$B$50</f>
        <v>0.11513870725539861</v>
      </c>
      <c r="F51">
        <f>-F49/$B$50</f>
        <v>1.9189784542566438E-2</v>
      </c>
      <c r="J51" s="102"/>
      <c r="K51" s="102"/>
      <c r="L51" s="102"/>
      <c r="M51" s="102"/>
      <c r="N51" s="102"/>
      <c r="O51" s="102"/>
      <c r="Y51" s="25"/>
      <c r="Z51" s="25"/>
      <c r="AA51" s="5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spans="1:48" x14ac:dyDescent="0.25">
      <c r="J52" s="102"/>
      <c r="K52" s="102"/>
      <c r="L52" s="102"/>
      <c r="M52" s="102"/>
      <c r="N52" s="102"/>
      <c r="O52" s="102"/>
      <c r="Y52" s="25"/>
      <c r="Z52" s="25"/>
      <c r="AA52" s="5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</row>
    <row r="53" spans="1:48" x14ac:dyDescent="0.25">
      <c r="J53" s="103"/>
      <c r="Y53" s="25"/>
      <c r="Z53" s="25"/>
      <c r="AA53" s="5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spans="1:48" x14ac:dyDescent="0.25">
      <c r="J54" s="103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spans="1:48" x14ac:dyDescent="0.25">
      <c r="J55" s="103"/>
      <c r="Y55" s="25"/>
      <c r="Z55" s="61"/>
      <c r="AA55" s="61"/>
      <c r="AB55" s="61"/>
      <c r="AC55" s="61"/>
      <c r="AD55" s="61"/>
      <c r="AE55" s="61"/>
      <c r="AF55" s="61"/>
      <c r="AG55" s="61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spans="1:48" ht="31.9" customHeight="1" x14ac:dyDescent="0.25">
      <c r="J56" s="103"/>
      <c r="R56" s="59"/>
      <c r="Y56" s="25"/>
      <c r="Z56" s="61"/>
      <c r="AA56" s="61"/>
      <c r="AB56" s="61"/>
      <c r="AC56" s="61"/>
      <c r="AD56" s="61"/>
      <c r="AE56" s="61"/>
      <c r="AF56" s="61"/>
      <c r="AG56" s="61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spans="1:48" x14ac:dyDescent="0.25">
      <c r="J57" s="103"/>
      <c r="R57" s="59"/>
      <c r="Y57" s="25"/>
      <c r="Z57" s="61"/>
      <c r="AA57" s="55"/>
      <c r="AB57" s="55"/>
      <c r="AC57" s="55"/>
      <c r="AD57" s="55"/>
      <c r="AE57" s="55"/>
      <c r="AF57" s="55"/>
      <c r="AG57" s="5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spans="1:48" x14ac:dyDescent="0.25">
      <c r="R58" s="59"/>
      <c r="Y58" s="25"/>
      <c r="Z58" s="61"/>
      <c r="AA58" s="55"/>
      <c r="AB58" s="55"/>
      <c r="AC58" s="55"/>
      <c r="AD58" s="55"/>
      <c r="AE58" s="55"/>
      <c r="AF58" s="55"/>
      <c r="AG58" s="5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spans="1:48" x14ac:dyDescent="0.25">
      <c r="Y59" s="25"/>
      <c r="Z59" s="61"/>
      <c r="AA59" s="55"/>
      <c r="AB59" s="55"/>
      <c r="AC59" s="55"/>
      <c r="AD59" s="55"/>
      <c r="AE59" s="55"/>
      <c r="AF59" s="55"/>
      <c r="AG59" s="5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spans="1:48" x14ac:dyDescent="0.25">
      <c r="Y60" s="25"/>
      <c r="Z60" s="61"/>
      <c r="AA60" s="55"/>
      <c r="AB60" s="55"/>
      <c r="AC60" s="55"/>
      <c r="AD60" s="55"/>
      <c r="AE60" s="55"/>
      <c r="AF60" s="55"/>
      <c r="AG60" s="5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spans="1:48" ht="15.75" thickBot="1" x14ac:dyDescent="0.3">
      <c r="Y61" s="25"/>
      <c r="Z61" s="61"/>
      <c r="AA61" s="55"/>
      <c r="AB61" s="55"/>
      <c r="AC61" s="55"/>
      <c r="AD61" s="55"/>
      <c r="AE61" s="55"/>
      <c r="AF61" s="55"/>
      <c r="AG61" s="5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spans="1:48" x14ac:dyDescent="0.25">
      <c r="A62" s="112" t="s">
        <v>88</v>
      </c>
      <c r="B62" s="116" t="s">
        <v>83</v>
      </c>
      <c r="C62" s="116" t="s">
        <v>84</v>
      </c>
      <c r="D62" s="117" t="s">
        <v>81</v>
      </c>
      <c r="E62" s="117"/>
      <c r="F62" s="117" t="s">
        <v>82</v>
      </c>
      <c r="G62" s="117" t="s">
        <v>85</v>
      </c>
      <c r="H62" s="118" t="s">
        <v>86</v>
      </c>
      <c r="J62" s="107"/>
      <c r="K62" s="101"/>
      <c r="L62" s="101"/>
      <c r="M62" s="107"/>
      <c r="N62" s="107"/>
      <c r="O62" s="107"/>
      <c r="P62" s="107"/>
      <c r="Q62" s="107"/>
      <c r="Y62" s="25"/>
      <c r="Z62" s="61"/>
      <c r="AA62" s="55"/>
      <c r="AB62" s="55"/>
      <c r="AC62" s="55"/>
      <c r="AD62" s="55"/>
      <c r="AE62" s="55"/>
      <c r="AF62" s="55"/>
      <c r="AG62" s="5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spans="1:48" x14ac:dyDescent="0.25">
      <c r="A63" s="113">
        <v>0</v>
      </c>
      <c r="B63" s="103"/>
      <c r="C63" s="103"/>
      <c r="D63" s="103"/>
      <c r="E63" s="103"/>
      <c r="F63" s="103"/>
      <c r="G63" s="103">
        <v>0</v>
      </c>
      <c r="H63" s="104">
        <v>900</v>
      </c>
      <c r="I63" s="59"/>
      <c r="J63" s="107"/>
      <c r="K63" s="107"/>
      <c r="L63" s="107"/>
      <c r="M63" s="107"/>
      <c r="N63" s="107"/>
      <c r="O63" s="107"/>
      <c r="P63" s="107"/>
      <c r="Q63" s="107"/>
      <c r="Y63" s="25"/>
      <c r="Z63" s="61"/>
      <c r="AA63" s="55"/>
      <c r="AB63" s="55"/>
      <c r="AC63" s="55"/>
      <c r="AD63" s="55"/>
      <c r="AE63" s="55"/>
      <c r="AF63" s="55"/>
      <c r="AG63" s="5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spans="1:48" x14ac:dyDescent="0.25">
      <c r="A64" s="114">
        <v>1</v>
      </c>
      <c r="B64" s="103">
        <f t="shared" ref="B64:B81" si="13">(G63+H63)/2-0.1/2</f>
        <v>449.95</v>
      </c>
      <c r="C64" s="103">
        <f t="shared" ref="C64:C81" si="14">(G63+H63)/2+0.1/2</f>
        <v>450.05</v>
      </c>
      <c r="D64" s="103">
        <f>4500/(10+$B$51*B64)+2*(10+$B$51*B64)+4000/(10+$C$51*B64)+3.5*(10+$C$51*B64)+8800/(10+$D$51*B64)+3*(10+$D$51*B64)+1400/(10+$E$51*B64)+2*(10+$E$51*B64)+300/(10+$F$51*B64)+(10+$F$51*B64)</f>
        <v>2418.1223223356264</v>
      </c>
      <c r="E64" s="103" t="s">
        <v>7</v>
      </c>
      <c r="F64" s="103">
        <f t="shared" ref="F64:F81" si="15">4500/(10+$B$51*C64)+2*(10+$B$51*C64)+4000/(10+$C$51*C64)+3.5*(10+$C$51*C64)+8800/(10+$D$51*C64)+3*(10+$D$51*C64)+1400/(10+$E$51*C64)+2*(10+$E$51*C64)+300/(10+$F$51*C64)+(10+$F$51*C64)</f>
        <v>2418.5901385268253</v>
      </c>
      <c r="G64" s="103">
        <f>G63</f>
        <v>0</v>
      </c>
      <c r="H64" s="104">
        <f>C64</f>
        <v>450.05</v>
      </c>
      <c r="I64" s="59"/>
      <c r="J64" s="107"/>
      <c r="K64" s="107"/>
      <c r="L64" s="107"/>
      <c r="M64" s="107"/>
      <c r="N64" s="107"/>
      <c r="O64" s="107"/>
      <c r="P64" s="107"/>
      <c r="Q64" s="107"/>
      <c r="Y64" s="25"/>
      <c r="Z64" s="61"/>
      <c r="AA64" s="55"/>
      <c r="AB64" s="55"/>
      <c r="AC64" s="55"/>
      <c r="AD64" s="55"/>
      <c r="AE64" s="55"/>
      <c r="AF64" s="55"/>
      <c r="AG64" s="5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spans="1:48" x14ac:dyDescent="0.25">
      <c r="A65" s="114">
        <v>2</v>
      </c>
      <c r="B65" s="103">
        <f t="shared" si="13"/>
        <v>224.97499999999999</v>
      </c>
      <c r="C65" s="103">
        <f t="shared" si="14"/>
        <v>225.07500000000002</v>
      </c>
      <c r="D65" s="103">
        <f t="shared" ref="D65:D83" si="16">4500/(10+$B$51*B65)+2*(10+$B$51*B65)+4000/(10+$C$51*B65)+3.5*(10+$C$51*B65)+8800/(10+$D$51*B65)+3*(10+$D$51*B65)+1400/(10+$E$51*B65)+2*(10+$E$51*B65)+300/(10+$F$51*B65)+(10+$F$51*B65)</f>
        <v>1403.446401189723</v>
      </c>
      <c r="E65" s="103" t="s">
        <v>7</v>
      </c>
      <c r="F65" s="103">
        <f t="shared" si="15"/>
        <v>1403.866144023792</v>
      </c>
      <c r="G65" s="103">
        <f>G64</f>
        <v>0</v>
      </c>
      <c r="H65" s="104">
        <f>C65</f>
        <v>225.07500000000002</v>
      </c>
      <c r="I65" s="59"/>
      <c r="J65" s="107"/>
      <c r="K65" s="107"/>
      <c r="L65" s="107"/>
      <c r="M65" s="107"/>
      <c r="N65" s="107"/>
      <c r="O65" s="107"/>
      <c r="P65" s="107"/>
      <c r="Q65" s="107"/>
      <c r="Y65" s="25"/>
      <c r="Z65" s="61"/>
      <c r="AA65" s="55"/>
      <c r="AB65" s="55"/>
      <c r="AC65" s="55"/>
      <c r="AD65" s="55"/>
      <c r="AE65" s="55"/>
      <c r="AF65" s="55"/>
      <c r="AG65" s="5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spans="1:48" x14ac:dyDescent="0.25">
      <c r="A66" s="114">
        <v>3</v>
      </c>
      <c r="B66" s="103">
        <f t="shared" si="13"/>
        <v>112.48750000000001</v>
      </c>
      <c r="C66" s="103">
        <f t="shared" si="14"/>
        <v>112.58750000000001</v>
      </c>
      <c r="D66" s="103">
        <f t="shared" si="16"/>
        <v>990.5067711412114</v>
      </c>
      <c r="E66" s="103" t="s">
        <v>7</v>
      </c>
      <c r="F66" s="103">
        <f t="shared" si="15"/>
        <v>990.77901174737394</v>
      </c>
      <c r="G66" s="103">
        <f>G65</f>
        <v>0</v>
      </c>
      <c r="H66" s="104">
        <f>C66</f>
        <v>112.58750000000001</v>
      </c>
      <c r="I66" s="59"/>
      <c r="J66" s="107"/>
      <c r="K66" s="107"/>
      <c r="L66" s="107"/>
      <c r="M66" s="107"/>
      <c r="N66" s="107"/>
      <c r="O66" s="107"/>
      <c r="P66" s="107"/>
      <c r="Q66" s="107"/>
      <c r="Y66" s="25"/>
      <c r="Z66" s="61"/>
      <c r="AA66" s="55"/>
      <c r="AB66" s="55"/>
      <c r="AC66" s="55"/>
      <c r="AD66" s="55"/>
      <c r="AE66" s="55"/>
      <c r="AF66" s="55"/>
      <c r="AG66" s="5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</row>
    <row r="67" spans="1:48" x14ac:dyDescent="0.25">
      <c r="A67" s="114">
        <v>4</v>
      </c>
      <c r="B67" s="103">
        <f t="shared" si="13"/>
        <v>56.243750000000006</v>
      </c>
      <c r="C67" s="103">
        <f t="shared" si="14"/>
        <v>56.34375</v>
      </c>
      <c r="D67" s="103">
        <f t="shared" si="16"/>
        <v>920.19270345000962</v>
      </c>
      <c r="E67" s="103" t="s">
        <v>7</v>
      </c>
      <c r="F67" s="103">
        <f t="shared" si="15"/>
        <v>920.06606591315995</v>
      </c>
      <c r="G67" s="103">
        <f>G66</f>
        <v>0</v>
      </c>
      <c r="H67" s="104">
        <f>C67</f>
        <v>56.34375</v>
      </c>
      <c r="I67" s="59"/>
      <c r="J67" s="107"/>
      <c r="K67" s="107"/>
      <c r="L67" s="107"/>
      <c r="M67" s="107"/>
      <c r="N67" s="107"/>
      <c r="O67" s="107"/>
      <c r="P67" s="107"/>
      <c r="Q67" s="107"/>
      <c r="Y67" s="25"/>
      <c r="Z67" s="61"/>
      <c r="AA67" s="55"/>
      <c r="AB67" s="55"/>
      <c r="AC67" s="55"/>
      <c r="AD67" s="55"/>
      <c r="AE67" s="55"/>
      <c r="AF67" s="55"/>
      <c r="AG67" s="5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</row>
    <row r="68" spans="1:48" x14ac:dyDescent="0.25">
      <c r="A68" s="114">
        <v>5</v>
      </c>
      <c r="B68" s="103">
        <f t="shared" si="13"/>
        <v>28.121874999999999</v>
      </c>
      <c r="C68" s="103">
        <f t="shared" si="14"/>
        <v>28.221875000000001</v>
      </c>
      <c r="D68" s="103">
        <f t="shared" si="16"/>
        <v>1053.1266195659848</v>
      </c>
      <c r="E68" s="103" t="s">
        <v>9</v>
      </c>
      <c r="F68" s="103">
        <f t="shared" si="15"/>
        <v>1052.1063487800905</v>
      </c>
      <c r="G68" s="103">
        <f t="shared" ref="G68:G81" si="17">B68</f>
        <v>28.121874999999999</v>
      </c>
      <c r="H68" s="104">
        <f t="shared" ref="H68:H83" si="18">H67</f>
        <v>56.34375</v>
      </c>
      <c r="I68" s="59"/>
      <c r="J68" s="107"/>
      <c r="K68" s="107"/>
      <c r="L68" s="107"/>
      <c r="M68" s="107"/>
      <c r="N68" s="107"/>
      <c r="O68" s="107"/>
      <c r="P68" s="107"/>
      <c r="Q68" s="107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</row>
    <row r="69" spans="1:48" x14ac:dyDescent="0.25">
      <c r="A69" s="114">
        <v>6</v>
      </c>
      <c r="B69" s="103">
        <f t="shared" si="13"/>
        <v>42.182812500000004</v>
      </c>
      <c r="C69" s="103">
        <f t="shared" si="14"/>
        <v>42.282812499999999</v>
      </c>
      <c r="D69" s="103">
        <f t="shared" si="16"/>
        <v>956.85471861853557</v>
      </c>
      <c r="E69" s="103" t="s">
        <v>9</v>
      </c>
      <c r="F69" s="103">
        <f t="shared" si="15"/>
        <v>956.43192518275634</v>
      </c>
      <c r="G69" s="103">
        <f t="shared" si="17"/>
        <v>42.182812500000004</v>
      </c>
      <c r="H69" s="104">
        <f t="shared" si="18"/>
        <v>56.34375</v>
      </c>
      <c r="I69" s="59"/>
      <c r="J69" s="107"/>
      <c r="K69" s="107"/>
      <c r="L69" s="107"/>
      <c r="M69" s="107"/>
      <c r="N69" s="107"/>
      <c r="O69" s="107"/>
      <c r="P69" s="107"/>
      <c r="Q69" s="107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</row>
    <row r="70" spans="1:48" x14ac:dyDescent="0.25">
      <c r="A70" s="114">
        <v>7</v>
      </c>
      <c r="B70" s="103">
        <f t="shared" si="13"/>
        <v>49.213281250000009</v>
      </c>
      <c r="C70" s="103">
        <f t="shared" si="14"/>
        <v>49.313281250000003</v>
      </c>
      <c r="D70" s="103">
        <f t="shared" si="16"/>
        <v>933.36195879376237</v>
      </c>
      <c r="E70" s="103" t="s">
        <v>9</v>
      </c>
      <c r="F70" s="103">
        <f t="shared" si="15"/>
        <v>933.10971045088024</v>
      </c>
      <c r="G70" s="103">
        <f t="shared" si="17"/>
        <v>49.213281250000009</v>
      </c>
      <c r="H70" s="104">
        <f t="shared" si="18"/>
        <v>56.34375</v>
      </c>
      <c r="I70" s="59"/>
      <c r="J70" s="107"/>
      <c r="K70" s="107"/>
      <c r="L70" s="107"/>
      <c r="M70" s="107"/>
      <c r="N70" s="107"/>
      <c r="O70" s="107"/>
      <c r="P70" s="107"/>
      <c r="Q70" s="107"/>
      <c r="Y70" s="25"/>
      <c r="Z70" s="62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</row>
    <row r="71" spans="1:48" x14ac:dyDescent="0.25">
      <c r="A71" s="114">
        <v>8</v>
      </c>
      <c r="B71" s="103">
        <f t="shared" si="13"/>
        <v>52.728515625000007</v>
      </c>
      <c r="C71" s="103">
        <f t="shared" si="14"/>
        <v>52.828515625000001</v>
      </c>
      <c r="D71" s="103">
        <f t="shared" si="16"/>
        <v>925.6737924439102</v>
      </c>
      <c r="E71" s="103" t="s">
        <v>9</v>
      </c>
      <c r="F71" s="103">
        <f t="shared" si="15"/>
        <v>925.48887580782366</v>
      </c>
      <c r="G71" s="103">
        <f t="shared" si="17"/>
        <v>52.728515625000007</v>
      </c>
      <c r="H71" s="104">
        <f t="shared" si="18"/>
        <v>56.34375</v>
      </c>
      <c r="I71" s="59"/>
      <c r="J71" s="107"/>
      <c r="K71" s="107"/>
      <c r="L71" s="107"/>
      <c r="M71" s="107"/>
      <c r="N71" s="107"/>
      <c r="O71" s="107"/>
      <c r="P71" s="107"/>
      <c r="Q71" s="107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</row>
    <row r="72" spans="1:48" x14ac:dyDescent="0.25">
      <c r="A72" s="114">
        <v>9</v>
      </c>
      <c r="B72" s="103">
        <f t="shared" si="13"/>
        <v>54.486132812500003</v>
      </c>
      <c r="C72" s="103">
        <f t="shared" si="14"/>
        <v>54.586132812499997</v>
      </c>
      <c r="D72" s="103">
        <f t="shared" si="16"/>
        <v>922.67679811685434</v>
      </c>
      <c r="E72" s="103" t="s">
        <v>9</v>
      </c>
      <c r="F72" s="103">
        <f t="shared" si="15"/>
        <v>922.52204493282647</v>
      </c>
      <c r="G72" s="103">
        <f t="shared" si="17"/>
        <v>54.486132812500003</v>
      </c>
      <c r="H72" s="104">
        <f t="shared" si="18"/>
        <v>56.34375</v>
      </c>
      <c r="I72" s="59"/>
      <c r="J72" s="107"/>
      <c r="K72" s="107"/>
      <c r="L72" s="107"/>
      <c r="M72" s="107"/>
      <c r="N72" s="107"/>
      <c r="O72" s="107"/>
      <c r="P72" s="107"/>
      <c r="Q72" s="107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</row>
    <row r="73" spans="1:48" x14ac:dyDescent="0.25">
      <c r="A73" s="114">
        <v>10</v>
      </c>
      <c r="B73" s="103">
        <f t="shared" si="13"/>
        <v>55.364941406250004</v>
      </c>
      <c r="C73" s="103">
        <f t="shared" si="14"/>
        <v>55.464941406249999</v>
      </c>
      <c r="D73" s="103">
        <f t="shared" si="16"/>
        <v>921.3728664676986</v>
      </c>
      <c r="E73" s="103" t="s">
        <v>9</v>
      </c>
      <c r="F73" s="103">
        <f t="shared" si="15"/>
        <v>921.23241502669748</v>
      </c>
      <c r="G73" s="103">
        <f t="shared" si="17"/>
        <v>55.364941406250004</v>
      </c>
      <c r="H73" s="104">
        <f t="shared" si="18"/>
        <v>56.34375</v>
      </c>
      <c r="I73" s="59"/>
      <c r="J73" s="107"/>
      <c r="K73" s="107"/>
      <c r="L73" s="107"/>
      <c r="M73" s="107"/>
      <c r="N73" s="107"/>
      <c r="O73" s="107"/>
      <c r="P73" s="107"/>
      <c r="Q73" s="107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</row>
    <row r="74" spans="1:48" x14ac:dyDescent="0.25">
      <c r="A74" s="114">
        <v>11</v>
      </c>
      <c r="B74" s="103">
        <f t="shared" si="13"/>
        <v>55.804345703125009</v>
      </c>
      <c r="C74" s="103">
        <f t="shared" si="14"/>
        <v>55.904345703125003</v>
      </c>
      <c r="D74" s="103">
        <f t="shared" si="16"/>
        <v>920.76758094624995</v>
      </c>
      <c r="E74" s="103" t="s">
        <v>9</v>
      </c>
      <c r="F74" s="103">
        <f t="shared" si="15"/>
        <v>920.6340960083993</v>
      </c>
      <c r="G74" s="103">
        <f t="shared" si="17"/>
        <v>55.804345703125009</v>
      </c>
      <c r="H74" s="104">
        <f t="shared" si="18"/>
        <v>56.34375</v>
      </c>
      <c r="I74" s="59"/>
      <c r="J74" s="107"/>
      <c r="K74" s="107"/>
      <c r="L74" s="107"/>
      <c r="M74" s="107"/>
      <c r="N74" s="107"/>
      <c r="O74" s="107"/>
      <c r="P74" s="107"/>
      <c r="Q74" s="107"/>
      <c r="Y74" s="25"/>
      <c r="Z74" s="61"/>
      <c r="AA74" s="61"/>
      <c r="AB74" s="61"/>
      <c r="AC74" s="61"/>
      <c r="AD74" s="61"/>
      <c r="AE74" s="61"/>
      <c r="AF74" s="61"/>
      <c r="AG74" s="61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</row>
    <row r="75" spans="1:48" x14ac:dyDescent="0.25">
      <c r="A75" s="114">
        <v>12</v>
      </c>
      <c r="B75" s="103">
        <f t="shared" si="13"/>
        <v>56.024047851562507</v>
      </c>
      <c r="C75" s="103">
        <f t="shared" si="14"/>
        <v>56.124047851562501</v>
      </c>
      <c r="D75" s="103">
        <f t="shared" si="16"/>
        <v>920.47637389442582</v>
      </c>
      <c r="E75" s="103" t="s">
        <v>9</v>
      </c>
      <c r="F75" s="103">
        <f t="shared" si="15"/>
        <v>920.3463273708727</v>
      </c>
      <c r="G75" s="103">
        <f t="shared" si="17"/>
        <v>56.024047851562507</v>
      </c>
      <c r="H75" s="104">
        <f t="shared" si="18"/>
        <v>56.34375</v>
      </c>
      <c r="I75" s="59"/>
      <c r="J75" s="107"/>
      <c r="K75" s="107"/>
      <c r="L75" s="107"/>
      <c r="M75" s="107"/>
      <c r="N75" s="107"/>
      <c r="O75" s="107"/>
      <c r="P75" s="107"/>
      <c r="Q75" s="107"/>
      <c r="Y75" s="25"/>
      <c r="Z75" s="61"/>
      <c r="AA75" s="61"/>
      <c r="AB75" s="61"/>
      <c r="AC75" s="61"/>
      <c r="AD75" s="61"/>
      <c r="AE75" s="61"/>
      <c r="AF75" s="61"/>
      <c r="AG75" s="61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</row>
    <row r="76" spans="1:48" x14ac:dyDescent="0.25">
      <c r="A76" s="114">
        <v>13</v>
      </c>
      <c r="B76" s="103">
        <f t="shared" si="13"/>
        <v>56.133898925781253</v>
      </c>
      <c r="C76" s="103">
        <f t="shared" si="14"/>
        <v>56.233898925781247</v>
      </c>
      <c r="D76" s="103">
        <f t="shared" si="16"/>
        <v>920.33360064193209</v>
      </c>
      <c r="E76" s="103" t="s">
        <v>9</v>
      </c>
      <c r="F76" s="103">
        <f t="shared" si="15"/>
        <v>920.20526226871482</v>
      </c>
      <c r="G76" s="103">
        <f t="shared" si="17"/>
        <v>56.133898925781253</v>
      </c>
      <c r="H76" s="104">
        <f t="shared" si="18"/>
        <v>56.34375</v>
      </c>
      <c r="I76" s="59"/>
      <c r="J76" s="107"/>
      <c r="K76" s="107"/>
      <c r="L76" s="107"/>
      <c r="M76" s="107"/>
      <c r="N76" s="107"/>
      <c r="O76" s="107"/>
      <c r="P76" s="107"/>
      <c r="Q76" s="107"/>
      <c r="Y76" s="25"/>
      <c r="Z76" s="61"/>
      <c r="AA76" s="55"/>
      <c r="AB76" s="55"/>
      <c r="AC76" s="55"/>
      <c r="AD76" s="55"/>
      <c r="AE76" s="55"/>
      <c r="AF76" s="55"/>
      <c r="AG76" s="5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</row>
    <row r="77" spans="1:48" x14ac:dyDescent="0.25">
      <c r="A77" s="114">
        <v>14</v>
      </c>
      <c r="B77" s="103">
        <f t="shared" si="13"/>
        <v>56.188824462890629</v>
      </c>
      <c r="C77" s="103">
        <f t="shared" si="14"/>
        <v>56.288824462890624</v>
      </c>
      <c r="D77" s="103">
        <f t="shared" si="16"/>
        <v>920.26291804152152</v>
      </c>
      <c r="E77" s="103" t="s">
        <v>9</v>
      </c>
      <c r="F77" s="103">
        <f t="shared" si="15"/>
        <v>920.13543099806839</v>
      </c>
      <c r="G77" s="103">
        <f t="shared" si="17"/>
        <v>56.188824462890629</v>
      </c>
      <c r="H77" s="104">
        <f t="shared" si="18"/>
        <v>56.34375</v>
      </c>
      <c r="I77" s="59"/>
      <c r="J77" s="107"/>
      <c r="K77" s="107"/>
      <c r="L77" s="107"/>
      <c r="M77" s="107"/>
      <c r="N77" s="107"/>
      <c r="O77" s="107"/>
      <c r="P77" s="107"/>
      <c r="Q77" s="107"/>
      <c r="Y77" s="25"/>
      <c r="Z77" s="61"/>
      <c r="AA77" s="55"/>
      <c r="AB77" s="55"/>
      <c r="AC77" s="55"/>
      <c r="AD77" s="55"/>
      <c r="AE77" s="55"/>
      <c r="AF77" s="55"/>
      <c r="AG77" s="5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</row>
    <row r="78" spans="1:48" x14ac:dyDescent="0.25">
      <c r="A78" s="114">
        <v>15</v>
      </c>
      <c r="B78" s="103">
        <f t="shared" si="13"/>
        <v>56.216287231445321</v>
      </c>
      <c r="C78" s="103">
        <f t="shared" si="14"/>
        <v>56.316287231445315</v>
      </c>
      <c r="D78" s="103">
        <f t="shared" si="16"/>
        <v>920.22775230738318</v>
      </c>
      <c r="E78" s="103" t="s">
        <v>9</v>
      </c>
      <c r="F78" s="103">
        <f t="shared" si="15"/>
        <v>920.10069024479446</v>
      </c>
      <c r="G78" s="103">
        <f t="shared" si="17"/>
        <v>56.216287231445321</v>
      </c>
      <c r="H78" s="104">
        <f t="shared" si="18"/>
        <v>56.34375</v>
      </c>
      <c r="I78" s="59"/>
      <c r="J78" s="107"/>
      <c r="K78" s="107"/>
      <c r="L78" s="107"/>
      <c r="M78" s="107"/>
      <c r="N78" s="107"/>
      <c r="O78" s="107"/>
      <c r="P78" s="107"/>
      <c r="Q78" s="107"/>
      <c r="Y78" s="25"/>
      <c r="Z78" s="61"/>
      <c r="AA78" s="55"/>
      <c r="AB78" s="55"/>
      <c r="AC78" s="55"/>
      <c r="AD78" s="55"/>
      <c r="AE78" s="55"/>
      <c r="AF78" s="55"/>
      <c r="AG78" s="5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</row>
    <row r="79" spans="1:48" x14ac:dyDescent="0.25">
      <c r="A79" s="114">
        <v>16</v>
      </c>
      <c r="B79" s="103">
        <f t="shared" si="13"/>
        <v>56.230018615722663</v>
      </c>
      <c r="C79" s="103">
        <f t="shared" si="14"/>
        <v>56.330018615722658</v>
      </c>
      <c r="D79" s="103">
        <f t="shared" si="16"/>
        <v>920.210213276932</v>
      </c>
      <c r="E79" s="103" t="s">
        <v>9</v>
      </c>
      <c r="F79" s="103">
        <f t="shared" si="15"/>
        <v>920.08336353406196</v>
      </c>
      <c r="G79" s="103">
        <f t="shared" si="17"/>
        <v>56.230018615722663</v>
      </c>
      <c r="H79" s="104">
        <f t="shared" si="18"/>
        <v>56.34375</v>
      </c>
      <c r="I79" s="59"/>
      <c r="J79" s="107"/>
      <c r="K79" s="107"/>
      <c r="L79" s="107"/>
      <c r="M79" s="107"/>
      <c r="N79" s="107"/>
      <c r="O79" s="107"/>
      <c r="P79" s="107"/>
      <c r="Q79" s="107"/>
      <c r="Y79" s="25"/>
      <c r="Z79" s="61"/>
      <c r="AA79" s="55"/>
      <c r="AB79" s="55"/>
      <c r="AC79" s="55"/>
      <c r="AD79" s="55"/>
      <c r="AE79" s="55"/>
      <c r="AF79" s="55"/>
      <c r="AG79" s="5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</row>
    <row r="80" spans="1:48" x14ac:dyDescent="0.25">
      <c r="A80" s="114">
        <v>17</v>
      </c>
      <c r="B80" s="103">
        <f t="shared" si="13"/>
        <v>56.236884307861331</v>
      </c>
      <c r="C80" s="103">
        <f t="shared" si="14"/>
        <v>56.336884307861325</v>
      </c>
      <c r="D80" s="103">
        <f t="shared" si="16"/>
        <v>920.20145471400804</v>
      </c>
      <c r="E80" s="103" t="s">
        <v>9</v>
      </c>
      <c r="F80" s="103">
        <f t="shared" si="15"/>
        <v>920.07471108835523</v>
      </c>
      <c r="G80" s="103">
        <f t="shared" si="17"/>
        <v>56.236884307861331</v>
      </c>
      <c r="H80" s="104">
        <f t="shared" si="18"/>
        <v>56.34375</v>
      </c>
      <c r="I80" s="59"/>
      <c r="J80" s="107"/>
      <c r="K80" s="107"/>
      <c r="L80" s="107"/>
      <c r="M80" s="107"/>
      <c r="N80" s="107"/>
      <c r="O80" s="107"/>
      <c r="P80" s="107"/>
      <c r="Q80" s="107"/>
      <c r="Y80" s="25"/>
      <c r="Z80" s="61"/>
      <c r="AA80" s="55"/>
      <c r="AB80" s="55"/>
      <c r="AC80" s="55"/>
      <c r="AD80" s="55"/>
      <c r="AE80" s="55"/>
      <c r="AF80" s="55"/>
      <c r="AG80" s="5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</row>
    <row r="81" spans="1:48" x14ac:dyDescent="0.25">
      <c r="A81" s="114">
        <v>18</v>
      </c>
      <c r="B81" s="103">
        <f t="shared" si="13"/>
        <v>56.240317153930668</v>
      </c>
      <c r="C81" s="103">
        <f t="shared" si="14"/>
        <v>56.340317153930663</v>
      </c>
      <c r="D81" s="103">
        <f t="shared" si="16"/>
        <v>920.19707816976552</v>
      </c>
      <c r="E81" s="103" t="s">
        <v>9</v>
      </c>
      <c r="F81" s="103">
        <f t="shared" si="15"/>
        <v>920.07038759206523</v>
      </c>
      <c r="G81" s="103">
        <f t="shared" si="17"/>
        <v>56.240317153930668</v>
      </c>
      <c r="H81" s="104">
        <f t="shared" si="18"/>
        <v>56.34375</v>
      </c>
      <c r="I81" s="59"/>
      <c r="J81" s="107"/>
      <c r="K81" s="107"/>
      <c r="L81" s="107"/>
      <c r="M81" s="107"/>
      <c r="N81" s="107"/>
      <c r="O81" s="107"/>
      <c r="P81" s="107"/>
      <c r="Q81" s="107"/>
      <c r="Y81" s="25"/>
      <c r="Z81" s="61"/>
      <c r="AA81" s="55"/>
      <c r="AB81" s="55"/>
      <c r="AC81" s="55"/>
      <c r="AD81" s="55"/>
      <c r="AE81" s="55"/>
      <c r="AF81" s="55"/>
      <c r="AG81" s="5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</row>
    <row r="82" spans="1:48" x14ac:dyDescent="0.25">
      <c r="A82" s="114">
        <v>19</v>
      </c>
      <c r="B82" s="103">
        <f t="shared" ref="B82:B83" si="19">(G81+H81)/2-0.1/2</f>
        <v>56.242033576965341</v>
      </c>
      <c r="C82" s="103">
        <f t="shared" ref="C82:C83" si="20">(G81+H81)/2+0.1/2</f>
        <v>56.342033576965335</v>
      </c>
      <c r="D82" s="103">
        <f t="shared" si="16"/>
        <v>920.19489058184195</v>
      </c>
      <c r="E82" s="107" t="s">
        <v>9</v>
      </c>
      <c r="F82" s="103">
        <f t="shared" ref="F82:F83" si="21">4500/(10+$B$51*C82)+2*(10+$B$51*C82)+4000/(10+$C$51*C82)+3.5*(10+$C$51*C82)+8800/(10+$D$51*C82)+3*(10+$D$51*C82)+1400/(10+$E$51*C82)+2*(10+$E$51*C82)+300/(10+$F$51*C82)+(10+$F$51*C82)</f>
        <v>920.06822652545463</v>
      </c>
      <c r="G82" s="103">
        <f t="shared" ref="G82:G83" si="22">B82</f>
        <v>56.242033576965341</v>
      </c>
      <c r="H82" s="104">
        <f t="shared" si="18"/>
        <v>56.34375</v>
      </c>
      <c r="J82" s="107"/>
      <c r="K82" s="107"/>
      <c r="L82" s="107"/>
      <c r="M82" s="107"/>
      <c r="N82" s="107"/>
      <c r="O82" s="107"/>
      <c r="P82" s="107"/>
      <c r="Q82" s="107"/>
      <c r="Y82" s="25"/>
      <c r="Z82" s="61"/>
      <c r="AA82" s="55"/>
      <c r="AB82" s="55"/>
      <c r="AC82" s="55"/>
      <c r="AD82" s="55"/>
      <c r="AE82" s="55"/>
      <c r="AF82" s="55"/>
      <c r="AG82" s="5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</row>
    <row r="83" spans="1:48" ht="15.75" thickBot="1" x14ac:dyDescent="0.3">
      <c r="A83" s="115">
        <v>20</v>
      </c>
      <c r="B83" s="105">
        <f t="shared" si="19"/>
        <v>56.242891788482673</v>
      </c>
      <c r="C83" s="105">
        <f t="shared" si="20"/>
        <v>56.342891788482667</v>
      </c>
      <c r="D83" s="105">
        <f t="shared" si="16"/>
        <v>920.19379695891644</v>
      </c>
      <c r="E83" s="105" t="s">
        <v>9</v>
      </c>
      <c r="F83" s="105">
        <f t="shared" si="21"/>
        <v>920.06714616251975</v>
      </c>
      <c r="G83" s="105">
        <f t="shared" si="22"/>
        <v>56.242891788482673</v>
      </c>
      <c r="H83" s="106">
        <f t="shared" si="18"/>
        <v>56.34375</v>
      </c>
      <c r="J83" s="107"/>
      <c r="K83" s="107"/>
      <c r="L83" s="107"/>
      <c r="M83" s="107"/>
      <c r="N83" s="107"/>
      <c r="O83" s="107"/>
      <c r="P83" s="107"/>
      <c r="Q83" s="107"/>
      <c r="Y83" s="25"/>
      <c r="Z83" s="61"/>
      <c r="AA83" s="55"/>
      <c r="AB83" s="55"/>
      <c r="AC83" s="55"/>
      <c r="AD83" s="55"/>
      <c r="AE83" s="55"/>
      <c r="AF83" s="55"/>
      <c r="AG83" s="5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</row>
    <row r="84" spans="1:48" x14ac:dyDescent="0.25">
      <c r="B84" s="13"/>
      <c r="C84" s="13"/>
      <c r="Y84" s="25"/>
      <c r="Z84" s="61"/>
      <c r="AA84" s="55"/>
      <c r="AB84" s="55"/>
      <c r="AC84" s="55"/>
      <c r="AD84" s="55"/>
      <c r="AE84" s="55"/>
      <c r="AF84" s="55"/>
      <c r="AG84" s="5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</row>
    <row r="85" spans="1:48" x14ac:dyDescent="0.25">
      <c r="A85">
        <f>G83</f>
        <v>56.242891788482673</v>
      </c>
      <c r="B85" s="60">
        <f>H83</f>
        <v>56.34375</v>
      </c>
      <c r="C85">
        <f>C83</f>
        <v>56.342891788482667</v>
      </c>
      <c r="D85">
        <f>C82</f>
        <v>56.342033576965335</v>
      </c>
      <c r="E85">
        <f>C80</f>
        <v>56.336884307861325</v>
      </c>
      <c r="F85">
        <f>C79</f>
        <v>56.330018615722658</v>
      </c>
      <c r="Y85" s="25"/>
      <c r="Z85" s="61"/>
      <c r="AA85" s="55"/>
      <c r="AB85" s="55"/>
      <c r="AC85" s="55"/>
      <c r="AD85" s="55"/>
      <c r="AE85" s="55"/>
      <c r="AF85" s="55"/>
      <c r="AG85" s="5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</row>
    <row r="86" spans="1:48" x14ac:dyDescent="0.25">
      <c r="A86">
        <f t="shared" ref="A86:F86" si="23">4500/(10+$B$51*A85)+2*(10+$B$51*A85)+4000/(10+$C$51*A85)+3.5*(10+$C$51*A85)+8800/(10+$D$51*A85)+3*(10+$D$51*A85)+1400/(10+$E$51*A85)+2*(10+$E$51*A85)+300/(10+$F$51*A85)+(10+$F$51*A85)</f>
        <v>920.19379695891644</v>
      </c>
      <c r="B86" s="60">
        <f t="shared" si="23"/>
        <v>920.06606591315995</v>
      </c>
      <c r="C86">
        <f t="shared" si="23"/>
        <v>920.06714616251975</v>
      </c>
      <c r="D86">
        <f t="shared" si="23"/>
        <v>920.06822652545463</v>
      </c>
      <c r="E86">
        <f t="shared" si="23"/>
        <v>920.07471108835523</v>
      </c>
      <c r="F86">
        <f t="shared" si="23"/>
        <v>920.08336353406196</v>
      </c>
      <c r="G86">
        <f>MIN(A86:F86)</f>
        <v>920.06606591315995</v>
      </c>
      <c r="Y86" s="25"/>
      <c r="Z86" s="61"/>
      <c r="AA86" s="55"/>
      <c r="AB86" s="55"/>
      <c r="AC86" s="55"/>
      <c r="AD86" s="55"/>
      <c r="AE86" s="55"/>
      <c r="AF86" s="55"/>
      <c r="AG86" s="5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</row>
    <row r="87" spans="1:48" x14ac:dyDescent="0.25"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</row>
    <row r="88" spans="1:48" x14ac:dyDescent="0.25"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</row>
    <row r="89" spans="1:48" x14ac:dyDescent="0.25">
      <c r="Y89" s="25"/>
      <c r="Z89" s="62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</row>
    <row r="90" spans="1:48" x14ac:dyDescent="0.25">
      <c r="B90">
        <f>10+B51*$B$85</f>
        <v>33.246325090634897</v>
      </c>
      <c r="C90">
        <f>10+C51*$B$85</f>
        <v>31.89479456210961</v>
      </c>
      <c r="D90">
        <f>10+D51*$B$85</f>
        <v>55.952037969859674</v>
      </c>
      <c r="E90">
        <f>10+E51*$B$85</f>
        <v>16.487346536921365</v>
      </c>
      <c r="F90">
        <f>10+F51*$B$85</f>
        <v>11.081224422820227</v>
      </c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</row>
    <row r="91" spans="1:48" x14ac:dyDescent="0.25">
      <c r="B91">
        <f>-4500/B90^2+2</f>
        <v>-2.0712260747288544</v>
      </c>
      <c r="C91">
        <f>-4400/C90^2+3.5</f>
        <v>-0.82526835863253378</v>
      </c>
      <c r="D91">
        <f>-8800/D90^2+3</f>
        <v>0.18906467848092978</v>
      </c>
      <c r="E91">
        <f>-1400/E90^2+2</f>
        <v>-3.1502285652420232</v>
      </c>
      <c r="F91">
        <f>-300/F90^2+1</f>
        <v>-1.4431253706571403</v>
      </c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</row>
    <row r="92" spans="1:48" x14ac:dyDescent="0.25">
      <c r="B92">
        <f>SQRT(B91^2+C91^2+D91^2+E91^2+F91^2)</f>
        <v>4.1247232171076593</v>
      </c>
      <c r="C92" t="s">
        <v>89</v>
      </c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</row>
    <row r="93" spans="1:48" x14ac:dyDescent="0.25">
      <c r="B93">
        <f>-B91/$B$92</f>
        <v>0.50214910569956761</v>
      </c>
      <c r="C93">
        <f>-C91/$B$92</f>
        <v>0.20007848168082146</v>
      </c>
      <c r="D93">
        <f>-D91/$B$92</f>
        <v>-4.5836937057198671E-2</v>
      </c>
      <c r="E93">
        <f>-E91/$B$92</f>
        <v>0.76374301969551994</v>
      </c>
      <c r="F93">
        <f>-F91/$B$92</f>
        <v>0.34987205072855521</v>
      </c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1:48" x14ac:dyDescent="0.25"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</row>
    <row r="95" spans="1:48" x14ac:dyDescent="0.25">
      <c r="A95" t="s">
        <v>91</v>
      </c>
      <c r="B95" s="103">
        <v>8</v>
      </c>
      <c r="C95">
        <v>5</v>
      </c>
      <c r="D95">
        <v>6</v>
      </c>
      <c r="E95">
        <v>3</v>
      </c>
      <c r="F95">
        <v>3</v>
      </c>
      <c r="Y95" s="25"/>
      <c r="Z95" s="61"/>
      <c r="AA95" s="61"/>
      <c r="AB95" s="61"/>
      <c r="AC95" s="61"/>
      <c r="AD95" s="61"/>
      <c r="AE95" s="61"/>
      <c r="AF95" s="61"/>
      <c r="AG95" s="61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</row>
    <row r="96" spans="1:48" x14ac:dyDescent="0.25">
      <c r="A96" s="103"/>
      <c r="Y96" s="25"/>
      <c r="Z96" s="61"/>
      <c r="AA96" s="61"/>
      <c r="AB96" s="61"/>
      <c r="AC96" s="61"/>
      <c r="AD96" s="61"/>
      <c r="AE96" s="61"/>
      <c r="AF96" s="61"/>
      <c r="AG96" s="61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</row>
    <row r="97" spans="1:48" x14ac:dyDescent="0.25">
      <c r="B97" s="103">
        <f>SUMPRODUCT(B95:F95,B90:F90)</f>
        <v>843.86251423401018</v>
      </c>
      <c r="Y97" s="25"/>
      <c r="Z97" s="61"/>
      <c r="AA97" s="55"/>
      <c r="AB97" s="55"/>
      <c r="AC97" s="55"/>
      <c r="AD97" s="55"/>
      <c r="AE97" s="55"/>
      <c r="AF97" s="55"/>
      <c r="AG97" s="5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</row>
    <row r="98" spans="1:48" x14ac:dyDescent="0.25">
      <c r="A98" s="103"/>
      <c r="Y98" s="25"/>
      <c r="Z98" s="61"/>
      <c r="AA98" s="55"/>
      <c r="AB98" s="55"/>
      <c r="AC98" s="55"/>
      <c r="AD98" s="55"/>
      <c r="AE98" s="55"/>
      <c r="AF98" s="55"/>
      <c r="AG98" s="5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</row>
    <row r="99" spans="1:48" x14ac:dyDescent="0.25">
      <c r="Y99" s="25"/>
      <c r="Z99" s="61"/>
      <c r="AA99" s="55"/>
      <c r="AB99" s="55"/>
      <c r="AC99" s="55"/>
      <c r="AD99" s="55"/>
      <c r="AE99" s="55"/>
      <c r="AF99" s="55"/>
      <c r="AG99" s="5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</row>
    <row r="100" spans="1:48" x14ac:dyDescent="0.25">
      <c r="Y100" s="25"/>
      <c r="Z100" s="61"/>
      <c r="AA100" s="55"/>
      <c r="AB100" s="55"/>
      <c r="AC100" s="55"/>
      <c r="AD100" s="55"/>
      <c r="AE100" s="55"/>
      <c r="AF100" s="55"/>
      <c r="AG100" s="5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</row>
    <row r="101" spans="1:48" x14ac:dyDescent="0.25">
      <c r="R101" s="59"/>
      <c r="Y101" s="25"/>
      <c r="Z101" s="61"/>
      <c r="AA101" s="55"/>
      <c r="AB101" s="55"/>
      <c r="AC101" s="55"/>
      <c r="AD101" s="55"/>
      <c r="AE101" s="55"/>
      <c r="AF101" s="55"/>
      <c r="AG101" s="5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</row>
    <row r="102" spans="1:48" x14ac:dyDescent="0.25">
      <c r="R102" s="59"/>
      <c r="Y102" s="25"/>
      <c r="Z102" s="61"/>
      <c r="AA102" s="55"/>
      <c r="AB102" s="55"/>
      <c r="AC102" s="55"/>
      <c r="AD102" s="55"/>
      <c r="AE102" s="55"/>
      <c r="AF102" s="55"/>
      <c r="AG102" s="5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</row>
    <row r="103" spans="1:48" x14ac:dyDescent="0.25">
      <c r="A103" s="64"/>
      <c r="B103" s="64"/>
      <c r="C103" s="64"/>
      <c r="D103" s="64"/>
      <c r="E103" s="64"/>
      <c r="F103" s="64"/>
      <c r="G103" s="64"/>
      <c r="R103" s="59"/>
      <c r="Y103" s="25"/>
      <c r="Z103" s="61"/>
      <c r="AA103" s="55"/>
      <c r="AB103" s="55"/>
      <c r="AC103" s="55"/>
      <c r="AD103" s="55"/>
      <c r="AE103" s="55"/>
      <c r="AF103" s="55"/>
      <c r="AG103" s="5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</row>
    <row r="104" spans="1:48" x14ac:dyDescent="0.25">
      <c r="R104" s="59"/>
      <c r="Y104" s="25"/>
      <c r="Z104" s="61"/>
      <c r="AA104" s="55"/>
      <c r="AB104" s="55"/>
      <c r="AC104" s="55"/>
      <c r="AD104" s="55"/>
      <c r="AE104" s="55"/>
      <c r="AF104" s="55"/>
      <c r="AG104" s="5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</row>
    <row r="105" spans="1:48" x14ac:dyDescent="0.25">
      <c r="R105" s="59"/>
      <c r="Y105" s="25"/>
      <c r="Z105" s="61"/>
      <c r="AA105" s="55"/>
      <c r="AB105" s="55"/>
      <c r="AC105" s="55"/>
      <c r="AD105" s="55"/>
      <c r="AE105" s="55"/>
      <c r="AF105" s="55"/>
      <c r="AG105" s="5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</row>
    <row r="106" spans="1:48" x14ac:dyDescent="0.25">
      <c r="R106" s="59"/>
      <c r="Y106" s="25"/>
      <c r="Z106" s="61"/>
      <c r="AA106" s="55"/>
      <c r="AB106" s="55"/>
      <c r="AC106" s="55"/>
      <c r="AD106" s="55"/>
      <c r="AE106" s="55"/>
      <c r="AF106" s="55"/>
      <c r="AG106" s="5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</row>
    <row r="107" spans="1:48" x14ac:dyDescent="0.25">
      <c r="R107" s="59"/>
      <c r="Y107" s="25"/>
      <c r="Z107" s="61"/>
      <c r="AA107" s="55"/>
      <c r="AB107" s="55"/>
      <c r="AC107" s="55"/>
      <c r="AD107" s="55"/>
      <c r="AE107" s="55"/>
      <c r="AF107" s="55"/>
      <c r="AG107" s="5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</row>
    <row r="108" spans="1:48" x14ac:dyDescent="0.25">
      <c r="R108" s="59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</row>
    <row r="109" spans="1:48" x14ac:dyDescent="0.25">
      <c r="R109" s="59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</row>
    <row r="110" spans="1:48" x14ac:dyDescent="0.25">
      <c r="R110" s="59"/>
      <c r="Y110" s="25"/>
      <c r="Z110" s="62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</row>
    <row r="111" spans="1:48" ht="15.75" thickBot="1" x14ac:dyDescent="0.3">
      <c r="R111" s="59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</row>
    <row r="112" spans="1:48" x14ac:dyDescent="0.25">
      <c r="A112" s="65" t="s">
        <v>88</v>
      </c>
      <c r="B112" s="68" t="s">
        <v>83</v>
      </c>
      <c r="C112" s="68" t="s">
        <v>84</v>
      </c>
      <c r="D112" s="69" t="s">
        <v>81</v>
      </c>
      <c r="E112" s="69"/>
      <c r="F112" s="69" t="s">
        <v>82</v>
      </c>
      <c r="G112" s="69" t="s">
        <v>85</v>
      </c>
      <c r="H112" s="70" t="s">
        <v>86</v>
      </c>
      <c r="R112" s="59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</row>
    <row r="113" spans="1:48" x14ac:dyDescent="0.25">
      <c r="A113" s="66">
        <v>0</v>
      </c>
      <c r="B113" s="13"/>
      <c r="C113" s="13"/>
      <c r="D113" s="13"/>
      <c r="E113" s="13"/>
      <c r="F113" s="13"/>
      <c r="G113" s="13">
        <v>0</v>
      </c>
      <c r="H113" s="14">
        <v>900</v>
      </c>
      <c r="I113" s="59"/>
      <c r="R113" s="59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</row>
    <row r="114" spans="1:48" x14ac:dyDescent="0.25">
      <c r="A114" s="66">
        <v>1</v>
      </c>
      <c r="B114" s="13">
        <f t="shared" ref="B114:B133" si="24">(G113+H113)/2-0.1/2</f>
        <v>449.95</v>
      </c>
      <c r="C114" s="13">
        <f t="shared" ref="C114:C133" si="25">(G113+H113)/2+0.1/2</f>
        <v>450.05</v>
      </c>
      <c r="D114" s="13">
        <f t="shared" ref="D114:D133" si="26">4500/($B$90+$B$93*B114)+2*($B$90+$B$93*B114)+4000/($C$90+$C$93*B114)+3.5*($C$90+$C$93*B114)+8800/($D$90+$D$93*B114)+3*($D$90+$D$93*B114)+1400/($E$90+$E$93*B114)+2*($E$90+$E$93*B114)+300/($F$90+$F$93*B114)+($F$90+$F$93*B114)</f>
        <v>2244.7876429825774</v>
      </c>
      <c r="E114" s="13" t="s">
        <v>7</v>
      </c>
      <c r="F114" s="71">
        <f t="shared" ref="F114:F133" si="27">4500/($B$90+$B$93*C114)+2*($B$90+$B$93*C114)+4000/($C$90+$C$93*C114)+3.5*($C$90+$C$93*C114)+8800/($D$90+$D$93*C114)+3*($D$90+$D$93*C114)+1400/($E$90+$E$93*C114)+2*($E$90+$E$93*C114)+300/($F$90+$F$93*C114)+($F$90+$F$93*C114)</f>
        <v>2245.1544688698782</v>
      </c>
      <c r="G114" s="13">
        <f>G113</f>
        <v>0</v>
      </c>
      <c r="H114" s="14">
        <f>C114</f>
        <v>450.05</v>
      </c>
      <c r="I114" s="59"/>
      <c r="R114" s="59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</row>
    <row r="115" spans="1:48" x14ac:dyDescent="0.25">
      <c r="A115" s="66">
        <v>2</v>
      </c>
      <c r="B115" s="13">
        <f t="shared" si="24"/>
        <v>224.97499999999999</v>
      </c>
      <c r="C115" s="13">
        <f t="shared" si="25"/>
        <v>225.07500000000002</v>
      </c>
      <c r="D115" s="13">
        <f t="shared" si="26"/>
        <v>1451.3209470643064</v>
      </c>
      <c r="E115" s="13" t="s">
        <v>7</v>
      </c>
      <c r="F115" s="71">
        <f t="shared" si="27"/>
        <v>1451.6563473524002</v>
      </c>
      <c r="G115" s="13">
        <f>G114</f>
        <v>0</v>
      </c>
      <c r="H115" s="14">
        <f>C115</f>
        <v>225.07500000000002</v>
      </c>
      <c r="I115" s="59"/>
      <c r="R115" s="59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1:48" x14ac:dyDescent="0.25">
      <c r="A116" s="66">
        <v>3</v>
      </c>
      <c r="B116" s="13">
        <f t="shared" si="24"/>
        <v>112.48750000000001</v>
      </c>
      <c r="C116" s="13">
        <f t="shared" si="25"/>
        <v>112.58750000000001</v>
      </c>
      <c r="D116" s="13">
        <f t="shared" si="26"/>
        <v>1094.0301270973123</v>
      </c>
      <c r="E116" s="13" t="s">
        <v>7</v>
      </c>
      <c r="F116" s="71">
        <f t="shared" si="27"/>
        <v>1094.3208097623706</v>
      </c>
      <c r="G116" s="13">
        <f>G115</f>
        <v>0</v>
      </c>
      <c r="H116" s="14">
        <f>C116</f>
        <v>112.58750000000001</v>
      </c>
      <c r="I116" s="59"/>
      <c r="R116" s="59"/>
      <c r="Y116" s="25"/>
      <c r="Z116" s="61"/>
      <c r="AA116" s="61"/>
      <c r="AB116" s="61"/>
      <c r="AC116" s="61"/>
      <c r="AD116" s="61"/>
      <c r="AE116" s="61"/>
      <c r="AF116" s="61"/>
      <c r="AG116" s="61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</row>
    <row r="117" spans="1:48" x14ac:dyDescent="0.25">
      <c r="A117" s="66">
        <v>4</v>
      </c>
      <c r="B117" s="13">
        <f t="shared" si="24"/>
        <v>56.243750000000006</v>
      </c>
      <c r="C117" s="13">
        <f t="shared" si="25"/>
        <v>56.34375</v>
      </c>
      <c r="D117" s="13">
        <f t="shared" si="26"/>
        <v>947.83092899746441</v>
      </c>
      <c r="E117" s="13" t="s">
        <v>7</v>
      </c>
      <c r="F117" s="71">
        <f t="shared" si="27"/>
        <v>948.04554503734505</v>
      </c>
      <c r="G117" s="13">
        <f>G116</f>
        <v>0</v>
      </c>
      <c r="H117" s="14">
        <f>C117</f>
        <v>56.34375</v>
      </c>
      <c r="I117" s="59"/>
      <c r="R117" s="59"/>
      <c r="Y117" s="25"/>
      <c r="Z117" s="61"/>
      <c r="AA117" s="61"/>
      <c r="AB117" s="61"/>
      <c r="AC117" s="61"/>
      <c r="AD117" s="61"/>
      <c r="AE117" s="61"/>
      <c r="AF117" s="61"/>
      <c r="AG117" s="61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</row>
    <row r="118" spans="1:48" x14ac:dyDescent="0.25">
      <c r="A118" s="66">
        <v>5</v>
      </c>
      <c r="B118" s="13">
        <f t="shared" si="24"/>
        <v>28.121874999999999</v>
      </c>
      <c r="C118" s="13">
        <f t="shared" si="25"/>
        <v>28.221875000000001</v>
      </c>
      <c r="D118" s="13">
        <f t="shared" si="26"/>
        <v>900.70971159871794</v>
      </c>
      <c r="E118" s="13" t="s">
        <v>7</v>
      </c>
      <c r="F118" s="71">
        <f t="shared" si="27"/>
        <v>900.8122563769316</v>
      </c>
      <c r="G118" s="13">
        <f>G117</f>
        <v>0</v>
      </c>
      <c r="H118" s="14">
        <f>C118</f>
        <v>28.221875000000001</v>
      </c>
      <c r="I118" s="59"/>
      <c r="R118" s="59"/>
      <c r="Y118" s="25"/>
      <c r="Z118" s="61"/>
      <c r="AA118" s="55"/>
      <c r="AB118" s="55"/>
      <c r="AC118" s="55"/>
      <c r="AD118" s="55"/>
      <c r="AE118" s="55"/>
      <c r="AF118" s="55"/>
      <c r="AG118" s="5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</row>
    <row r="119" spans="1:48" x14ac:dyDescent="0.25">
      <c r="A119" s="66">
        <v>6</v>
      </c>
      <c r="B119" s="13">
        <f t="shared" si="24"/>
        <v>14.0609375</v>
      </c>
      <c r="C119" s="13">
        <f t="shared" si="25"/>
        <v>14.160937500000001</v>
      </c>
      <c r="D119" s="13">
        <f t="shared" si="26"/>
        <v>894.63861969630364</v>
      </c>
      <c r="E119" s="13" t="s">
        <v>9</v>
      </c>
      <c r="F119" s="71">
        <f t="shared" si="27"/>
        <v>894.60619111075755</v>
      </c>
      <c r="G119" s="13">
        <f>B119</f>
        <v>14.0609375</v>
      </c>
      <c r="H119" s="14">
        <f>H118</f>
        <v>28.221875000000001</v>
      </c>
      <c r="I119" s="59"/>
      <c r="R119" s="59"/>
      <c r="Y119" s="25"/>
      <c r="Z119" s="61"/>
      <c r="AA119" s="55"/>
      <c r="AB119" s="55"/>
      <c r="AC119" s="55"/>
      <c r="AD119" s="55"/>
      <c r="AE119" s="55"/>
      <c r="AF119" s="55"/>
      <c r="AG119" s="5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</row>
    <row r="120" spans="1:48" x14ac:dyDescent="0.25">
      <c r="A120" s="66">
        <v>7</v>
      </c>
      <c r="B120" s="13">
        <f t="shared" si="24"/>
        <v>21.091406249999999</v>
      </c>
      <c r="C120" s="13">
        <f t="shared" si="25"/>
        <v>21.19140625</v>
      </c>
      <c r="D120" s="13">
        <f t="shared" si="26"/>
        <v>895.33855590457836</v>
      </c>
      <c r="E120" s="13" t="s">
        <v>7</v>
      </c>
      <c r="F120" s="71">
        <f t="shared" si="27"/>
        <v>895.38642009939906</v>
      </c>
      <c r="G120" s="13">
        <f>G119</f>
        <v>14.0609375</v>
      </c>
      <c r="H120" s="14">
        <f>C120</f>
        <v>21.19140625</v>
      </c>
      <c r="I120" s="59"/>
      <c r="R120" s="59"/>
      <c r="Y120" s="25"/>
      <c r="Z120" s="61"/>
      <c r="AA120" s="55"/>
      <c r="AB120" s="55"/>
      <c r="AC120" s="55"/>
      <c r="AD120" s="55"/>
      <c r="AE120" s="55"/>
      <c r="AF120" s="55"/>
      <c r="AG120" s="5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</row>
    <row r="121" spans="1:48" x14ac:dyDescent="0.25">
      <c r="A121" s="66">
        <v>8</v>
      </c>
      <c r="B121" s="13">
        <f t="shared" si="24"/>
        <v>17.576171875</v>
      </c>
      <c r="C121" s="13">
        <f t="shared" si="25"/>
        <v>17.676171875000001</v>
      </c>
      <c r="D121" s="13">
        <f t="shared" si="26"/>
        <v>894.28473338310539</v>
      </c>
      <c r="E121" s="13" t="s">
        <v>7</v>
      </c>
      <c r="F121" s="71">
        <f t="shared" si="27"/>
        <v>894.29665637404958</v>
      </c>
      <c r="G121" s="13">
        <f>G120</f>
        <v>14.0609375</v>
      </c>
      <c r="H121" s="14">
        <f>C121</f>
        <v>17.676171875000001</v>
      </c>
      <c r="I121" s="59"/>
      <c r="R121" s="59"/>
      <c r="Y121" s="25"/>
      <c r="Z121" s="61"/>
      <c r="AA121" s="55"/>
      <c r="AB121" s="55"/>
      <c r="AC121" s="55"/>
      <c r="AD121" s="55"/>
      <c r="AE121" s="55"/>
      <c r="AF121" s="55"/>
      <c r="AG121" s="5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</row>
    <row r="122" spans="1:48" x14ac:dyDescent="0.25">
      <c r="A122" s="66">
        <v>9</v>
      </c>
      <c r="B122" s="13">
        <f t="shared" si="24"/>
        <v>15.818554687500001</v>
      </c>
      <c r="C122" s="13">
        <f t="shared" si="25"/>
        <v>15.918554687500002</v>
      </c>
      <c r="D122" s="13">
        <f t="shared" si="26"/>
        <v>894.26647665386724</v>
      </c>
      <c r="E122" s="13" t="s">
        <v>9</v>
      </c>
      <c r="F122" s="71">
        <f t="shared" si="27"/>
        <v>894.25744875561134</v>
      </c>
      <c r="G122" s="13">
        <f>B122</f>
        <v>15.818554687500001</v>
      </c>
      <c r="H122" s="14">
        <f>H121</f>
        <v>17.676171875000001</v>
      </c>
      <c r="I122" s="59"/>
      <c r="R122" s="59"/>
      <c r="Y122" s="25"/>
      <c r="Z122" s="61"/>
      <c r="AA122" s="55"/>
      <c r="AB122" s="55"/>
      <c r="AC122" s="55"/>
      <c r="AD122" s="55"/>
      <c r="AE122" s="55"/>
      <c r="AF122" s="55"/>
      <c r="AG122" s="5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</row>
    <row r="123" spans="1:48" x14ac:dyDescent="0.25">
      <c r="A123" s="66">
        <v>10</v>
      </c>
      <c r="B123" s="13">
        <f t="shared" si="24"/>
        <v>16.697363281250002</v>
      </c>
      <c r="C123" s="13">
        <f t="shared" si="25"/>
        <v>16.797363281250004</v>
      </c>
      <c r="D123" s="13">
        <f t="shared" si="26"/>
        <v>894.22945100613924</v>
      </c>
      <c r="E123" s="13" t="s">
        <v>7</v>
      </c>
      <c r="F123" s="71">
        <f t="shared" si="27"/>
        <v>894.2311801897763</v>
      </c>
      <c r="G123" s="13">
        <f t="shared" ref="G123:G133" si="28">G122</f>
        <v>15.818554687500001</v>
      </c>
      <c r="H123" s="14">
        <f t="shared" ref="H123:H133" si="29">C123</f>
        <v>16.797363281250004</v>
      </c>
      <c r="I123" s="59"/>
      <c r="Y123" s="25"/>
      <c r="Z123" s="61"/>
      <c r="AA123" s="55"/>
      <c r="AB123" s="55"/>
      <c r="AC123" s="55"/>
      <c r="AD123" s="55"/>
      <c r="AE123" s="55"/>
      <c r="AF123" s="55"/>
      <c r="AG123" s="5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</row>
    <row r="124" spans="1:48" x14ac:dyDescent="0.25">
      <c r="A124" s="66">
        <v>11</v>
      </c>
      <c r="B124" s="13">
        <f t="shared" si="24"/>
        <v>16.257958984375001</v>
      </c>
      <c r="C124" s="13">
        <f t="shared" si="25"/>
        <v>16.357958984375003</v>
      </c>
      <c r="D124" s="13">
        <f t="shared" si="26"/>
        <v>894.23611145763391</v>
      </c>
      <c r="E124" s="13" t="s">
        <v>9</v>
      </c>
      <c r="F124" s="71">
        <f t="shared" si="27"/>
        <v>894.2325353761629</v>
      </c>
      <c r="G124" s="13">
        <f t="shared" si="28"/>
        <v>15.818554687500001</v>
      </c>
      <c r="H124" s="14">
        <f t="shared" si="29"/>
        <v>16.357958984375003</v>
      </c>
      <c r="I124" s="59"/>
      <c r="Y124" s="25"/>
      <c r="Z124" s="61"/>
      <c r="AA124" s="55"/>
      <c r="AB124" s="55"/>
      <c r="AC124" s="55"/>
      <c r="AD124" s="55"/>
      <c r="AE124" s="55"/>
      <c r="AF124" s="55"/>
      <c r="AG124" s="5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</row>
    <row r="125" spans="1:48" x14ac:dyDescent="0.25">
      <c r="A125" s="66">
        <v>12</v>
      </c>
      <c r="B125" s="13">
        <f t="shared" si="24"/>
        <v>16.038256835937499</v>
      </c>
      <c r="C125" s="13">
        <f t="shared" si="25"/>
        <v>16.138256835937501</v>
      </c>
      <c r="D125" s="13">
        <f t="shared" si="26"/>
        <v>894.24829032454511</v>
      </c>
      <c r="E125" s="13" t="s">
        <v>9</v>
      </c>
      <c r="F125" s="71">
        <f t="shared" si="27"/>
        <v>894.24200702896883</v>
      </c>
      <c r="G125" s="13">
        <f t="shared" si="28"/>
        <v>15.818554687500001</v>
      </c>
      <c r="H125" s="14">
        <f t="shared" si="29"/>
        <v>16.138256835937501</v>
      </c>
      <c r="I125" s="59"/>
      <c r="Y125" s="25"/>
      <c r="Z125" s="61"/>
      <c r="AA125" s="55"/>
      <c r="AB125" s="55"/>
      <c r="AC125" s="55"/>
      <c r="AD125" s="55"/>
      <c r="AE125" s="55"/>
      <c r="AF125" s="55"/>
      <c r="AG125" s="5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</row>
    <row r="126" spans="1:48" x14ac:dyDescent="0.25">
      <c r="A126" s="66">
        <v>13</v>
      </c>
      <c r="B126" s="13">
        <f t="shared" si="24"/>
        <v>15.92840576171875</v>
      </c>
      <c r="C126" s="13">
        <f t="shared" si="25"/>
        <v>16.028405761718751</v>
      </c>
      <c r="D126" s="13">
        <f t="shared" si="26"/>
        <v>894.25662738528308</v>
      </c>
      <c r="E126" s="13" t="s">
        <v>9</v>
      </c>
      <c r="F126" s="71">
        <f t="shared" si="27"/>
        <v>894.24897650997173</v>
      </c>
      <c r="G126" s="13">
        <f t="shared" si="28"/>
        <v>15.818554687500001</v>
      </c>
      <c r="H126" s="14">
        <f t="shared" si="29"/>
        <v>16.028405761718751</v>
      </c>
      <c r="I126" s="59"/>
      <c r="Y126" s="25"/>
      <c r="Z126" s="61"/>
      <c r="AA126" s="55"/>
      <c r="AB126" s="55"/>
      <c r="AC126" s="55"/>
      <c r="AD126" s="55"/>
      <c r="AE126" s="55"/>
      <c r="AF126" s="55"/>
      <c r="AG126" s="5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</row>
    <row r="127" spans="1:48" x14ac:dyDescent="0.25">
      <c r="A127" s="66">
        <v>14</v>
      </c>
      <c r="B127" s="13">
        <f t="shared" si="24"/>
        <v>15.873480224609375</v>
      </c>
      <c r="C127" s="13">
        <f t="shared" si="25"/>
        <v>15.973480224609377</v>
      </c>
      <c r="D127" s="13">
        <f t="shared" si="26"/>
        <v>894.26136234137766</v>
      </c>
      <c r="E127" s="13" t="s">
        <v>9</v>
      </c>
      <c r="F127" s="71">
        <f t="shared" si="27"/>
        <v>894.2530241410708</v>
      </c>
      <c r="G127" s="13">
        <f t="shared" si="28"/>
        <v>15.818554687500001</v>
      </c>
      <c r="H127" s="14">
        <f t="shared" si="29"/>
        <v>15.973480224609377</v>
      </c>
      <c r="I127" s="59"/>
      <c r="Y127" s="25"/>
      <c r="Z127" s="61"/>
      <c r="AA127" s="55"/>
      <c r="AB127" s="55"/>
      <c r="AC127" s="55"/>
      <c r="AD127" s="55"/>
      <c r="AE127" s="55"/>
      <c r="AF127" s="55"/>
      <c r="AG127" s="5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</row>
    <row r="128" spans="1:48" x14ac:dyDescent="0.25">
      <c r="A128" s="66">
        <v>15</v>
      </c>
      <c r="B128" s="13">
        <f t="shared" si="24"/>
        <v>15.846017456054689</v>
      </c>
      <c r="C128" s="13">
        <f t="shared" si="25"/>
        <v>15.94601745605469</v>
      </c>
      <c r="D128" s="13">
        <f t="shared" si="26"/>
        <v>894.26387199617795</v>
      </c>
      <c r="E128" s="13" t="s">
        <v>9</v>
      </c>
      <c r="F128" s="71">
        <f t="shared" si="27"/>
        <v>894.25518924428002</v>
      </c>
      <c r="G128" s="13">
        <f t="shared" si="28"/>
        <v>15.818554687500001</v>
      </c>
      <c r="H128" s="14">
        <f t="shared" si="29"/>
        <v>15.94601745605469</v>
      </c>
      <c r="I128" s="59"/>
      <c r="Y128" s="25"/>
      <c r="Z128" s="61"/>
      <c r="AA128" s="55"/>
      <c r="AB128" s="55"/>
      <c r="AC128" s="55"/>
      <c r="AD128" s="55"/>
      <c r="AE128" s="55"/>
      <c r="AF128" s="55"/>
      <c r="AG128" s="5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</row>
    <row r="129" spans="1:48" x14ac:dyDescent="0.25">
      <c r="A129" s="66">
        <v>16</v>
      </c>
      <c r="B129" s="13">
        <f t="shared" si="24"/>
        <v>15.832286071777345</v>
      </c>
      <c r="C129" s="13">
        <f t="shared" si="25"/>
        <v>15.932286071777346</v>
      </c>
      <c r="D129" s="13">
        <f t="shared" si="26"/>
        <v>894.26516243940159</v>
      </c>
      <c r="E129" s="13" t="s">
        <v>9</v>
      </c>
      <c r="F129" s="71">
        <f t="shared" si="27"/>
        <v>894.25630718876607</v>
      </c>
      <c r="G129" s="13">
        <f t="shared" si="28"/>
        <v>15.818554687500001</v>
      </c>
      <c r="H129" s="14">
        <f t="shared" si="29"/>
        <v>15.932286071777346</v>
      </c>
      <c r="I129" s="59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</row>
    <row r="130" spans="1:48" x14ac:dyDescent="0.25">
      <c r="A130" s="66">
        <v>17</v>
      </c>
      <c r="B130" s="13">
        <f t="shared" si="24"/>
        <v>15.825420379638672</v>
      </c>
      <c r="C130" s="13">
        <f t="shared" si="25"/>
        <v>15.925420379638673</v>
      </c>
      <c r="D130" s="13">
        <f t="shared" si="26"/>
        <v>894.26581657394513</v>
      </c>
      <c r="E130" s="13" t="s">
        <v>9</v>
      </c>
      <c r="F130" s="71">
        <f t="shared" si="27"/>
        <v>894.25687501812195</v>
      </c>
      <c r="G130" s="13">
        <f t="shared" si="28"/>
        <v>15.818554687500001</v>
      </c>
      <c r="H130" s="14">
        <f t="shared" si="29"/>
        <v>15.925420379638673</v>
      </c>
      <c r="I130" s="59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</row>
    <row r="131" spans="1:48" x14ac:dyDescent="0.25">
      <c r="A131" s="66">
        <v>18</v>
      </c>
      <c r="B131" s="13">
        <f t="shared" si="24"/>
        <v>15.821987533569336</v>
      </c>
      <c r="C131" s="13">
        <f t="shared" si="25"/>
        <v>15.921987533569338</v>
      </c>
      <c r="D131" s="13">
        <f t="shared" si="26"/>
        <v>894.26614587057338</v>
      </c>
      <c r="E131" s="13" t="s">
        <v>9</v>
      </c>
      <c r="F131" s="71">
        <f t="shared" si="27"/>
        <v>894.25716114819079</v>
      </c>
      <c r="G131" s="13">
        <f t="shared" si="28"/>
        <v>15.818554687500001</v>
      </c>
      <c r="H131" s="14">
        <f t="shared" si="29"/>
        <v>15.921987533569338</v>
      </c>
      <c r="I131" s="59"/>
      <c r="Y131" s="25"/>
      <c r="Z131" s="62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</row>
    <row r="132" spans="1:48" x14ac:dyDescent="0.25">
      <c r="A132" s="66">
        <v>19</v>
      </c>
      <c r="B132" s="13">
        <f t="shared" si="24"/>
        <v>15.820271110534669</v>
      </c>
      <c r="C132" s="13">
        <f t="shared" si="25"/>
        <v>15.920271110534671</v>
      </c>
      <c r="D132" s="13">
        <f t="shared" si="26"/>
        <v>894.26631107636706</v>
      </c>
      <c r="E132" s="13" t="s">
        <v>9</v>
      </c>
      <c r="F132" s="71">
        <f t="shared" si="27"/>
        <v>894.25730476721242</v>
      </c>
      <c r="G132" s="13">
        <f t="shared" si="28"/>
        <v>15.818554687500001</v>
      </c>
      <c r="H132" s="14">
        <f t="shared" si="29"/>
        <v>15.920271110534671</v>
      </c>
      <c r="I132" s="59"/>
      <c r="K132" s="57"/>
      <c r="L132" s="57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</row>
    <row r="133" spans="1:48" ht="15.75" thickBot="1" x14ac:dyDescent="0.3">
      <c r="A133" s="67">
        <v>20</v>
      </c>
      <c r="B133" s="15">
        <f t="shared" si="24"/>
        <v>15.819412899017335</v>
      </c>
      <c r="C133" s="15">
        <f t="shared" si="25"/>
        <v>15.919412899017336</v>
      </c>
      <c r="D133" s="15">
        <f t="shared" si="26"/>
        <v>894.2663938186513</v>
      </c>
      <c r="E133" s="15" t="s">
        <v>9</v>
      </c>
      <c r="F133" s="72">
        <f t="shared" si="27"/>
        <v>894.25737671523723</v>
      </c>
      <c r="G133" s="15">
        <f t="shared" si="28"/>
        <v>15.818554687500001</v>
      </c>
      <c r="H133" s="16">
        <f t="shared" si="29"/>
        <v>15.919412899017336</v>
      </c>
      <c r="I133" s="59"/>
      <c r="R133" s="59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</row>
    <row r="134" spans="1:48" x14ac:dyDescent="0.25">
      <c r="F134" s="58"/>
      <c r="I134" s="59"/>
      <c r="R134" s="59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</row>
    <row r="135" spans="1:48" x14ac:dyDescent="0.25"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</row>
    <row r="136" spans="1:48" x14ac:dyDescent="0.25">
      <c r="A136">
        <f>G133</f>
        <v>15.818554687500001</v>
      </c>
      <c r="B136" s="60">
        <f>H133</f>
        <v>15.919412899017336</v>
      </c>
      <c r="C136">
        <f>B133</f>
        <v>15.819412899017335</v>
      </c>
      <c r="D136">
        <f>B132</f>
        <v>15.820271110534669</v>
      </c>
      <c r="E136" s="58">
        <f>B131</f>
        <v>15.821987533569336</v>
      </c>
      <c r="F136">
        <f>B130</f>
        <v>15.825420379638672</v>
      </c>
      <c r="G136">
        <f>B129</f>
        <v>15.832286071777345</v>
      </c>
      <c r="H136" s="59">
        <f>B128</f>
        <v>15.846017456054689</v>
      </c>
      <c r="I136">
        <f>B127</f>
        <v>15.873480224609375</v>
      </c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</row>
    <row r="137" spans="1:48" x14ac:dyDescent="0.25">
      <c r="A137">
        <f t="shared" ref="A137:I137" si="30">4500/($B$90+$B$93*A136)+2*($B$90+$B$93*A136)+4000/($C$90+$C$93*A136)+3.5*($C$90+$C$93*A136)+8800/($D$90+$D$93*A136)+3*($D$90+$D$93*A136)+1400/($E$90+$E$93*A136)+2*($E$90+$E$93*A136)+300/($F$90+$F$93*A136)+($F$90+$F$93*A136)</f>
        <v>894.26647665386724</v>
      </c>
      <c r="B137" s="60">
        <f t="shared" si="30"/>
        <v>894.25737671523723</v>
      </c>
      <c r="C137">
        <f t="shared" si="30"/>
        <v>894.2663938186513</v>
      </c>
      <c r="D137">
        <f t="shared" si="30"/>
        <v>894.26631107636706</v>
      </c>
      <c r="E137">
        <f t="shared" si="30"/>
        <v>894.26614587057338</v>
      </c>
      <c r="F137">
        <f t="shared" si="30"/>
        <v>894.26581657394513</v>
      </c>
      <c r="G137">
        <f t="shared" si="30"/>
        <v>894.26516243940159</v>
      </c>
      <c r="H137">
        <f t="shared" si="30"/>
        <v>894.26387199617795</v>
      </c>
      <c r="I137">
        <f t="shared" si="30"/>
        <v>894.26136234137766</v>
      </c>
      <c r="J137">
        <f>MIN(A137:I137)</f>
        <v>894.25737671523723</v>
      </c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</row>
    <row r="138" spans="1:48" x14ac:dyDescent="0.25">
      <c r="J138" t="s">
        <v>87</v>
      </c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</row>
    <row r="139" spans="1:48" x14ac:dyDescent="0.25"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</row>
    <row r="140" spans="1:48" x14ac:dyDescent="0.25">
      <c r="B140">
        <f>B90+B93*$B$136</f>
        <v>41.240244041138617</v>
      </c>
      <c r="C140">
        <f>C90+C93*$B$136</f>
        <v>35.079926524195081</v>
      </c>
      <c r="D140">
        <f>D90+D93*$B$136</f>
        <v>55.222340842819861</v>
      </c>
      <c r="E140">
        <f>E90+E93*$B$136</f>
        <v>28.645687016196675</v>
      </c>
      <c r="F140">
        <f>F90+F93*$B$136</f>
        <v>16.650982060194039</v>
      </c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</row>
    <row r="141" spans="1:48" x14ac:dyDescent="0.25">
      <c r="B141">
        <f>-4500/B140^2+2</f>
        <v>-0.64587949500399766</v>
      </c>
      <c r="C141">
        <f>-4400/C140^2+3.5</f>
        <v>-7.5488012937991567E-2</v>
      </c>
      <c r="D141">
        <f>-8800/D140^2+3</f>
        <v>0.11428758572846931</v>
      </c>
      <c r="E141">
        <f>-1400/E140^2+2</f>
        <v>0.29388009167318963</v>
      </c>
      <c r="F141">
        <f>-300/F140^2+1</f>
        <v>-8.2035598027806689E-2</v>
      </c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</row>
    <row r="142" spans="1:48" x14ac:dyDescent="0.25">
      <c r="B142">
        <f>SQRT(B141^2+C141^2+D141^2+E141^2+F141^2)</f>
        <v>0.72733469739949153</v>
      </c>
      <c r="C142" t="s">
        <v>89</v>
      </c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</row>
    <row r="143" spans="1:48" x14ac:dyDescent="0.25">
      <c r="B143">
        <f>-B141/$B$142</f>
        <v>0.8880086393695662</v>
      </c>
      <c r="C143">
        <f>-C141/$B$142</f>
        <v>0.10378717419626891</v>
      </c>
      <c r="D143">
        <f>-D141/$B$142</f>
        <v>-0.15713204132443084</v>
      </c>
      <c r="E143">
        <f>-E141/$B$142</f>
        <v>-0.40405069732535365</v>
      </c>
      <c r="F143">
        <f>-F141/$B$142</f>
        <v>0.11278933663018734</v>
      </c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</row>
    <row r="144" spans="1:48" x14ac:dyDescent="0.25"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</row>
    <row r="145" spans="1:48" x14ac:dyDescent="0.25">
      <c r="A145" s="102" t="s">
        <v>91</v>
      </c>
      <c r="B145" s="103">
        <v>8</v>
      </c>
      <c r="C145" s="102">
        <v>5</v>
      </c>
      <c r="D145" s="102">
        <v>6</v>
      </c>
      <c r="E145" s="102">
        <v>3</v>
      </c>
      <c r="F145" s="102">
        <v>3</v>
      </c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</row>
    <row r="146" spans="1:48" x14ac:dyDescent="0.25">
      <c r="A146" s="103"/>
      <c r="B146" s="102"/>
      <c r="C146" s="102"/>
      <c r="D146" s="102"/>
      <c r="E146" s="102"/>
      <c r="F146" s="102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</row>
    <row r="147" spans="1:48" x14ac:dyDescent="0.25">
      <c r="B147" s="103">
        <f>SUMPRODUCT(B145:F145,B140:F140)</f>
        <v>972.54563723617571</v>
      </c>
      <c r="C147" s="102"/>
      <c r="D147" s="102"/>
      <c r="E147" s="102"/>
      <c r="F147" s="102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</row>
    <row r="148" spans="1:48" x14ac:dyDescent="0.25"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</row>
    <row r="149" spans="1:48" x14ac:dyDescent="0.25"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</row>
    <row r="150" spans="1:48" x14ac:dyDescent="0.25"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</row>
    <row r="151" spans="1:48" x14ac:dyDescent="0.25"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</row>
    <row r="152" spans="1:48" x14ac:dyDescent="0.25"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</row>
    <row r="153" spans="1:48" x14ac:dyDescent="0.25"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</row>
    <row r="154" spans="1:48" x14ac:dyDescent="0.25"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</row>
    <row r="155" spans="1:48" x14ac:dyDescent="0.25"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</row>
    <row r="156" spans="1:48" x14ac:dyDescent="0.25"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</row>
    <row r="157" spans="1:48" x14ac:dyDescent="0.25"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</row>
    <row r="158" spans="1:48" x14ac:dyDescent="0.25"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</row>
    <row r="159" spans="1:48" x14ac:dyDescent="0.25"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</row>
    <row r="160" spans="1:48" x14ac:dyDescent="0.25"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</row>
    <row r="161" spans="1:48" x14ac:dyDescent="0.25"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</row>
    <row r="162" spans="1:48" x14ac:dyDescent="0.25"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</row>
    <row r="163" spans="1:48" ht="15.75" thickBot="1" x14ac:dyDescent="0.3"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</row>
    <row r="164" spans="1:48" x14ac:dyDescent="0.25">
      <c r="A164" s="65" t="s">
        <v>88</v>
      </c>
      <c r="B164" s="68" t="s">
        <v>83</v>
      </c>
      <c r="C164" s="68" t="s">
        <v>84</v>
      </c>
      <c r="D164" s="69" t="s">
        <v>81</v>
      </c>
      <c r="E164" s="69"/>
      <c r="F164" s="69" t="s">
        <v>82</v>
      </c>
      <c r="G164" s="69" t="s">
        <v>85</v>
      </c>
      <c r="H164" s="70" t="s">
        <v>86</v>
      </c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</row>
    <row r="165" spans="1:48" x14ac:dyDescent="0.25">
      <c r="A165" s="66">
        <v>0</v>
      </c>
      <c r="B165" s="13"/>
      <c r="C165" s="13"/>
      <c r="D165" s="13"/>
      <c r="E165" s="13"/>
      <c r="F165" s="13"/>
      <c r="G165" s="13">
        <v>0</v>
      </c>
      <c r="H165" s="14">
        <v>900</v>
      </c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</row>
    <row r="166" spans="1:48" x14ac:dyDescent="0.25">
      <c r="A166" s="66">
        <v>1</v>
      </c>
      <c r="B166" s="13">
        <f>(G165+H165)/2-0.1/2</f>
        <v>449.95</v>
      </c>
      <c r="C166" s="13">
        <f>(G165+H165)/2+0.1/2</f>
        <v>450.05</v>
      </c>
      <c r="D166" s="13">
        <f t="shared" ref="D166:D185" si="31">4500/($B$140+$B$143*B166)+2*($B$140+$B$143*B166)+4000/($C$140+$C$143*B166)+3.5*($C$140+$C$143*B166)+8800/($D$140+$D$143*B166)+3*($D$140+$D$143*B166)+1400/($E$140+$E$143*B166)+2*($E$140+$E$143*B166)+300/($F$140+$F$143*B166)+($F$140+$F$143*B166)</f>
        <v>368.40192071029571</v>
      </c>
      <c r="E166" s="13" t="s">
        <v>7</v>
      </c>
      <c r="F166" s="13">
        <f t="shared" ref="F166:F185" si="32">4500/($B$140+$B$143*C166)+2*($B$140+$B$143*C166)+4000/($C$140+$C$143*C166)+3.5*($C$140+$C$143*C166)+8800/($D$140+$D$143*C166)+3*($D$140+$D$143*C166)+1400/($E$140+$E$143*C166)+2*($E$140+$E$143*C166)+300/($F$140+$F$143*C166)+($F$140+$F$143*C166)</f>
        <v>369.06909266279405</v>
      </c>
      <c r="G166" s="13">
        <f t="shared" ref="G166:G172" si="33">G165</f>
        <v>0</v>
      </c>
      <c r="H166" s="14">
        <f t="shared" ref="H166:H172" si="34">C166</f>
        <v>450.05</v>
      </c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</row>
    <row r="167" spans="1:48" x14ac:dyDescent="0.25">
      <c r="A167" s="66">
        <v>2</v>
      </c>
      <c r="B167" s="13">
        <f t="shared" ref="B167:B185" si="35">(G166+H166)/2-0.1/2</f>
        <v>224.97499999999999</v>
      </c>
      <c r="C167" s="13">
        <f t="shared" ref="C167:C185" si="36">(G166+H166)/2+0.1/2</f>
        <v>225.07500000000002</v>
      </c>
      <c r="D167" s="13">
        <f t="shared" si="31"/>
        <v>1178.2960210179344</v>
      </c>
      <c r="E167" s="13" t="s">
        <v>7</v>
      </c>
      <c r="F167" s="13">
        <f t="shared" si="32"/>
        <v>1178.7373640784897</v>
      </c>
      <c r="G167" s="13">
        <f t="shared" si="33"/>
        <v>0</v>
      </c>
      <c r="H167" s="14">
        <f t="shared" si="34"/>
        <v>225.07500000000002</v>
      </c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</row>
    <row r="168" spans="1:48" x14ac:dyDescent="0.25">
      <c r="A168" s="66">
        <v>3</v>
      </c>
      <c r="B168" s="13">
        <f t="shared" si="35"/>
        <v>112.48750000000001</v>
      </c>
      <c r="C168" s="13">
        <f t="shared" si="36"/>
        <v>112.58750000000001</v>
      </c>
      <c r="D168" s="13">
        <f t="shared" si="31"/>
        <v>832.99935318905534</v>
      </c>
      <c r="E168" s="13" t="s">
        <v>7</v>
      </c>
      <c r="F168" s="13">
        <f t="shared" si="32"/>
        <v>833.35159098064787</v>
      </c>
      <c r="G168" s="13">
        <f t="shared" si="33"/>
        <v>0</v>
      </c>
      <c r="H168" s="14">
        <f t="shared" si="34"/>
        <v>112.58750000000001</v>
      </c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</row>
    <row r="169" spans="1:48" x14ac:dyDescent="0.25">
      <c r="A169" s="66">
        <v>4</v>
      </c>
      <c r="B169" s="13">
        <f t="shared" si="35"/>
        <v>56.243750000000006</v>
      </c>
      <c r="C169" s="13">
        <f t="shared" si="36"/>
        <v>56.34375</v>
      </c>
      <c r="D169" s="13">
        <f t="shared" si="31"/>
        <v>1085.9150703294379</v>
      </c>
      <c r="E169" s="13" t="s">
        <v>7</v>
      </c>
      <c r="F169" s="13">
        <f t="shared" si="32"/>
        <v>1087.6223741536471</v>
      </c>
      <c r="G169" s="13">
        <f t="shared" si="33"/>
        <v>0</v>
      </c>
      <c r="H169" s="14">
        <f t="shared" si="34"/>
        <v>56.34375</v>
      </c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</row>
    <row r="170" spans="1:48" x14ac:dyDescent="0.25">
      <c r="A170" s="66">
        <v>5</v>
      </c>
      <c r="B170" s="13">
        <f t="shared" si="35"/>
        <v>28.121874999999999</v>
      </c>
      <c r="C170" s="13">
        <f t="shared" si="36"/>
        <v>28.221875000000001</v>
      </c>
      <c r="D170" s="13">
        <f t="shared" si="31"/>
        <v>914.80455382024547</v>
      </c>
      <c r="E170" s="13" t="s">
        <v>7</v>
      </c>
      <c r="F170" s="13">
        <f t="shared" si="32"/>
        <v>915.01684490884918</v>
      </c>
      <c r="G170" s="13">
        <f t="shared" si="33"/>
        <v>0</v>
      </c>
      <c r="H170" s="14">
        <f t="shared" si="34"/>
        <v>28.221875000000001</v>
      </c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</row>
    <row r="171" spans="1:48" x14ac:dyDescent="0.25">
      <c r="A171" s="66">
        <v>6</v>
      </c>
      <c r="B171" s="13">
        <f t="shared" si="35"/>
        <v>14.0609375</v>
      </c>
      <c r="C171" s="13">
        <f t="shared" si="36"/>
        <v>14.160937500000001</v>
      </c>
      <c r="D171" s="13">
        <f t="shared" si="31"/>
        <v>895.18509914254651</v>
      </c>
      <c r="E171" s="13" t="s">
        <v>7</v>
      </c>
      <c r="F171" s="13">
        <f t="shared" si="32"/>
        <v>895.25956359052236</v>
      </c>
      <c r="G171" s="13">
        <f t="shared" si="33"/>
        <v>0</v>
      </c>
      <c r="H171" s="14">
        <f t="shared" si="34"/>
        <v>14.160937500000001</v>
      </c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</row>
    <row r="172" spans="1:48" x14ac:dyDescent="0.25">
      <c r="A172" s="66">
        <v>7</v>
      </c>
      <c r="B172" s="13">
        <f t="shared" si="35"/>
        <v>7.0304687500000007</v>
      </c>
      <c r="C172" s="13">
        <f t="shared" si="36"/>
        <v>7.1304687500000004</v>
      </c>
      <c r="D172" s="13">
        <f t="shared" si="31"/>
        <v>892.23882724749171</v>
      </c>
      <c r="E172" s="13" t="s">
        <v>7</v>
      </c>
      <c r="F172" s="13">
        <f t="shared" si="32"/>
        <v>892.24801194854467</v>
      </c>
      <c r="G172" s="13">
        <f t="shared" si="33"/>
        <v>0</v>
      </c>
      <c r="H172" s="14">
        <f t="shared" si="34"/>
        <v>7.1304687500000004</v>
      </c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</row>
    <row r="173" spans="1:48" x14ac:dyDescent="0.25">
      <c r="A173" s="66">
        <v>8</v>
      </c>
      <c r="B173" s="13">
        <f t="shared" si="35"/>
        <v>3.5152343750000004</v>
      </c>
      <c r="C173" s="13">
        <f t="shared" si="36"/>
        <v>3.615234375</v>
      </c>
      <c r="D173" s="13">
        <f t="shared" si="31"/>
        <v>892.56509205205839</v>
      </c>
      <c r="E173" s="13" t="s">
        <v>9</v>
      </c>
      <c r="F173" s="13">
        <f t="shared" si="32"/>
        <v>892.53773755585905</v>
      </c>
      <c r="G173" s="13">
        <f>B173</f>
        <v>3.5152343750000004</v>
      </c>
      <c r="H173" s="14">
        <f>H172</f>
        <v>7.1304687500000004</v>
      </c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</row>
    <row r="174" spans="1:48" x14ac:dyDescent="0.25">
      <c r="A174" s="66">
        <v>9</v>
      </c>
      <c r="B174" s="13">
        <f t="shared" si="35"/>
        <v>5.2728515625000005</v>
      </c>
      <c r="C174" s="13">
        <f t="shared" si="36"/>
        <v>5.3728515625000002</v>
      </c>
      <c r="D174" s="13">
        <f t="shared" si="31"/>
        <v>892.24132008842196</v>
      </c>
      <c r="E174" s="13" t="s">
        <v>9</v>
      </c>
      <c r="F174" s="13">
        <f t="shared" si="32"/>
        <v>892.23272013093913</v>
      </c>
      <c r="G174" s="13">
        <f>B174</f>
        <v>5.2728515625000005</v>
      </c>
      <c r="H174" s="14">
        <f>H173</f>
        <v>7.1304687500000004</v>
      </c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</row>
    <row r="175" spans="1:48" x14ac:dyDescent="0.25">
      <c r="A175" s="66">
        <v>10</v>
      </c>
      <c r="B175" s="13">
        <f t="shared" si="35"/>
        <v>6.1516601562500002</v>
      </c>
      <c r="C175" s="13">
        <f t="shared" si="36"/>
        <v>6.2516601562499998</v>
      </c>
      <c r="D175" s="13">
        <f t="shared" si="31"/>
        <v>892.20095563928089</v>
      </c>
      <c r="E175" s="13" t="s">
        <v>7</v>
      </c>
      <c r="F175" s="13">
        <f t="shared" si="32"/>
        <v>892.20135594190538</v>
      </c>
      <c r="G175" s="13">
        <f>G174</f>
        <v>5.2728515625000005</v>
      </c>
      <c r="H175" s="14">
        <f>C175</f>
        <v>6.2516601562499998</v>
      </c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</row>
    <row r="176" spans="1:48" x14ac:dyDescent="0.25">
      <c r="A176" s="66">
        <v>11</v>
      </c>
      <c r="B176" s="13">
        <f t="shared" si="35"/>
        <v>5.7122558593750004</v>
      </c>
      <c r="C176" s="13">
        <f t="shared" si="36"/>
        <v>5.812255859375</v>
      </c>
      <c r="D176" s="13">
        <f t="shared" si="31"/>
        <v>892.21123725649386</v>
      </c>
      <c r="E176" s="13" t="s">
        <v>9</v>
      </c>
      <c r="F176" s="13">
        <f t="shared" si="32"/>
        <v>892.20716601567869</v>
      </c>
      <c r="G176" s="13">
        <f>B176</f>
        <v>5.7122558593750004</v>
      </c>
      <c r="H176" s="14">
        <f>H175</f>
        <v>6.2516601562499998</v>
      </c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</row>
    <row r="177" spans="1:48" x14ac:dyDescent="0.25">
      <c r="A177" s="66">
        <v>12</v>
      </c>
      <c r="B177" s="13">
        <f t="shared" si="35"/>
        <v>5.9319580078124998</v>
      </c>
      <c r="C177" s="13">
        <f t="shared" si="36"/>
        <v>6.0319580078124995</v>
      </c>
      <c r="D177" s="13">
        <f t="shared" si="31"/>
        <v>892.20363698654921</v>
      </c>
      <c r="E177" s="13" t="s">
        <v>9</v>
      </c>
      <c r="F177" s="13">
        <f t="shared" si="32"/>
        <v>892.20180846020662</v>
      </c>
      <c r="G177" s="13">
        <f>B177</f>
        <v>5.9319580078124998</v>
      </c>
      <c r="H177" s="14">
        <f>H176</f>
        <v>6.2516601562499998</v>
      </c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</row>
    <row r="178" spans="1:48" x14ac:dyDescent="0.25">
      <c r="A178" s="66">
        <v>13</v>
      </c>
      <c r="B178" s="13">
        <f t="shared" si="35"/>
        <v>6.04180908203125</v>
      </c>
      <c r="C178" s="13">
        <f t="shared" si="36"/>
        <v>6.1418090820312496</v>
      </c>
      <c r="D178" s="13">
        <f t="shared" si="31"/>
        <v>892.20168335991298</v>
      </c>
      <c r="E178" s="13" t="s">
        <v>9</v>
      </c>
      <c r="F178" s="13">
        <f t="shared" si="32"/>
        <v>892.20097095856272</v>
      </c>
      <c r="G178" s="13">
        <f>B178</f>
        <v>6.04180908203125</v>
      </c>
      <c r="H178" s="14">
        <f>H177</f>
        <v>6.2516601562499998</v>
      </c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</row>
    <row r="179" spans="1:48" x14ac:dyDescent="0.25">
      <c r="A179" s="66">
        <v>14</v>
      </c>
      <c r="B179" s="13">
        <f t="shared" si="35"/>
        <v>6.0967346191406255</v>
      </c>
      <c r="C179" s="13">
        <f t="shared" si="36"/>
        <v>6.1967346191406252</v>
      </c>
      <c r="D179" s="13">
        <f t="shared" si="31"/>
        <v>892.20116649735837</v>
      </c>
      <c r="E179" s="13" t="s">
        <v>9</v>
      </c>
      <c r="F179" s="13">
        <f t="shared" si="32"/>
        <v>892.20101087249395</v>
      </c>
      <c r="G179" s="13">
        <f>B179</f>
        <v>6.0967346191406255</v>
      </c>
      <c r="H179" s="14">
        <f>H178</f>
        <v>6.2516601562499998</v>
      </c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</row>
    <row r="180" spans="1:48" x14ac:dyDescent="0.25">
      <c r="A180" s="66">
        <v>15</v>
      </c>
      <c r="B180" s="13">
        <f t="shared" si="35"/>
        <v>6.1241973876953129</v>
      </c>
      <c r="C180" s="13">
        <f t="shared" si="36"/>
        <v>6.2241973876953125</v>
      </c>
      <c r="D180" s="13">
        <f t="shared" si="31"/>
        <v>892.20102284707332</v>
      </c>
      <c r="E180" s="13" t="s">
        <v>7</v>
      </c>
      <c r="F180" s="13">
        <f t="shared" si="32"/>
        <v>892.20114529168802</v>
      </c>
      <c r="G180" s="13">
        <f>G179</f>
        <v>6.0967346191406255</v>
      </c>
      <c r="H180" s="14">
        <f>C180</f>
        <v>6.2241973876953125</v>
      </c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</row>
    <row r="181" spans="1:48" x14ac:dyDescent="0.25">
      <c r="A181" s="66">
        <v>16</v>
      </c>
      <c r="B181" s="13">
        <f t="shared" si="35"/>
        <v>6.1104660034179696</v>
      </c>
      <c r="C181" s="13">
        <f t="shared" si="36"/>
        <v>6.2104660034179693</v>
      </c>
      <c r="D181" s="13">
        <f t="shared" si="31"/>
        <v>892.20108511324838</v>
      </c>
      <c r="E181" s="13" t="s">
        <v>9</v>
      </c>
      <c r="F181" s="13">
        <f t="shared" si="32"/>
        <v>892.20106854960591</v>
      </c>
      <c r="G181" s="13">
        <f>B181</f>
        <v>6.1104660034179696</v>
      </c>
      <c r="H181" s="14">
        <f>H180</f>
        <v>6.2241973876953125</v>
      </c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</row>
    <row r="182" spans="1:48" x14ac:dyDescent="0.25">
      <c r="A182" s="66">
        <v>17</v>
      </c>
      <c r="B182" s="13">
        <f t="shared" si="35"/>
        <v>6.1173316955566408</v>
      </c>
      <c r="C182" s="13">
        <f t="shared" si="36"/>
        <v>6.2173316955566404</v>
      </c>
      <c r="D182" s="13">
        <f t="shared" si="31"/>
        <v>892.20105159087643</v>
      </c>
      <c r="E182" s="13" t="s">
        <v>7</v>
      </c>
      <c r="F182" s="13">
        <f t="shared" si="32"/>
        <v>892.20110453797713</v>
      </c>
      <c r="G182" s="13">
        <f>G181</f>
        <v>6.1104660034179696</v>
      </c>
      <c r="H182" s="14">
        <f>C182</f>
        <v>6.2173316955566404</v>
      </c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</row>
    <row r="183" spans="1:48" x14ac:dyDescent="0.25">
      <c r="A183" s="66">
        <v>18</v>
      </c>
      <c r="B183" s="13">
        <f t="shared" si="35"/>
        <v>6.1138988494873052</v>
      </c>
      <c r="C183" s="13">
        <f t="shared" si="36"/>
        <v>6.2138988494873049</v>
      </c>
      <c r="D183" s="13">
        <f t="shared" si="31"/>
        <v>892.20106775468423</v>
      </c>
      <c r="E183" s="13" t="s">
        <v>7</v>
      </c>
      <c r="F183" s="13">
        <f t="shared" si="32"/>
        <v>892.20108594806766</v>
      </c>
      <c r="G183" s="13">
        <f>G182</f>
        <v>6.1104660034179696</v>
      </c>
      <c r="H183" s="14">
        <f>C183</f>
        <v>6.2138988494873049</v>
      </c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</row>
    <row r="184" spans="1:48" x14ac:dyDescent="0.25">
      <c r="A184" s="66">
        <v>19</v>
      </c>
      <c r="B184" s="13">
        <f t="shared" si="35"/>
        <v>6.1121824264526374</v>
      </c>
      <c r="C184" s="13">
        <f t="shared" si="36"/>
        <v>6.2121824264526371</v>
      </c>
      <c r="D184" s="13">
        <f t="shared" si="31"/>
        <v>892.2010762846146</v>
      </c>
      <c r="E184" s="13" t="s">
        <v>7</v>
      </c>
      <c r="F184" s="13">
        <f t="shared" si="32"/>
        <v>892.20107709989895</v>
      </c>
      <c r="G184" s="13">
        <f>G183</f>
        <v>6.1104660034179696</v>
      </c>
      <c r="H184" s="14">
        <f>C184</f>
        <v>6.2121824264526371</v>
      </c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</row>
    <row r="185" spans="1:48" ht="15.75" thickBot="1" x14ac:dyDescent="0.3">
      <c r="A185" s="67">
        <v>20</v>
      </c>
      <c r="B185" s="15">
        <f t="shared" si="35"/>
        <v>6.111324214935304</v>
      </c>
      <c r="C185" s="15">
        <f t="shared" si="36"/>
        <v>6.2113242149353036</v>
      </c>
      <c r="D185" s="15">
        <f t="shared" si="31"/>
        <v>892.20108066159264</v>
      </c>
      <c r="E185" s="15" t="s">
        <v>9</v>
      </c>
      <c r="F185" s="15">
        <f t="shared" si="32"/>
        <v>892.20107278751709</v>
      </c>
      <c r="G185" s="15">
        <f>B185</f>
        <v>6.111324214935304</v>
      </c>
      <c r="H185" s="16">
        <f>H184</f>
        <v>6.2121824264526371</v>
      </c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</row>
    <row r="186" spans="1:48" x14ac:dyDescent="0.25"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</row>
    <row r="187" spans="1:48" x14ac:dyDescent="0.25">
      <c r="A187">
        <f>G185</f>
        <v>6.111324214935304</v>
      </c>
      <c r="B187">
        <f>H185</f>
        <v>6.2121824264526371</v>
      </c>
      <c r="C187" s="56">
        <f>C185</f>
        <v>6.2113242149353036</v>
      </c>
      <c r="D187">
        <f>B184</f>
        <v>6.1121824264526374</v>
      </c>
      <c r="E187">
        <f>B183</f>
        <v>6.1138988494873052</v>
      </c>
      <c r="F187" s="60">
        <f>B182</f>
        <v>6.1173316955566408</v>
      </c>
    </row>
    <row r="188" spans="1:48" x14ac:dyDescent="0.25">
      <c r="A188">
        <f t="shared" ref="A188:F188" si="37">4500/($B$140+$B$143*A187)+2*($B$140+$B$143*A187)+4000/($C$140+$C$143*A187)+3.5*($C$140+$C$143*A187)+8800/($D$140+$D$143*A187)+3*($D$140+$D$143*A187)+1400/($E$140+$E$143*A187)+2*($E$140+$E$143*A187)+300/($F$140+$F$143*A187)+($F$140+$F$143*A187)</f>
        <v>892.20108066159264</v>
      </c>
      <c r="B188">
        <f t="shared" si="37"/>
        <v>892.20107709989895</v>
      </c>
      <c r="C188" s="56">
        <f t="shared" si="37"/>
        <v>892.20107278751709</v>
      </c>
      <c r="D188" s="56">
        <f t="shared" si="37"/>
        <v>892.2010762846146</v>
      </c>
      <c r="E188" s="56">
        <f t="shared" si="37"/>
        <v>892.20106775468423</v>
      </c>
      <c r="F188" s="60">
        <f t="shared" si="37"/>
        <v>892.20105159087643</v>
      </c>
      <c r="G188">
        <f>MIN(A188:F188)</f>
        <v>892.20105159087643</v>
      </c>
    </row>
    <row r="190" spans="1:48" x14ac:dyDescent="0.25">
      <c r="B190">
        <f>B140+B143*$F$187</f>
        <v>46.672487436682189</v>
      </c>
      <c r="C190">
        <f>C140+C143*$F$187</f>
        <v>35.714827094498176</v>
      </c>
      <c r="D190">
        <f>D140+D143*$F$187</f>
        <v>54.261112026038404</v>
      </c>
      <c r="E190">
        <f>E140+E143*$F$187</f>
        <v>26.173974878836525</v>
      </c>
      <c r="F190">
        <f>F140+F143*$F$187</f>
        <v>17.340951844082692</v>
      </c>
    </row>
    <row r="191" spans="1:48" x14ac:dyDescent="0.25">
      <c r="B191">
        <f>-4500/B190^2+2</f>
        <v>-6.5811157973715062E-2</v>
      </c>
      <c r="C191">
        <f>-4400/C190^2+3.5</f>
        <v>5.0504580152185063E-2</v>
      </c>
      <c r="D191">
        <f>-8800/D190^2+3</f>
        <v>1.1141931307219188E-2</v>
      </c>
      <c r="E191">
        <f>-1400/E190^2+2</f>
        <v>-4.3566022191629639E-2</v>
      </c>
      <c r="F191">
        <f>-300/F190^2+1</f>
        <v>2.3564701282454692E-3</v>
      </c>
    </row>
    <row r="192" spans="1:48" x14ac:dyDescent="0.25">
      <c r="B192">
        <f>SQRT(B191^2+C191^2+D191^2+E191^2+F191^2)</f>
        <v>9.4390227272273461E-2</v>
      </c>
      <c r="C192" t="s">
        <v>90</v>
      </c>
    </row>
    <row r="194" spans="1:6" x14ac:dyDescent="0.25">
      <c r="A194" s="102" t="s">
        <v>91</v>
      </c>
      <c r="B194" s="103">
        <v>8</v>
      </c>
      <c r="C194" s="102">
        <v>5</v>
      </c>
      <c r="D194" s="102">
        <v>6</v>
      </c>
      <c r="E194" s="102">
        <v>3</v>
      </c>
      <c r="F194" s="102">
        <v>3</v>
      </c>
    </row>
    <row r="195" spans="1:6" x14ac:dyDescent="0.25">
      <c r="A195" s="103"/>
      <c r="B195" s="102"/>
      <c r="C195" s="102"/>
      <c r="D195" s="102"/>
      <c r="E195" s="102"/>
      <c r="F195" s="102"/>
    </row>
    <row r="196" spans="1:6" x14ac:dyDescent="0.25">
      <c r="B196" s="103">
        <f>SUMPRODUCT(B194:F194,B190:F190)</f>
        <v>1008.0654872909364</v>
      </c>
      <c r="C196" s="102"/>
      <c r="D196" s="102"/>
      <c r="E196" s="102"/>
      <c r="F196" s="102"/>
    </row>
    <row r="197" spans="1:6" x14ac:dyDescent="0.25">
      <c r="D197" s="107"/>
    </row>
    <row r="198" spans="1:6" x14ac:dyDescent="0.25">
      <c r="D198" s="107"/>
    </row>
    <row r="199" spans="1:6" x14ac:dyDescent="0.25">
      <c r="D199" s="107"/>
    </row>
    <row r="200" spans="1:6" x14ac:dyDescent="0.25">
      <c r="D200" s="107"/>
    </row>
    <row r="201" spans="1:6" x14ac:dyDescent="0.25">
      <c r="D201" s="107"/>
    </row>
    <row r="202" spans="1:6" x14ac:dyDescent="0.25">
      <c r="D202" s="10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7"/>
  <sheetViews>
    <sheetView topLeftCell="A81" workbookViewId="0">
      <selection activeCell="L126" sqref="L126"/>
    </sheetView>
  </sheetViews>
  <sheetFormatPr defaultRowHeight="15" x14ac:dyDescent="0.25"/>
  <sheetData>
    <row r="1" spans="1:6" x14ac:dyDescent="0.25">
      <c r="A1" s="123" t="s">
        <v>64</v>
      </c>
      <c r="B1" s="123"/>
      <c r="C1" s="123"/>
      <c r="D1" s="123"/>
      <c r="E1" s="123"/>
      <c r="F1" s="123"/>
    </row>
    <row r="2" spans="1:6" x14ac:dyDescent="0.25">
      <c r="A2" s="122" t="s">
        <v>71</v>
      </c>
      <c r="B2" s="122"/>
      <c r="C2" s="122"/>
      <c r="D2" s="122"/>
      <c r="E2" s="122"/>
      <c r="F2" s="122"/>
    </row>
    <row r="3" spans="1:6" x14ac:dyDescent="0.25">
      <c r="A3" s="126" t="s">
        <v>65</v>
      </c>
      <c r="B3" s="126"/>
      <c r="C3" s="126"/>
      <c r="D3" s="126"/>
      <c r="E3" s="126"/>
      <c r="F3" s="126"/>
    </row>
    <row r="4" spans="1:6" x14ac:dyDescent="0.25">
      <c r="A4" s="126"/>
      <c r="B4" s="126"/>
      <c r="C4" s="126"/>
      <c r="D4" s="126"/>
      <c r="E4" s="126"/>
      <c r="F4" s="126"/>
    </row>
    <row r="5" spans="1:6" x14ac:dyDescent="0.25">
      <c r="A5" s="126"/>
      <c r="B5" s="126"/>
      <c r="C5" s="126"/>
      <c r="D5" s="126"/>
      <c r="E5" s="126"/>
      <c r="F5" s="126"/>
    </row>
    <row r="6" spans="1:6" x14ac:dyDescent="0.25">
      <c r="A6" s="126"/>
      <c r="B6" s="126"/>
      <c r="C6" s="126"/>
      <c r="D6" s="126"/>
      <c r="E6" s="126"/>
      <c r="F6" s="126"/>
    </row>
    <row r="7" spans="1:6" x14ac:dyDescent="0.25">
      <c r="A7" s="126"/>
      <c r="B7" s="126"/>
      <c r="C7" s="126"/>
      <c r="D7" s="126"/>
      <c r="E7" s="126"/>
      <c r="F7" s="126"/>
    </row>
    <row r="8" spans="1:6" x14ac:dyDescent="0.25">
      <c r="A8" s="126"/>
      <c r="B8" s="126"/>
      <c r="C8" s="126"/>
      <c r="D8" s="126"/>
      <c r="E8" s="126"/>
      <c r="F8" s="126"/>
    </row>
    <row r="9" spans="1:6" x14ac:dyDescent="0.25">
      <c r="A9" s="126"/>
      <c r="B9" s="126"/>
      <c r="C9" s="126"/>
      <c r="D9" s="126"/>
      <c r="E9" s="126"/>
      <c r="F9" s="126"/>
    </row>
    <row r="10" spans="1:6" x14ac:dyDescent="0.25">
      <c r="A10" s="126"/>
      <c r="B10" s="126"/>
      <c r="C10" s="126"/>
      <c r="D10" s="126"/>
      <c r="E10" s="126"/>
      <c r="F10" s="126"/>
    </row>
    <row r="11" spans="1:6" x14ac:dyDescent="0.25">
      <c r="A11" s="126"/>
      <c r="B11" s="126"/>
      <c r="C11" s="126"/>
      <c r="D11" s="126"/>
      <c r="E11" s="126"/>
      <c r="F11" s="126"/>
    </row>
    <row r="12" spans="1:6" x14ac:dyDescent="0.25">
      <c r="A12" s="126"/>
      <c r="B12" s="126"/>
      <c r="C12" s="126"/>
      <c r="D12" s="126"/>
      <c r="E12" s="126"/>
      <c r="F12" s="126"/>
    </row>
    <row r="13" spans="1:6" x14ac:dyDescent="0.25">
      <c r="A13" s="126"/>
      <c r="B13" s="126"/>
      <c r="C13" s="126"/>
      <c r="D13" s="126"/>
      <c r="E13" s="126"/>
      <c r="F13" s="126"/>
    </row>
    <row r="14" spans="1:6" x14ac:dyDescent="0.25">
      <c r="A14" s="126"/>
      <c r="B14" s="126"/>
      <c r="C14" s="126"/>
      <c r="D14" s="126"/>
      <c r="E14" s="126"/>
      <c r="F14" s="126"/>
    </row>
    <row r="15" spans="1:6" x14ac:dyDescent="0.25">
      <c r="A15" s="126"/>
      <c r="B15" s="126"/>
      <c r="C15" s="126"/>
      <c r="D15" s="126"/>
      <c r="E15" s="126"/>
      <c r="F15" s="126"/>
    </row>
    <row r="16" spans="1:6" x14ac:dyDescent="0.25">
      <c r="A16" s="126"/>
      <c r="B16" s="126"/>
      <c r="C16" s="126"/>
      <c r="D16" s="126"/>
      <c r="E16" s="126"/>
      <c r="F16" s="126"/>
    </row>
    <row r="17" spans="1:6" x14ac:dyDescent="0.25">
      <c r="A17" s="126"/>
      <c r="B17" s="126"/>
      <c r="C17" s="126"/>
      <c r="D17" s="126"/>
      <c r="E17" s="126"/>
      <c r="F17" s="126"/>
    </row>
    <row r="18" spans="1:6" x14ac:dyDescent="0.25">
      <c r="A18" s="124" t="s">
        <v>72</v>
      </c>
      <c r="B18" s="124"/>
      <c r="C18" s="124"/>
      <c r="D18" s="124"/>
      <c r="E18" s="124"/>
      <c r="F18" s="124"/>
    </row>
    <row r="19" spans="1:6" x14ac:dyDescent="0.25">
      <c r="A19" s="124"/>
      <c r="B19" s="124"/>
      <c r="C19" s="124"/>
      <c r="D19" s="124"/>
      <c r="E19" s="124"/>
      <c r="F19" s="124"/>
    </row>
    <row r="20" spans="1:6" x14ac:dyDescent="0.25">
      <c r="A20" s="122" t="s">
        <v>67</v>
      </c>
      <c r="B20" s="122"/>
      <c r="C20" s="122"/>
      <c r="D20" s="122"/>
      <c r="E20" s="122"/>
      <c r="F20" s="122"/>
    </row>
    <row r="21" spans="1:6" x14ac:dyDescent="0.25">
      <c r="A21" s="28"/>
      <c r="B21" s="28"/>
      <c r="C21" s="28"/>
      <c r="D21" s="28"/>
      <c r="E21" s="28"/>
      <c r="F21" s="28"/>
    </row>
    <row r="22" spans="1:6" x14ac:dyDescent="0.25">
      <c r="A22" s="28"/>
      <c r="B22" s="28"/>
      <c r="C22" s="28"/>
      <c r="D22" s="28"/>
      <c r="E22" s="28"/>
      <c r="F22" s="28"/>
    </row>
    <row r="23" spans="1:6" x14ac:dyDescent="0.25">
      <c r="A23" s="28"/>
      <c r="B23" s="28"/>
      <c r="C23" s="28"/>
      <c r="D23" s="28"/>
      <c r="E23" s="28"/>
      <c r="F23" s="28"/>
    </row>
    <row r="24" spans="1:6" x14ac:dyDescent="0.25">
      <c r="A24" s="28"/>
      <c r="B24" s="28"/>
      <c r="C24" s="28"/>
      <c r="D24" s="28"/>
      <c r="E24" s="28"/>
      <c r="F24" s="28"/>
    </row>
    <row r="25" spans="1:6" x14ac:dyDescent="0.25">
      <c r="A25" s="28"/>
      <c r="B25" s="28"/>
      <c r="C25" s="28"/>
      <c r="D25" s="28"/>
      <c r="E25" s="28"/>
      <c r="F25" s="28"/>
    </row>
    <row r="26" spans="1:6" x14ac:dyDescent="0.25">
      <c r="A26" s="28"/>
      <c r="B26" s="28"/>
      <c r="C26" s="28"/>
      <c r="D26" s="28"/>
      <c r="E26" s="28"/>
      <c r="F26" s="28"/>
    </row>
    <row r="27" spans="1:6" x14ac:dyDescent="0.25">
      <c r="A27" s="28"/>
      <c r="B27" s="28"/>
      <c r="C27" s="28"/>
      <c r="D27" s="28"/>
      <c r="E27" s="28"/>
      <c r="F27" s="28"/>
    </row>
    <row r="28" spans="1:6" x14ac:dyDescent="0.25">
      <c r="A28" s="28"/>
      <c r="B28" s="28"/>
      <c r="C28" s="28"/>
      <c r="D28" s="28"/>
      <c r="E28" s="28"/>
      <c r="F28" s="28"/>
    </row>
    <row r="29" spans="1:6" x14ac:dyDescent="0.25">
      <c r="A29" s="28"/>
      <c r="B29" s="28"/>
      <c r="C29" s="28"/>
      <c r="D29" s="28"/>
      <c r="E29" s="28"/>
      <c r="F29" s="28"/>
    </row>
    <row r="30" spans="1:6" x14ac:dyDescent="0.25">
      <c r="A30" s="28"/>
      <c r="B30" s="28"/>
      <c r="C30" s="28"/>
      <c r="D30" s="28"/>
      <c r="E30" s="28"/>
      <c r="F30" s="28"/>
    </row>
    <row r="31" spans="1:6" x14ac:dyDescent="0.25">
      <c r="A31" s="28"/>
      <c r="B31" s="28"/>
      <c r="C31" s="28"/>
      <c r="D31" s="28"/>
      <c r="E31" s="28"/>
      <c r="F31" s="28"/>
    </row>
    <row r="32" spans="1:6" x14ac:dyDescent="0.25">
      <c r="A32" s="28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8"/>
      <c r="E34" s="28"/>
      <c r="F34" s="28"/>
    </row>
    <row r="35" spans="1:6" x14ac:dyDescent="0.25">
      <c r="A35" s="28"/>
      <c r="B35" s="28"/>
      <c r="C35" s="28"/>
      <c r="D35" s="28"/>
      <c r="E35" s="28"/>
      <c r="F35" s="28"/>
    </row>
    <row r="36" spans="1:6" x14ac:dyDescent="0.25">
      <c r="A36" s="28"/>
      <c r="B36" s="28"/>
      <c r="C36" s="28"/>
      <c r="D36" s="28"/>
      <c r="E36" s="28"/>
      <c r="F36" s="28"/>
    </row>
    <row r="37" spans="1:6" x14ac:dyDescent="0.25">
      <c r="A37" s="28"/>
      <c r="B37" s="28"/>
      <c r="C37" s="28"/>
      <c r="D37" s="28"/>
      <c r="E37" s="28"/>
      <c r="F37" s="28"/>
    </row>
    <row r="38" spans="1:6" x14ac:dyDescent="0.25">
      <c r="A38" s="28"/>
      <c r="B38" s="28"/>
      <c r="C38" s="28"/>
      <c r="D38" s="28"/>
      <c r="E38" s="28"/>
      <c r="F38" s="28"/>
    </row>
    <row r="39" spans="1:6" x14ac:dyDescent="0.25">
      <c r="A39" s="28"/>
      <c r="B39" s="28"/>
      <c r="C39" s="28"/>
      <c r="D39" s="28"/>
      <c r="E39" s="28"/>
      <c r="F39" s="28"/>
    </row>
    <row r="40" spans="1:6" x14ac:dyDescent="0.25">
      <c r="A40" s="28"/>
      <c r="B40" s="28"/>
      <c r="C40" s="28"/>
      <c r="D40" s="28"/>
      <c r="E40" s="28"/>
      <c r="F40" s="28"/>
    </row>
    <row r="41" spans="1:6" x14ac:dyDescent="0.25">
      <c r="A41" s="28"/>
      <c r="B41" s="28"/>
      <c r="C41" s="28"/>
      <c r="D41" s="28"/>
      <c r="E41" s="28"/>
      <c r="F41" s="28"/>
    </row>
    <row r="42" spans="1:6" x14ac:dyDescent="0.25">
      <c r="A42" s="28"/>
      <c r="B42" s="28"/>
      <c r="C42" s="28"/>
      <c r="D42" s="28"/>
      <c r="E42" s="28"/>
      <c r="F42" s="28"/>
    </row>
    <row r="43" spans="1:6" x14ac:dyDescent="0.25">
      <c r="A43" s="28"/>
      <c r="B43" s="28"/>
      <c r="C43" s="28"/>
      <c r="D43" s="28"/>
      <c r="E43" s="28"/>
      <c r="F43" s="28"/>
    </row>
    <row r="44" spans="1:6" x14ac:dyDescent="0.25">
      <c r="A44" s="28"/>
      <c r="B44" s="28"/>
      <c r="C44" s="28"/>
      <c r="D44" s="28"/>
      <c r="E44" s="28"/>
      <c r="F44" s="28"/>
    </row>
    <row r="45" spans="1:6" x14ac:dyDescent="0.25">
      <c r="A45" s="28"/>
      <c r="B45" s="28"/>
      <c r="C45" s="28"/>
      <c r="D45" s="28"/>
      <c r="E45" s="28"/>
      <c r="F45" s="28"/>
    </row>
    <row r="46" spans="1:6" x14ac:dyDescent="0.25">
      <c r="A46" s="28"/>
      <c r="B46" s="28"/>
      <c r="C46" s="28"/>
      <c r="D46" s="28"/>
      <c r="E46" s="28"/>
      <c r="F46" s="28"/>
    </row>
    <row r="47" spans="1:6" x14ac:dyDescent="0.25">
      <c r="A47" s="28"/>
      <c r="B47" s="28"/>
      <c r="C47" s="28"/>
      <c r="D47" s="28"/>
      <c r="E47" s="28"/>
      <c r="F47" s="28"/>
    </row>
    <row r="48" spans="1:6" x14ac:dyDescent="0.25">
      <c r="A48" s="28"/>
      <c r="B48" s="28"/>
      <c r="C48" s="28"/>
      <c r="D48" s="28"/>
      <c r="E48" s="28"/>
      <c r="F48" s="28"/>
    </row>
    <row r="49" spans="1:9" x14ac:dyDescent="0.25">
      <c r="A49" s="28"/>
      <c r="B49" s="28"/>
      <c r="C49" s="28"/>
      <c r="D49" s="28"/>
      <c r="E49" s="28"/>
      <c r="F49" s="28"/>
    </row>
    <row r="50" spans="1:9" x14ac:dyDescent="0.25">
      <c r="A50" s="28"/>
      <c r="B50" s="28"/>
      <c r="C50" s="28"/>
      <c r="D50" s="28"/>
      <c r="E50" s="28"/>
      <c r="F50" s="28"/>
    </row>
    <row r="51" spans="1:9" x14ac:dyDescent="0.25">
      <c r="A51" s="28"/>
      <c r="B51" s="28"/>
      <c r="C51" s="28"/>
      <c r="D51" s="28"/>
      <c r="E51" s="28"/>
      <c r="F51" s="28"/>
    </row>
    <row r="52" spans="1:9" x14ac:dyDescent="0.25">
      <c r="A52" s="28"/>
      <c r="B52" s="28"/>
      <c r="C52" s="28"/>
      <c r="D52" s="28"/>
      <c r="E52" s="28"/>
      <c r="F52" s="28"/>
    </row>
    <row r="53" spans="1:9" x14ac:dyDescent="0.25">
      <c r="A53" s="28"/>
      <c r="B53" s="28"/>
      <c r="C53" s="28"/>
      <c r="D53" s="28"/>
      <c r="E53" s="28"/>
      <c r="F53" s="28"/>
    </row>
    <row r="54" spans="1:9" x14ac:dyDescent="0.25">
      <c r="A54" s="28"/>
      <c r="B54" s="28"/>
      <c r="C54" s="28"/>
      <c r="D54" s="28"/>
      <c r="E54" s="28"/>
      <c r="F54" s="28"/>
    </row>
    <row r="55" spans="1:9" x14ac:dyDescent="0.25">
      <c r="A55" s="28"/>
      <c r="B55" s="28"/>
      <c r="C55" s="28"/>
      <c r="D55" s="28"/>
      <c r="E55" s="28"/>
      <c r="F55" s="28"/>
    </row>
    <row r="56" spans="1:9" x14ac:dyDescent="0.25">
      <c r="A56" s="28"/>
      <c r="B56" s="28"/>
      <c r="C56" s="28"/>
      <c r="D56" s="28"/>
      <c r="E56" s="28"/>
      <c r="F56" s="28"/>
    </row>
    <row r="57" spans="1:9" x14ac:dyDescent="0.25">
      <c r="A57" s="28"/>
      <c r="B57" s="28"/>
      <c r="C57" s="28"/>
      <c r="D57" s="28"/>
      <c r="E57" s="28"/>
      <c r="F57" s="28"/>
    </row>
    <row r="58" spans="1:9" x14ac:dyDescent="0.25">
      <c r="A58" s="28"/>
      <c r="B58" s="28"/>
      <c r="C58" s="28"/>
      <c r="D58" s="28"/>
      <c r="E58" s="28"/>
      <c r="F58" s="28"/>
    </row>
    <row r="59" spans="1:9" x14ac:dyDescent="0.25">
      <c r="A59" s="122" t="s">
        <v>68</v>
      </c>
      <c r="B59" s="122"/>
      <c r="C59" s="122"/>
      <c r="D59" s="122"/>
      <c r="E59" s="122"/>
      <c r="F59" s="122"/>
      <c r="G59" s="122"/>
      <c r="H59" s="122"/>
      <c r="I59" s="122"/>
    </row>
    <row r="60" spans="1:9" x14ac:dyDescent="0.25">
      <c r="A60" s="28"/>
      <c r="B60" s="28"/>
      <c r="C60" s="28"/>
      <c r="D60" s="28"/>
      <c r="E60" s="28"/>
      <c r="F60" s="28"/>
    </row>
    <row r="74" spans="1:6" x14ac:dyDescent="0.25">
      <c r="A74" s="122" t="s">
        <v>69</v>
      </c>
      <c r="B74" s="122"/>
      <c r="C74" s="122"/>
      <c r="D74" s="122"/>
      <c r="E74" s="122"/>
      <c r="F74" s="122"/>
    </row>
    <row r="105" spans="1:3" x14ac:dyDescent="0.25">
      <c r="A105" s="109" t="s">
        <v>70</v>
      </c>
      <c r="B105" s="109"/>
      <c r="C105" s="109"/>
    </row>
    <row r="106" spans="1:3" ht="14.45" customHeight="1" x14ac:dyDescent="0.25"/>
    <row r="127" spans="1:10" x14ac:dyDescent="0.25">
      <c r="A127" s="125" t="s">
        <v>73</v>
      </c>
      <c r="B127" s="125"/>
      <c r="C127" s="125"/>
      <c r="D127" s="125"/>
      <c r="E127" s="125"/>
      <c r="F127" s="125"/>
      <c r="G127" s="125"/>
      <c r="H127" s="125"/>
      <c r="I127" s="125"/>
      <c r="J127" s="125"/>
    </row>
    <row r="128" spans="1:10" x14ac:dyDescent="0.25">
      <c r="A128" s="121" t="s">
        <v>74</v>
      </c>
      <c r="B128" s="121"/>
      <c r="C128" s="121"/>
      <c r="D128" s="121"/>
      <c r="E128" s="121"/>
      <c r="F128" s="121"/>
      <c r="G128" s="121"/>
      <c r="H128" s="121"/>
      <c r="I128" s="121"/>
      <c r="J128" s="121"/>
    </row>
    <row r="129" spans="1:11" x14ac:dyDescent="0.25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</row>
    <row r="130" spans="1:11" x14ac:dyDescent="0.25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</row>
    <row r="131" spans="1:11" x14ac:dyDescent="0.25">
      <c r="A131" s="121" t="s">
        <v>75</v>
      </c>
      <c r="B131" s="122"/>
      <c r="C131" s="122"/>
      <c r="D131" s="122"/>
      <c r="E131" s="122"/>
      <c r="F131" s="122"/>
      <c r="G131" s="122"/>
      <c r="H131" s="122"/>
      <c r="I131" s="122"/>
      <c r="J131" s="122"/>
    </row>
    <row r="140" spans="1:1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</row>
    <row r="141" spans="1:1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</row>
    <row r="142" spans="1:1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</row>
    <row r="143" spans="1:1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</row>
    <row r="144" spans="1:11" x14ac:dyDescent="0.25">
      <c r="A144" s="110" t="s">
        <v>76</v>
      </c>
      <c r="B144" s="110"/>
      <c r="C144" s="102"/>
      <c r="D144" s="102"/>
      <c r="E144" s="102"/>
      <c r="F144" s="102"/>
      <c r="G144" s="102"/>
      <c r="H144" s="102"/>
      <c r="I144" s="102"/>
      <c r="J144" s="102"/>
      <c r="K144" s="102"/>
    </row>
    <row r="145" spans="1:1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</row>
    <row r="146" spans="1:1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</row>
    <row r="147" spans="1:1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</row>
    <row r="148" spans="1:1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</row>
    <row r="149" spans="1:1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</row>
    <row r="150" spans="1:1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</row>
    <row r="151" spans="1:1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</row>
    <row r="152" spans="1:1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</row>
    <row r="153" spans="1:1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</row>
    <row r="154" spans="1:1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</row>
    <row r="155" spans="1:1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</row>
    <row r="156" spans="1:1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</row>
    <row r="157" spans="1:1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</row>
    <row r="158" spans="1:1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</row>
    <row r="159" spans="1:11" x14ac:dyDescent="0.25">
      <c r="A159" s="110" t="s">
        <v>66</v>
      </c>
      <c r="B159" s="110"/>
      <c r="C159" s="110"/>
      <c r="D159" s="110"/>
      <c r="E159" s="110"/>
      <c r="F159" s="110"/>
      <c r="G159" s="110"/>
      <c r="H159" s="110"/>
      <c r="I159" s="110"/>
      <c r="J159" s="110"/>
      <c r="K159" s="102"/>
    </row>
    <row r="160" spans="1:1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</row>
    <row r="161" spans="1:1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</row>
    <row r="162" spans="1:1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</row>
    <row r="163" spans="1:1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</row>
    <row r="164" spans="1:1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</row>
    <row r="165" spans="1:1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</row>
    <row r="166" spans="1:1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</row>
    <row r="167" spans="1:1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</row>
    <row r="168" spans="1:1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</row>
    <row r="169" spans="1:1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</row>
    <row r="170" spans="1:1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</row>
    <row r="171" spans="1:1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</row>
    <row r="172" spans="1:1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</row>
    <row r="173" spans="1:1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</row>
    <row r="174" spans="1:1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</row>
    <row r="175" spans="1:1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</row>
    <row r="176" spans="1:1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</row>
    <row r="177" spans="1:1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</row>
    <row r="178" spans="1:1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</row>
    <row r="179" spans="1:1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</row>
    <row r="180" spans="1:1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</row>
    <row r="181" spans="1:11" x14ac:dyDescent="0.25">
      <c r="A181" s="111" t="s">
        <v>67</v>
      </c>
      <c r="B181" s="111"/>
      <c r="C181" s="111"/>
      <c r="D181" s="111"/>
      <c r="E181" s="111"/>
      <c r="F181" s="111"/>
      <c r="G181" s="111"/>
      <c r="H181" s="111"/>
      <c r="I181" s="111"/>
      <c r="J181" s="111"/>
      <c r="K181" s="102"/>
    </row>
    <row r="182" spans="1:11" x14ac:dyDescent="0.25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02"/>
    </row>
    <row r="183" spans="1:1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</row>
    <row r="184" spans="1:1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</row>
    <row r="185" spans="1:1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</row>
    <row r="186" spans="1:1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</row>
    <row r="187" spans="1:1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</row>
    <row r="188" spans="1:1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</row>
    <row r="189" spans="1:1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</row>
    <row r="190" spans="1:1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</row>
    <row r="191" spans="1:1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</row>
    <row r="192" spans="1:1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</row>
    <row r="193" spans="1:1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</row>
    <row r="194" spans="1:1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</row>
    <row r="195" spans="1:11" ht="14.45" customHeight="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</row>
    <row r="196" spans="1:1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</row>
    <row r="197" spans="1:1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</row>
    <row r="198" spans="1:1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</row>
    <row r="199" spans="1:1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</row>
    <row r="200" spans="1:1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</row>
    <row r="201" spans="1:1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</row>
    <row r="202" spans="1:1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</row>
    <row r="203" spans="1:1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</row>
    <row r="204" spans="1:1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</row>
    <row r="205" spans="1:1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</row>
    <row r="206" spans="1:1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</row>
    <row r="207" spans="1:1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</row>
    <row r="208" spans="1:11" x14ac:dyDescent="0.25">
      <c r="A208" s="109" t="s">
        <v>68</v>
      </c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</row>
    <row r="209" spans="1:11" x14ac:dyDescent="0.25">
      <c r="A209" s="102" t="s">
        <v>77</v>
      </c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</row>
    <row r="210" spans="1:11" x14ac:dyDescent="0.25">
      <c r="A210" s="108" t="s">
        <v>78</v>
      </c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</row>
    <row r="211" spans="1:11" x14ac:dyDescent="0.25">
      <c r="A211" s="108" t="s">
        <v>79</v>
      </c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</row>
    <row r="212" spans="1:1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</row>
    <row r="213" spans="1:1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</row>
    <row r="214" spans="1:1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</row>
    <row r="215" spans="1:1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</row>
    <row r="216" spans="1:1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</row>
    <row r="217" spans="1:11" ht="16.899999999999999" customHeight="1" x14ac:dyDescent="0.25">
      <c r="A217" s="121" t="s">
        <v>80</v>
      </c>
      <c r="B217" s="121"/>
      <c r="C217" s="121"/>
      <c r="D217" s="121"/>
      <c r="E217" s="121"/>
      <c r="F217" s="121"/>
      <c r="G217" s="121"/>
      <c r="H217" s="121"/>
      <c r="I217" s="121"/>
      <c r="J217" s="121"/>
      <c r="K217" s="102"/>
    </row>
    <row r="218" spans="1:11" ht="7.9" customHeight="1" x14ac:dyDescent="0.25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02"/>
    </row>
    <row r="219" spans="1:11" x14ac:dyDescent="0.25">
      <c r="A219" s="119"/>
      <c r="B219" s="120"/>
      <c r="C219" s="120"/>
      <c r="D219" s="120"/>
      <c r="E219" s="120"/>
      <c r="F219" s="120"/>
      <c r="G219" s="120"/>
      <c r="H219" s="120"/>
      <c r="I219" s="120"/>
      <c r="J219" s="120"/>
      <c r="K219" s="102"/>
    </row>
    <row r="253" spans="1:9" x14ac:dyDescent="0.25">
      <c r="A253" s="64"/>
      <c r="B253" s="64"/>
      <c r="C253" s="64"/>
      <c r="D253" s="64"/>
      <c r="E253" s="64"/>
      <c r="F253" s="64"/>
      <c r="G253" s="64"/>
      <c r="H253" s="64"/>
      <c r="I253" s="64"/>
    </row>
    <row r="284" spans="1:9" x14ac:dyDescent="0.25">
      <c r="A284" s="64"/>
      <c r="B284" s="64"/>
      <c r="C284" s="64"/>
      <c r="D284" s="64"/>
      <c r="E284" s="64"/>
      <c r="F284" s="64"/>
      <c r="G284" s="64"/>
      <c r="H284" s="64"/>
      <c r="I284" s="64"/>
    </row>
    <row r="314" spans="1:9" x14ac:dyDescent="0.25">
      <c r="A314" s="64"/>
      <c r="B314" s="64"/>
      <c r="C314" s="64"/>
      <c r="D314" s="64"/>
      <c r="E314" s="64"/>
      <c r="F314" s="64"/>
      <c r="G314" s="64"/>
      <c r="H314" s="64"/>
      <c r="I314" s="64"/>
    </row>
    <row r="365" spans="1:10" x14ac:dyDescent="0.25">
      <c r="A365" s="64"/>
      <c r="B365" s="64"/>
      <c r="C365" s="64"/>
      <c r="D365" s="64"/>
      <c r="E365" s="64"/>
      <c r="F365" s="64"/>
      <c r="G365" s="64"/>
      <c r="H365" s="64"/>
      <c r="I365" s="64"/>
      <c r="J365" s="64"/>
    </row>
    <row r="421" spans="1:10" x14ac:dyDescent="0.25">
      <c r="A421" s="64"/>
      <c r="B421" s="64"/>
      <c r="C421" s="64"/>
      <c r="D421" s="64"/>
      <c r="E421" s="64"/>
      <c r="F421" s="64"/>
      <c r="G421" s="64"/>
      <c r="H421" s="64"/>
      <c r="I421" s="64"/>
      <c r="J421" s="64"/>
    </row>
    <row r="449" spans="1:10" x14ac:dyDescent="0.25">
      <c r="A449" s="64"/>
      <c r="B449" s="64"/>
      <c r="C449" s="64"/>
      <c r="D449" s="64"/>
      <c r="E449" s="64"/>
      <c r="F449" s="64"/>
      <c r="G449" s="64"/>
      <c r="H449" s="64"/>
      <c r="I449" s="64"/>
      <c r="J449" s="64"/>
    </row>
    <row r="464" spans="1:10" x14ac:dyDescent="0.25">
      <c r="A464" s="64"/>
      <c r="B464" s="64"/>
      <c r="C464" s="64"/>
      <c r="D464" s="64"/>
      <c r="E464" s="64"/>
      <c r="F464" s="64"/>
      <c r="G464" s="64"/>
      <c r="H464" s="64"/>
      <c r="I464" s="64"/>
      <c r="J464" s="64"/>
    </row>
    <row r="492" spans="1:10" x14ac:dyDescent="0.25">
      <c r="A492" s="64"/>
      <c r="B492" s="64"/>
      <c r="C492" s="64"/>
      <c r="D492" s="64"/>
      <c r="E492" s="64"/>
      <c r="F492" s="64"/>
      <c r="G492" s="64"/>
      <c r="H492" s="64"/>
      <c r="I492" s="64"/>
      <c r="J492" s="64"/>
    </row>
    <row r="527" spans="1:10" x14ac:dyDescent="0.25">
      <c r="A527" s="64"/>
      <c r="B527" s="64"/>
      <c r="C527" s="64"/>
      <c r="D527" s="64"/>
      <c r="E527" s="64"/>
      <c r="F527" s="64"/>
      <c r="G527" s="64"/>
      <c r="H527" s="64"/>
      <c r="I527" s="64"/>
      <c r="J527" s="64"/>
    </row>
  </sheetData>
  <mergeCells count="11">
    <mergeCell ref="A217:J218"/>
    <mergeCell ref="A2:F2"/>
    <mergeCell ref="A20:F20"/>
    <mergeCell ref="A59:I59"/>
    <mergeCell ref="A1:F1"/>
    <mergeCell ref="A18:F19"/>
    <mergeCell ref="A74:F74"/>
    <mergeCell ref="A127:J127"/>
    <mergeCell ref="A128:J130"/>
    <mergeCell ref="A131:J131"/>
    <mergeCell ref="A3:F1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Ответы на вопросы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Enot</dc:creator>
  <cp:lastModifiedBy>Пользователь Windows</cp:lastModifiedBy>
  <cp:lastPrinted>2020-12-01T15:39:22Z</cp:lastPrinted>
  <dcterms:created xsi:type="dcterms:W3CDTF">2020-10-20T05:49:38Z</dcterms:created>
  <dcterms:modified xsi:type="dcterms:W3CDTF">2020-12-01T17:50:43Z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160a1732-9e35-46e5-9f85-5a41d49b7172</vt:lpwstr>
  </property>
</Properties>
</file>