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Лабы\МО\"/>
    </mc:Choice>
  </mc:AlternateContent>
  <bookViews>
    <workbookView xWindow="0" yWindow="0" windowWidth="28800" windowHeight="12420" tabRatio="620" firstSheet="7" activeTab="14"/>
  </bookViews>
  <sheets>
    <sheet name="Симплекс-метод" sheetId="1" state="hidden" r:id="rId1"/>
    <sheet name="Отчет об устойчивости" sheetId="7" state="hidden" r:id="rId2"/>
    <sheet name="Отчет о пределах" sheetId="8" state="hidden" r:id="rId3"/>
    <sheet name="Отчет о результатах" sheetId="9" state="hidden" r:id="rId4"/>
    <sheet name="Поиск решения в Excel" sheetId="2" state="hidden" r:id="rId5"/>
    <sheet name="Опорный план" sheetId="12" state="hidden" r:id="rId6"/>
    <sheet name="Улучшение опорного плана" sheetId="13" state="hidden" r:id="rId7"/>
    <sheet name="Отчет о результатах 1" sheetId="19" r:id="rId8"/>
    <sheet name="Отчет об устойчивости 1" sheetId="20" r:id="rId9"/>
    <sheet name="Отчет о пределах 1" sheetId="21" r:id="rId10"/>
    <sheet name="Лист1" sheetId="17" r:id="rId11"/>
    <sheet name="Лист3" sheetId="18" r:id="rId12"/>
    <sheet name="Лист4" sheetId="24" r:id="rId13"/>
    <sheet name="Лист2" sheetId="16" state="hidden" r:id="rId14"/>
    <sheet name="Лист7" sheetId="22" r:id="rId15"/>
    <sheet name="Лист8" sheetId="23" r:id="rId16"/>
  </sheets>
  <definedNames>
    <definedName name="solver_adj" localSheetId="13" hidden="1">Лист2!$B$11:$E$15</definedName>
    <definedName name="solver_adj" localSheetId="11" hidden="1">Лист3!$B$3:$C$3</definedName>
    <definedName name="solver_adj" localSheetId="12" hidden="1">Лист4!$B$12:$E$16</definedName>
    <definedName name="solver_adj" localSheetId="4" hidden="1">'Поиск решения в Excel'!$B$3:$C$3</definedName>
    <definedName name="solver_cvg" localSheetId="13" hidden="1">0.0001</definedName>
    <definedName name="solver_cvg" localSheetId="11" hidden="1">0.0001</definedName>
    <definedName name="solver_cvg" localSheetId="12" hidden="1">0.0001</definedName>
    <definedName name="solver_cvg" localSheetId="4" hidden="1">0.0001</definedName>
    <definedName name="solver_drv" localSheetId="13" hidden="1">1</definedName>
    <definedName name="solver_drv" localSheetId="11" hidden="1">1</definedName>
    <definedName name="solver_drv" localSheetId="12" hidden="1">2</definedName>
    <definedName name="solver_drv" localSheetId="4" hidden="1">1</definedName>
    <definedName name="solver_eng" localSheetId="13" hidden="1">2</definedName>
    <definedName name="solver_eng" localSheetId="11" hidden="1">2</definedName>
    <definedName name="solver_eng" localSheetId="12" hidden="1">2</definedName>
    <definedName name="solver_eng" localSheetId="4" hidden="1">2</definedName>
    <definedName name="solver_eng" localSheetId="0" hidden="1">1</definedName>
    <definedName name="solver_est" localSheetId="13" hidden="1">1</definedName>
    <definedName name="solver_est" localSheetId="11" hidden="1">1</definedName>
    <definedName name="solver_est" localSheetId="12" hidden="1">1</definedName>
    <definedName name="solver_est" localSheetId="4" hidden="1">1</definedName>
    <definedName name="solver_itr" localSheetId="13" hidden="1">2147483647</definedName>
    <definedName name="solver_itr" localSheetId="11" hidden="1">2147483647</definedName>
    <definedName name="solver_itr" localSheetId="12" hidden="1">2147483647</definedName>
    <definedName name="solver_itr" localSheetId="4" hidden="1">100</definedName>
    <definedName name="solver_lhs1" localSheetId="13" hidden="1">Лист2!$B$11:$E$15</definedName>
    <definedName name="solver_lhs1" localSheetId="11" hidden="1">Лист3!$D$7:$D$8</definedName>
    <definedName name="solver_lhs1" localSheetId="12" hidden="1">Лист4!$B$12:$E$16</definedName>
    <definedName name="solver_lhs1" localSheetId="4" hidden="1">'Поиск решения в Excel'!$D$7</definedName>
    <definedName name="solver_lhs2" localSheetId="13" hidden="1">Лист2!$B$11:$E$15</definedName>
    <definedName name="solver_lhs2" localSheetId="12" hidden="1">Лист4!$B$12:$E$16</definedName>
    <definedName name="solver_lhs2" localSheetId="4" hidden="1">'Поиск решения в Excel'!$D$8</definedName>
    <definedName name="solver_lhs3" localSheetId="13" hidden="1">Лист2!$B$16:$E$16</definedName>
    <definedName name="solver_lhs3" localSheetId="12" hidden="1">Лист4!$B$18:$E$18</definedName>
    <definedName name="solver_lhs3" localSheetId="4" hidden="1">'Поиск решения в Excel'!$D$9</definedName>
    <definedName name="solver_lhs4" localSheetId="13" hidden="1">Лист2!$D$12</definedName>
    <definedName name="solver_lhs4" localSheetId="12" hidden="1">Лист4!$G$12:$G$16</definedName>
    <definedName name="solver_lhs4" localSheetId="4" hidden="1">'Поиск решения в Excel'!$D$9</definedName>
    <definedName name="solver_lhs5" localSheetId="13" hidden="1">Лист2!$E$14</definedName>
    <definedName name="solver_lhs6" localSheetId="13" hidden="1">Лист2!$F$11:$F$15</definedName>
    <definedName name="solver_mip" localSheetId="13" hidden="1">2147483647</definedName>
    <definedName name="solver_mip" localSheetId="11" hidden="1">2147483647</definedName>
    <definedName name="solver_mip" localSheetId="12" hidden="1">2147483647</definedName>
    <definedName name="solver_mip" localSheetId="4" hidden="1">2147483647</definedName>
    <definedName name="solver_mni" localSheetId="13" hidden="1">30</definedName>
    <definedName name="solver_mni" localSheetId="11" hidden="1">30</definedName>
    <definedName name="solver_mni" localSheetId="12" hidden="1">30</definedName>
    <definedName name="solver_mni" localSheetId="4" hidden="1">30</definedName>
    <definedName name="solver_mrt" localSheetId="13" hidden="1">0.075</definedName>
    <definedName name="solver_mrt" localSheetId="11" hidden="1">0.075</definedName>
    <definedName name="solver_mrt" localSheetId="12" hidden="1">0.075</definedName>
    <definedName name="solver_mrt" localSheetId="4" hidden="1">0.075</definedName>
    <definedName name="solver_msl" localSheetId="13" hidden="1">2</definedName>
    <definedName name="solver_msl" localSheetId="11" hidden="1">2</definedName>
    <definedName name="solver_msl" localSheetId="12" hidden="1">2</definedName>
    <definedName name="solver_msl" localSheetId="4" hidden="1">2</definedName>
    <definedName name="solver_neg" localSheetId="13" hidden="1">1</definedName>
    <definedName name="solver_neg" localSheetId="11" hidden="1">1</definedName>
    <definedName name="solver_neg" localSheetId="12" hidden="1">1</definedName>
    <definedName name="solver_neg" localSheetId="4" hidden="1">1</definedName>
    <definedName name="solver_neg" localSheetId="0" hidden="1">1</definedName>
    <definedName name="solver_nod" localSheetId="13" hidden="1">2147483647</definedName>
    <definedName name="solver_nod" localSheetId="11" hidden="1">2147483647</definedName>
    <definedName name="solver_nod" localSheetId="12" hidden="1">2147483647</definedName>
    <definedName name="solver_nod" localSheetId="4" hidden="1">2147483647</definedName>
    <definedName name="solver_num" localSheetId="13" hidden="1">6</definedName>
    <definedName name="solver_num" localSheetId="11" hidden="1">1</definedName>
    <definedName name="solver_num" localSheetId="12" hidden="1">4</definedName>
    <definedName name="solver_num" localSheetId="4" hidden="1">3</definedName>
    <definedName name="solver_num" localSheetId="0" hidden="1">0</definedName>
    <definedName name="solver_nwt" localSheetId="13" hidden="1">1</definedName>
    <definedName name="solver_nwt" localSheetId="11" hidden="1">1</definedName>
    <definedName name="solver_nwt" localSheetId="12" hidden="1">1</definedName>
    <definedName name="solver_nwt" localSheetId="4" hidden="1">1</definedName>
    <definedName name="solver_opt" localSheetId="13" hidden="1">Лист2!$G$17</definedName>
    <definedName name="solver_opt" localSheetId="11" hidden="1">Лист3!$F$4</definedName>
    <definedName name="solver_opt" localSheetId="12" hidden="1">Лист4!$H$19</definedName>
    <definedName name="solver_opt" localSheetId="4" hidden="1">'Поиск решения в Excel'!$F$4</definedName>
    <definedName name="solver_opt" localSheetId="0" hidden="1">'Симплекс-метод'!$L$11</definedName>
    <definedName name="solver_pre" localSheetId="13" hidden="1">0.000001</definedName>
    <definedName name="solver_pre" localSheetId="11" hidden="1">0.000001</definedName>
    <definedName name="solver_pre" localSheetId="12" hidden="1">0.000001</definedName>
    <definedName name="solver_pre" localSheetId="4" hidden="1">0.000001</definedName>
    <definedName name="solver_rbv" localSheetId="13" hidden="1">1</definedName>
    <definedName name="solver_rbv" localSheetId="11" hidden="1">1</definedName>
    <definedName name="solver_rbv" localSheetId="12" hidden="1">2</definedName>
    <definedName name="solver_rbv" localSheetId="4" hidden="1">1</definedName>
    <definedName name="solver_rel1" localSheetId="13" hidden="1">4</definedName>
    <definedName name="solver_rel1" localSheetId="11" hidden="1">1</definedName>
    <definedName name="solver_rel1" localSheetId="12" hidden="1">4</definedName>
    <definedName name="solver_rel1" localSheetId="4" hidden="1">1</definedName>
    <definedName name="solver_rel2" localSheetId="13" hidden="1">3</definedName>
    <definedName name="solver_rel2" localSheetId="12" hidden="1">3</definedName>
    <definedName name="solver_rel2" localSheetId="4" hidden="1">1</definedName>
    <definedName name="solver_rel3" localSheetId="13" hidden="1">2</definedName>
    <definedName name="solver_rel3" localSheetId="12" hidden="1">2</definedName>
    <definedName name="solver_rel3" localSheetId="4" hidden="1">1</definedName>
    <definedName name="solver_rel4" localSheetId="13" hidden="1">3</definedName>
    <definedName name="solver_rel4" localSheetId="12" hidden="1">2</definedName>
    <definedName name="solver_rel4" localSheetId="4" hidden="1">1</definedName>
    <definedName name="solver_rel5" localSheetId="13" hidden="1">1</definedName>
    <definedName name="solver_rel6" localSheetId="13" hidden="1">2</definedName>
    <definedName name="solver_rhs1" localSheetId="13" hidden="1">целое</definedName>
    <definedName name="solver_rhs1" localSheetId="11" hidden="1">Лист3!$F$7:$F$8</definedName>
    <definedName name="solver_rhs1" localSheetId="12" hidden="1">целое</definedName>
    <definedName name="solver_rhs1" localSheetId="4" hidden="1">'Поиск решения в Excel'!$F$7</definedName>
    <definedName name="solver_rhs2" localSheetId="13" hidden="1">0</definedName>
    <definedName name="solver_rhs2" localSheetId="12" hidden="1">0</definedName>
    <definedName name="solver_rhs2" localSheetId="4" hidden="1">'Поиск решения в Excel'!$F$8</definedName>
    <definedName name="solver_rhs3" localSheetId="13" hidden="1">Лист2!$B$18:$E$18</definedName>
    <definedName name="solver_rhs3" localSheetId="12" hidden="1">Лист4!$B$17:$E$17</definedName>
    <definedName name="solver_rhs3" localSheetId="4" hidden="1">'Поиск решения в Excel'!$F$9</definedName>
    <definedName name="solver_rhs4" localSheetId="13" hidden="1">20</definedName>
    <definedName name="solver_rhs4" localSheetId="12" hidden="1">Лист4!$F$12:$F$16</definedName>
    <definedName name="solver_rhs4" localSheetId="4" hidden="1">'Поиск решения в Excel'!$F$9</definedName>
    <definedName name="solver_rhs5" localSheetId="13" hidden="1">20</definedName>
    <definedName name="solver_rhs6" localSheetId="13" hidden="1">Лист2!$G$11:$G$15</definedName>
    <definedName name="solver_rlx" localSheetId="13" hidden="1">2</definedName>
    <definedName name="solver_rlx" localSheetId="11" hidden="1">2</definedName>
    <definedName name="solver_rlx" localSheetId="12" hidden="1">2</definedName>
    <definedName name="solver_rlx" localSheetId="4" hidden="1">2</definedName>
    <definedName name="solver_rsd" localSheetId="13" hidden="1">0</definedName>
    <definedName name="solver_rsd" localSheetId="11" hidden="1">0</definedName>
    <definedName name="solver_rsd" localSheetId="12" hidden="1">0</definedName>
    <definedName name="solver_rsd" localSheetId="4" hidden="1">0</definedName>
    <definedName name="solver_scl" localSheetId="13" hidden="1">1</definedName>
    <definedName name="solver_scl" localSheetId="11" hidden="1">1</definedName>
    <definedName name="solver_scl" localSheetId="12" hidden="1">2</definedName>
    <definedName name="solver_scl" localSheetId="4" hidden="1">1</definedName>
    <definedName name="solver_sho" localSheetId="13" hidden="1">2</definedName>
    <definedName name="solver_sho" localSheetId="11" hidden="1">2</definedName>
    <definedName name="solver_sho" localSheetId="12" hidden="1">2</definedName>
    <definedName name="solver_sho" localSheetId="2" hidden="1">2</definedName>
    <definedName name="solver_sho" localSheetId="9" hidden="1">2</definedName>
    <definedName name="solver_sho" localSheetId="4" hidden="1">2</definedName>
    <definedName name="solver_ssz" localSheetId="13" hidden="1">100</definedName>
    <definedName name="solver_ssz" localSheetId="11" hidden="1">100</definedName>
    <definedName name="solver_ssz" localSheetId="12" hidden="1">100</definedName>
    <definedName name="solver_ssz" localSheetId="4" hidden="1">100</definedName>
    <definedName name="solver_tim" localSheetId="13" hidden="1">2147483647</definedName>
    <definedName name="solver_tim" localSheetId="11" hidden="1">2147483647</definedName>
    <definedName name="solver_tim" localSheetId="12" hidden="1">2147483647</definedName>
    <definedName name="solver_tim" localSheetId="4" hidden="1">100</definedName>
    <definedName name="solver_tol" localSheetId="13" hidden="1">0.01</definedName>
    <definedName name="solver_tol" localSheetId="11" hidden="1">0.01</definedName>
    <definedName name="solver_tol" localSheetId="12" hidden="1">0.01</definedName>
    <definedName name="solver_tol" localSheetId="4" hidden="1">0.01</definedName>
    <definedName name="solver_typ" localSheetId="13" hidden="1">2</definedName>
    <definedName name="solver_typ" localSheetId="11" hidden="1">1</definedName>
    <definedName name="solver_typ" localSheetId="12" hidden="1">2</definedName>
    <definedName name="solver_typ" localSheetId="4" hidden="1">1</definedName>
    <definedName name="solver_typ" localSheetId="0" hidden="1">1</definedName>
    <definedName name="solver_val" localSheetId="13" hidden="1">0</definedName>
    <definedName name="solver_val" localSheetId="11" hidden="1">0</definedName>
    <definedName name="solver_val" localSheetId="12" hidden="1">0</definedName>
    <definedName name="solver_val" localSheetId="4" hidden="1">0</definedName>
    <definedName name="solver_val" localSheetId="0" hidden="1">0</definedName>
    <definedName name="solver_ver" localSheetId="13" hidden="1">3</definedName>
    <definedName name="solver_ver" localSheetId="11" hidden="1">3</definedName>
    <definedName name="solver_ver" localSheetId="12" hidden="1">3</definedName>
    <definedName name="solver_ver" localSheetId="4" hidden="1">3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8" l="1"/>
  <c r="E10" i="17" l="1"/>
  <c r="E7" i="17"/>
  <c r="D14" i="17"/>
  <c r="G14" i="17" l="1"/>
  <c r="F12" i="17"/>
  <c r="D8" i="17"/>
  <c r="H7" i="17"/>
  <c r="G7" i="17"/>
  <c r="D7" i="17"/>
  <c r="I7" i="17"/>
  <c r="I4" i="17"/>
  <c r="H19" i="24" l="1"/>
  <c r="E17" i="24"/>
  <c r="D17" i="24"/>
  <c r="C17" i="24"/>
  <c r="B17" i="24"/>
  <c r="F16" i="24"/>
  <c r="F15" i="24"/>
  <c r="F14" i="24"/>
  <c r="F13" i="24"/>
  <c r="F12" i="24"/>
  <c r="D8" i="18" l="1"/>
  <c r="D7" i="18"/>
  <c r="H14" i="17"/>
  <c r="F14" i="17"/>
  <c r="D10" i="17"/>
  <c r="G12" i="17"/>
  <c r="H12" i="17"/>
  <c r="D12" i="17"/>
  <c r="G11" i="17"/>
  <c r="F11" i="17"/>
  <c r="D11" i="17"/>
  <c r="H11" i="17"/>
  <c r="I8" i="17"/>
  <c r="H10" i="17"/>
  <c r="G10" i="17"/>
  <c r="H8" i="17"/>
  <c r="G8" i="17"/>
  <c r="E8" i="17"/>
  <c r="I3" i="17"/>
  <c r="G17" i="16" l="1"/>
  <c r="E16" i="16"/>
  <c r="D16" i="16"/>
  <c r="C16" i="16"/>
  <c r="B16" i="16"/>
  <c r="F15" i="16"/>
  <c r="F14" i="16"/>
  <c r="F13" i="16"/>
  <c r="F12" i="16"/>
  <c r="F11" i="16"/>
  <c r="D9" i="2" l="1"/>
  <c r="D8" i="2"/>
  <c r="D7" i="2"/>
  <c r="F4" i="2"/>
  <c r="H37" i="1"/>
  <c r="I35" i="1"/>
  <c r="H35" i="1"/>
  <c r="H34" i="1"/>
  <c r="H33" i="1"/>
  <c r="H14" i="1" l="1"/>
  <c r="H9" i="1"/>
  <c r="H29" i="1"/>
  <c r="F37" i="1"/>
  <c r="D37" i="1"/>
  <c r="F35" i="1"/>
  <c r="F33" i="1"/>
  <c r="F34" i="1"/>
  <c r="D35" i="1"/>
  <c r="D33" i="1"/>
  <c r="H32" i="1"/>
  <c r="G32" i="1"/>
  <c r="E32" i="1"/>
  <c r="D32" i="1"/>
  <c r="I30" i="1"/>
  <c r="E30" i="1"/>
  <c r="D30" i="1"/>
  <c r="J29" i="1"/>
  <c r="F29" i="1"/>
  <c r="E29" i="1"/>
  <c r="D29" i="1"/>
  <c r="J28" i="1"/>
  <c r="H28" i="1"/>
  <c r="G28" i="1"/>
  <c r="E28" i="1"/>
  <c r="D28" i="1"/>
  <c r="J24" i="1"/>
  <c r="J23" i="1"/>
  <c r="H17" i="1"/>
  <c r="G17" i="1"/>
  <c r="D17" i="1"/>
  <c r="D12" i="1"/>
  <c r="I15" i="1"/>
  <c r="H15" i="1"/>
  <c r="G15" i="1"/>
  <c r="G14" i="1"/>
  <c r="F14" i="1"/>
  <c r="D15" i="1"/>
  <c r="D14" i="1"/>
  <c r="H13" i="1"/>
  <c r="G13" i="1"/>
  <c r="D13" i="1"/>
  <c r="J9" i="1"/>
  <c r="J8" i="1"/>
  <c r="H12" i="1"/>
  <c r="G12" i="1"/>
  <c r="E12" i="1"/>
  <c r="I10" i="1"/>
  <c r="H8" i="1"/>
  <c r="G8" i="1"/>
  <c r="E8" i="1"/>
  <c r="F9" i="1"/>
  <c r="E9" i="1"/>
  <c r="E10" i="1"/>
  <c r="D9" i="1"/>
  <c r="D10" i="1"/>
  <c r="D8" i="1"/>
  <c r="J4" i="1"/>
  <c r="J3" i="1"/>
</calcChain>
</file>

<file path=xl/sharedStrings.xml><?xml version="1.0" encoding="utf-8"?>
<sst xmlns="http://schemas.openxmlformats.org/spreadsheetml/2006/main" count="989" uniqueCount="250">
  <si>
    <t>Номер итерации</t>
  </si>
  <si>
    <t>БП</t>
  </si>
  <si>
    <t>СБ</t>
  </si>
  <si>
    <t>b</t>
  </si>
  <si>
    <t>x1</t>
  </si>
  <si>
    <t>x2</t>
  </si>
  <si>
    <t>x3</t>
  </si>
  <si>
    <t>x4</t>
  </si>
  <si>
    <t>x5</t>
  </si>
  <si>
    <t>Симплексные отношения</t>
  </si>
  <si>
    <t>Оценки</t>
  </si>
  <si>
    <t>∆0</t>
  </si>
  <si>
    <t>∆1</t>
  </si>
  <si>
    <t>∆2</t>
  </si>
  <si>
    <t>∆3</t>
  </si>
  <si>
    <t>∆4</t>
  </si>
  <si>
    <t>∆5</t>
  </si>
  <si>
    <r>
      <t>∆</t>
    </r>
    <r>
      <rPr>
        <sz val="11"/>
        <color theme="1"/>
        <rFont val="Calibri"/>
        <family val="2"/>
      </rPr>
      <t>0</t>
    </r>
  </si>
  <si>
    <t>−</t>
  </si>
  <si>
    <t>ПЕРЕМЕННЫЕ</t>
  </si>
  <si>
    <t>имя</t>
  </si>
  <si>
    <t>знач.</t>
  </si>
  <si>
    <t>коэф. цел. ф.</t>
  </si>
  <si>
    <t>ОГРАНИЧЕНИЯ</t>
  </si>
  <si>
    <t>значение целевой функции</t>
  </si>
  <si>
    <t>вид</t>
  </si>
  <si>
    <t>Трудовые ресурсы</t>
  </si>
  <si>
    <t>Полуфабрикаты</t>
  </si>
  <si>
    <t>Станочное оборудование</t>
  </si>
  <si>
    <t>лев. ч.</t>
  </si>
  <si>
    <t>знак</t>
  </si>
  <si>
    <t>пр.ч.</t>
  </si>
  <si>
    <t>&lt;=</t>
  </si>
  <si>
    <t>Microsoft Excel 16.0 Отчет об устойчивости</t>
  </si>
  <si>
    <t>Лист: [2.xlsx]Поиск решения в Excel</t>
  </si>
  <si>
    <t>Ячейки переменных</t>
  </si>
  <si>
    <t>Ячейка</t>
  </si>
  <si>
    <t>Имя</t>
  </si>
  <si>
    <t>Окончательное</t>
  </si>
  <si>
    <t>Значение</t>
  </si>
  <si>
    <t>Приведенн.</t>
  </si>
  <si>
    <t>Ограничения</t>
  </si>
  <si>
    <t>$B$3</t>
  </si>
  <si>
    <t>знач. x1</t>
  </si>
  <si>
    <t>$C$3</t>
  </si>
  <si>
    <t>знач. x2</t>
  </si>
  <si>
    <t>$D$7</t>
  </si>
  <si>
    <t>Трудовые ресурсы лев. ч.</t>
  </si>
  <si>
    <t>$D$8</t>
  </si>
  <si>
    <t>Полуфабрикаты лев. ч.</t>
  </si>
  <si>
    <t>$D$9</t>
  </si>
  <si>
    <t>Станочное оборудование лев. ч.</t>
  </si>
  <si>
    <t>Microsoft Excel 16.0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</si>
  <si>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</si>
  <si>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</si>
  <si>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</si>
  <si>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Число итераций: 2 Число подзадач: 0</t>
  </si>
  <si>
    <t>Параметры поиска решения</t>
  </si>
  <si>
    <t>Максимальное время 100 с,  Число итераций 100,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</si>
  <si>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</si>
  <si>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</si>
  <si>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Исходное значение</t>
  </si>
  <si>
    <t>Окончательное значение</t>
  </si>
  <si>
    <t>Целочисленное</t>
  </si>
  <si>
    <t>Значение ячейки</t>
  </si>
  <si>
    <t>Формула</t>
  </si>
  <si>
    <t>Состояние</t>
  </si>
  <si>
    <t>Допуск</t>
  </si>
  <si>
    <t>$F$4</t>
  </si>
  <si>
    <t>Продолжить</t>
  </si>
  <si>
    <t>$D$7&lt;=$F$7</t>
  </si>
  <si>
    <t>Привязка</t>
  </si>
  <si>
    <t>$D$8&lt;=$F$8</t>
  </si>
  <si>
    <t>$D$9&lt;=$F$9</t>
  </si>
  <si>
    <t>Без привязки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</si>
  <si>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</si>
  <si>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</si>
  <si>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</si>
  <si>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</si>
  <si>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</si>
  <si>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</si>
  <si>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</si>
  <si>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</si>
  <si>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</si>
  <si>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</si>
  <si>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</si>
  <si>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</si>
  <si>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</si>
  <si>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</si>
  <si>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</si>
  <si>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</si>
  <si>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Отчет создан: 20.10.2020 18:20:12</t>
  </si>
  <si>
    <t>Отчет создан: 20.10.2020 18:22:43</t>
  </si>
  <si>
    <t>Время решения: 0,047 секунд.</t>
  </si>
  <si>
    <t>Предложение поставщиков</t>
  </si>
  <si>
    <t>Спрос получателей</t>
  </si>
  <si>
    <t>40-20=20</t>
  </si>
  <si>
    <t>20-20=0</t>
  </si>
  <si>
    <t>30-20=10</t>
  </si>
  <si>
    <t>40-30=10</t>
  </si>
  <si>
    <t>30-30=0</t>
  </si>
  <si>
    <t>40-10=30</t>
  </si>
  <si>
    <t>10-10=0</t>
  </si>
  <si>
    <t>30-10=20</t>
  </si>
  <si>
    <t>1[20]</t>
  </si>
  <si>
    <t>4[30]</t>
  </si>
  <si>
    <t>2[0]</t>
  </si>
  <si>
    <t>6[10]</t>
  </si>
  <si>
    <t>3[10]</t>
  </si>
  <si>
    <t>8[20]</t>
  </si>
  <si>
    <t>0[50]</t>
  </si>
  <si>
    <t>u1=0</t>
  </si>
  <si>
    <t>v3=1</t>
  </si>
  <si>
    <t>u3=1</t>
  </si>
  <si>
    <t>u4=7</t>
  </si>
  <si>
    <t>v2=0</t>
  </si>
  <si>
    <t>u4=3</t>
  </si>
  <si>
    <t>v1=3</t>
  </si>
  <si>
    <t>u2=1</t>
  </si>
  <si>
    <t>0[0]</t>
  </si>
  <si>
    <t>u5=-1</t>
  </si>
  <si>
    <t>v4=1</t>
  </si>
  <si>
    <t>0[+]</t>
  </si>
  <si>
    <t>6[10][-]</t>
  </si>
  <si>
    <t>8[20][+]</t>
  </si>
  <si>
    <t>0[0][-]</t>
  </si>
  <si>
    <t>v1=-1</t>
  </si>
  <si>
    <t>u2=5</t>
  </si>
  <si>
    <t>u5=1</t>
  </si>
  <si>
    <t>v4=-1</t>
  </si>
  <si>
    <t>v2=-4</t>
  </si>
  <si>
    <t>u3=5</t>
  </si>
  <si>
    <t>2[20][+]</t>
  </si>
  <si>
    <t>3[30][+]</t>
  </si>
  <si>
    <t>8[0][-]</t>
  </si>
  <si>
    <t>2[20]</t>
  </si>
  <si>
    <t>3[30]</t>
  </si>
  <si>
    <t>8[0]</t>
  </si>
  <si>
    <t>4[+]</t>
  </si>
  <si>
    <t>4[30][-]</t>
  </si>
  <si>
    <t>6[10][+]</t>
  </si>
  <si>
    <t>4[0]</t>
  </si>
  <si>
    <t>u2=3</t>
  </si>
  <si>
    <t>v1=1</t>
  </si>
  <si>
    <t>u4=5</t>
  </si>
  <si>
    <t>v2=-2</t>
  </si>
  <si>
    <t>Огранич. 2</t>
  </si>
  <si>
    <t>Огранич. 1</t>
  </si>
  <si>
    <t>целевая функция</t>
  </si>
  <si>
    <t>Предложение</t>
  </si>
  <si>
    <t>1[20][-]</t>
  </si>
  <si>
    <t>коэф.цел.ф.</t>
  </si>
  <si>
    <t>лев.ч</t>
  </si>
  <si>
    <t>Время</t>
  </si>
  <si>
    <t>Площадь</t>
  </si>
  <si>
    <t>х1</t>
  </si>
  <si>
    <t>х2</t>
  </si>
  <si>
    <t>Лист: [2.xlsx]Лист3</t>
  </si>
  <si>
    <t>Отчет создан: 22.10.2020 18:31:05</t>
  </si>
  <si>
    <t>Время решения: 0,032 секунд.</t>
  </si>
  <si>
    <t>Максимальное время Без пределов,  Число итераций Без пределов, Precision 0,000001, Использовать автоматическое масштабирование</t>
  </si>
  <si>
    <t>знач. х1</t>
  </si>
  <si>
    <t>знач. х2</t>
  </si>
  <si>
    <t>Время лев.ч</t>
  </si>
  <si>
    <t>Площадь лев.ч</t>
  </si>
  <si>
    <t>Отчет создан: 22.10.2020 18:31:06</t>
  </si>
  <si>
    <t>Потребность</t>
  </si>
  <si>
    <t>Объем</t>
  </si>
  <si>
    <t>Ограничение 1</t>
  </si>
  <si>
    <t>Ограничение 2</t>
  </si>
  <si>
    <t>V пр-ва</t>
  </si>
  <si>
    <t>50-50=0</t>
  </si>
  <si>
    <t>x</t>
  </si>
  <si>
    <t>100-100=0</t>
  </si>
  <si>
    <t>200-100=100</t>
  </si>
  <si>
    <t xml:space="preserve">        5 + 4 - 1 = 8                8 - 6 = 2</t>
  </si>
  <si>
    <t>1 [50]</t>
  </si>
  <si>
    <t>4 [100]</t>
  </si>
  <si>
    <t>5 [100]</t>
  </si>
  <si>
    <t>0 [100]</t>
  </si>
  <si>
    <t>3 [100]</t>
  </si>
  <si>
    <t>2 [0]</t>
  </si>
  <si>
    <t>Значение целевой функции для этого опорного плана равно: F(x) = 1*50 + 3*100 + 4*100 + 5*100 + 3*100 + 0*100 = 1550</t>
  </si>
  <si>
    <t>Подсчитаем число занятых клеток таблицы, их 8, а должно быть m + n - 1 = 8. Следовательно, опорный план является невырожденным.</t>
  </si>
  <si>
    <r>
      <t>v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=1</t>
    </r>
  </si>
  <si>
    <r>
      <t>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=2</t>
    </r>
  </si>
  <si>
    <r>
      <t>v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=2</t>
    </r>
  </si>
  <si>
    <r>
      <t>v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=0</t>
    </r>
  </si>
  <si>
    <r>
      <t>u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=0</t>
    </r>
  </si>
  <si>
    <t>1[50]</t>
  </si>
  <si>
    <r>
      <t>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=3</t>
    </r>
  </si>
  <si>
    <t>3[100]</t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</si>
  <si>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=2</t>
    </r>
  </si>
  <si>
    <t>4[100]</t>
  </si>
  <si>
    <r>
      <t>u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=3</t>
    </r>
  </si>
  <si>
    <t>5[100]</t>
  </si>
  <si>
    <r>
      <t>u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=-2</t>
    </r>
  </si>
  <si>
    <t>0[100]</t>
  </si>
  <si>
    <t>3[100][-]</t>
  </si>
  <si>
    <t>5[100][-]</t>
  </si>
  <si>
    <t>3[100][+]</t>
  </si>
  <si>
    <t>0[100][+]</t>
  </si>
  <si>
    <t>Потсавщик</t>
  </si>
  <si>
    <t>Получатель</t>
  </si>
  <si>
    <r>
      <t>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=3</t>
    </r>
  </si>
  <si>
    <r>
      <t>v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=4</t>
    </r>
  </si>
  <si>
    <r>
      <t>v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=2</t>
    </r>
  </si>
  <si>
    <r>
      <t>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=1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</si>
  <si>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=1</t>
    </r>
  </si>
  <si>
    <r>
      <t>u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=1</t>
    </r>
  </si>
  <si>
    <r>
      <t>u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=-4</t>
    </r>
  </si>
  <si>
    <t>2[+]</t>
  </si>
  <si>
    <t>2[0][-]</t>
  </si>
  <si>
    <r>
      <t>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=1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</si>
  <si>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=3</t>
    </r>
  </si>
  <si>
    <t>50 - 50 = 0</t>
  </si>
  <si>
    <t>100 - 50 = 50</t>
  </si>
  <si>
    <t>200 - 50 = 150</t>
  </si>
  <si>
    <t>150 - 150 = 0</t>
  </si>
  <si>
    <t>100 - 100 = 0</t>
  </si>
  <si>
    <t>3[50]</t>
  </si>
  <si>
    <t>5[150]</t>
  </si>
  <si>
    <r>
      <t>v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=2</t>
    </r>
  </si>
  <si>
    <t>2[0][+]</t>
  </si>
  <si>
    <t>3[50][-]</t>
  </si>
  <si>
    <t>3[+]</t>
  </si>
  <si>
    <t>3[0]</t>
  </si>
  <si>
    <r>
      <t>Опорный план не является оптимальным, так как существуют оценки свободных клеток, для которых u</t>
    </r>
    <r>
      <rPr>
        <sz val="8"/>
        <color rgb="FF333333"/>
        <rFont val="Arial"/>
        <family val="2"/>
        <charset val="204"/>
      </rPr>
      <t>i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j</t>
    </r>
    <r>
      <rPr>
        <sz val="11"/>
        <color rgb="FF333333"/>
        <rFont val="Arial"/>
        <family val="2"/>
        <charset val="204"/>
      </rPr>
      <t> &gt; c</t>
    </r>
    <r>
      <rPr>
        <sz val="8"/>
        <color rgb="FF333333"/>
        <rFont val="Arial"/>
        <family val="2"/>
        <charset val="204"/>
      </rPr>
      <t>ij</t>
    </r>
  </si>
  <si>
    <r>
      <t>(1;3): 0 + 4 &gt; 2; ∆</t>
    </r>
    <r>
      <rPr>
        <sz val="8"/>
        <color rgb="FF333333"/>
        <rFont val="Arial"/>
        <family val="2"/>
        <charset val="204"/>
      </rPr>
      <t>13</t>
    </r>
    <r>
      <rPr>
        <sz val="11"/>
        <color rgb="FF333333"/>
        <rFont val="Arial"/>
        <family val="2"/>
        <charset val="204"/>
      </rPr>
      <t> = 0 + 4 - 2 = 2 &gt; 0</t>
    </r>
  </si>
  <si>
    <r>
      <t>(5;3): -2 + 4 &gt; 0; ∆</t>
    </r>
    <r>
      <rPr>
        <sz val="8"/>
        <color rgb="FF333333"/>
        <rFont val="Arial"/>
        <family val="2"/>
        <charset val="204"/>
      </rPr>
      <t>53</t>
    </r>
    <r>
      <rPr>
        <sz val="11"/>
        <color rgb="FF333333"/>
        <rFont val="Arial"/>
        <family val="2"/>
        <charset val="204"/>
      </rPr>
      <t> = -2 + 4 - 0 = 2 &gt; 0</t>
    </r>
  </si>
  <si>
    <t>max(2,2) = 2</t>
  </si>
  <si>
    <t>Выбираем максимальную оценку свободной клетки (1;3): 2</t>
  </si>
  <si>
    <t>Для этого в перспективную клетку (1;3) поставим знак «+», а в остальных вершинах многоугольника чередующиеся знаки «-», «+», «-».</t>
  </si>
  <si>
    <t>5[150][-]</t>
  </si>
  <si>
    <t>3[50][+]</t>
  </si>
  <si>
    <r>
      <t>v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=0</t>
    </r>
  </si>
  <si>
    <r>
      <t>v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=0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</si>
  <si>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=4</t>
    </r>
  </si>
  <si>
    <r>
      <t>u</t>
    </r>
    <r>
      <rPr>
        <sz val="8"/>
        <color rgb="FF333333"/>
        <rFont val="Arial"/>
        <family val="2"/>
        <charset val="204"/>
      </rPr>
      <t>5</t>
    </r>
    <r>
      <rPr>
        <sz val="11"/>
        <color rgb="FF333333"/>
        <rFont val="Arial"/>
        <family val="2"/>
        <charset val="204"/>
      </rPr>
      <t>=0</t>
    </r>
  </si>
  <si>
    <r>
      <t>(5;1): 0 + 1 &gt; 0; ∆</t>
    </r>
    <r>
      <rPr>
        <sz val="8"/>
        <color rgb="FF333333"/>
        <rFont val="Arial"/>
        <family val="2"/>
        <charset val="204"/>
      </rPr>
      <t>51</t>
    </r>
    <r>
      <rPr>
        <sz val="11"/>
        <color rgb="FF333333"/>
        <rFont val="Arial"/>
        <family val="2"/>
        <charset val="204"/>
      </rPr>
      <t> = 0 + 1 - 0 = 1 &gt; 0</t>
    </r>
  </si>
  <si>
    <r>
      <t>(5;3): 0 + 2 &gt; 0; ∆</t>
    </r>
    <r>
      <rPr>
        <sz val="8"/>
        <color rgb="FF333333"/>
        <rFont val="Arial"/>
        <family val="2"/>
        <charset val="204"/>
      </rPr>
      <t>53</t>
    </r>
    <r>
      <rPr>
        <sz val="11"/>
        <color rgb="FF333333"/>
        <rFont val="Arial"/>
        <family val="2"/>
        <charset val="204"/>
      </rPr>
      <t> = 0 + 2 - 0 = 2 &gt; 0</t>
    </r>
  </si>
  <si>
    <t>max(1,2) = 2</t>
  </si>
  <si>
    <t>Выбираем максимальную оценку свободной клетки (5;3): 0</t>
  </si>
  <si>
    <t>Для этого в перспективную клетку (5;3) поставим знак «+», а в остальных вершинах многоугольника чередующиеся знаки «-», «+», «-».</t>
  </si>
  <si>
    <t>3[0][+]</t>
  </si>
  <si>
    <t>0[100][-]</t>
  </si>
  <si>
    <t>10[50]</t>
  </si>
  <si>
    <t>5[0]</t>
  </si>
  <si>
    <t>F(x) = 1*50 + 10*50 + 3*50 + 4*100 + 5*100 + 3*100 = 1900</t>
  </si>
  <si>
    <t>F(x) = 1*50 + 3*50 + 4*100 + 5*100 + 3*100 + 0*50 + 0*50 = 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</si>
</sst>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8"/>
      <color rgb="FF333333"/>
      <name val="Arial"/>
      <family val="2"/>
      <charset val="204"/>
    </font>
    <font>
      <sz val="11"/>
      <color theme="0"/>
      <name val="Arial"/>
      <family val="2"/>
      <charset val="204"/>
    </font>
    <font>
      <b/>
      <sz val="11"/>
      <color rgb="FF333333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A0A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3" xfId="0" applyBorder="1" applyAlignment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 applyAlignment="1"/>
    <xf numFmtId="0" fontId="0" fillId="2" borderId="1" xfId="0" applyNumberFormat="1" applyFill="1" applyBorder="1"/>
    <xf numFmtId="0" fontId="4" fillId="0" borderId="0" xfId="0" applyFont="1"/>
    <xf numFmtId="0" fontId="0" fillId="0" borderId="12" xfId="0" applyFill="1" applyBorder="1" applyAlignment="1"/>
    <xf numFmtId="0" fontId="0" fillId="0" borderId="13" xfId="0" applyFill="1" applyBorder="1" applyAlignment="1"/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0" fillId="0" borderId="13" xfId="0" applyNumberFormat="1" applyFill="1" applyBorder="1" applyAlignment="1"/>
    <xf numFmtId="0" fontId="0" fillId="0" borderId="12" xfId="0" applyNumberFormat="1" applyFill="1" applyBorder="1" applyAlignme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7" borderId="0" xfId="0" applyFont="1" applyFill="1"/>
    <xf numFmtId="0" fontId="8" fillId="8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7" borderId="1" xfId="0" applyFont="1" applyFill="1" applyBorder="1"/>
    <xf numFmtId="0" fontId="8" fillId="7" borderId="0" xfId="0" applyFont="1" applyFill="1" applyAlignment="1"/>
    <xf numFmtId="0" fontId="10" fillId="0" borderId="1" xfId="0" applyFont="1" applyBorder="1" applyAlignment="1">
      <alignment horizontal="center" vertical="top" wrapText="1"/>
    </xf>
    <xf numFmtId="0" fontId="12" fillId="8" borderId="1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7" borderId="0" xfId="0" applyFont="1" applyFill="1" applyAlignment="1">
      <alignment horizontal="center"/>
    </xf>
    <xf numFmtId="0" fontId="10" fillId="9" borderId="1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13" fillId="10" borderId="1" xfId="0" applyFont="1" applyFill="1" applyBorder="1" applyAlignment="1">
      <alignment horizontal="center" vertical="top" wrapText="1"/>
    </xf>
    <xf numFmtId="0" fontId="10" fillId="10" borderId="1" xfId="0" applyFont="1" applyFill="1" applyBorder="1" applyAlignment="1">
      <alignment horizontal="center" vertical="top" wrapText="1"/>
    </xf>
    <xf numFmtId="0" fontId="10" fillId="10" borderId="16" xfId="0" applyFont="1" applyFill="1" applyBorder="1" applyAlignment="1">
      <alignment horizontal="center" vertical="top" wrapText="1"/>
    </xf>
    <xf numFmtId="0" fontId="10" fillId="9" borderId="16" xfId="0" applyFont="1" applyFill="1" applyBorder="1" applyAlignment="1">
      <alignment horizontal="center" vertical="top" wrapText="1"/>
    </xf>
    <xf numFmtId="0" fontId="13" fillId="9" borderId="1" xfId="0" applyFont="1" applyFill="1" applyBorder="1" applyAlignment="1">
      <alignment horizontal="center" vertical="top" wrapText="1"/>
    </xf>
    <xf numFmtId="0" fontId="0" fillId="0" borderId="17" xfId="0" applyBorder="1" applyAlignment="1">
      <alignment horizontal="center"/>
    </xf>
    <xf numFmtId="0" fontId="10" fillId="10" borderId="9" xfId="0" applyFont="1" applyFill="1" applyBorder="1" applyAlignment="1">
      <alignment horizontal="center" vertical="top" wrapText="1"/>
    </xf>
    <xf numFmtId="0" fontId="10" fillId="10" borderId="5" xfId="0" applyFont="1" applyFill="1" applyBorder="1" applyAlignment="1">
      <alignment horizontal="center" vertical="top" wrapText="1"/>
    </xf>
    <xf numFmtId="0" fontId="10" fillId="9" borderId="5" xfId="0" applyFont="1" applyFill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050"/>
      <color rgb="FFFF99FF"/>
      <color rgb="FFFF00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586740</xdr:colOff>
      <xdr:row>0</xdr:row>
      <xdr:rowOff>114300</xdr:rowOff>
    </xdr:from>
    <xdr:ext cx="2887980" cy="853440"/>
    <xdr:sp macro="" textlink="">
      <xdr:nvSpPr>
        <xdr:cNvPr id="2" name="TextBox 1"/>
        <xdr:cNvSpPr txBox="1"/>
      </xdr:nvSpPr>
      <xdr:spPr>
        <a:xfrm>
          <a:off x="6035040" y="114300"/>
          <a:ext cx="2887980" cy="8534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То есть спрос получателей превышает возможные поставки на 50, введем фиктивного поставщика с таким объемом поставки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83820</xdr:colOff>
      <xdr:row>0</xdr:row>
      <xdr:rowOff>129540</xdr:rowOff>
    </xdr:from>
    <xdr:ext cx="2811780" cy="480060"/>
    <xdr:sp macro="" textlink="">
      <xdr:nvSpPr>
        <xdr:cNvPr id="2" name="TextBox 1"/>
        <xdr:cNvSpPr txBox="1"/>
      </xdr:nvSpPr>
      <xdr:spPr>
        <a:xfrm>
          <a:off x="3741420" y="129540"/>
          <a:ext cx="2811780" cy="480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Опорный план не является оптимальным,</a:t>
          </a:r>
          <a:r>
            <a:rPr lang="ru-RU" sz="1100" baseline="0"/>
            <a:t> так как </a:t>
          </a:r>
          <a:r>
            <a:rPr lang="en-US" sz="1100" baseline="0"/>
            <a:t>u5+v1 =-1+3=2&gt;0</a:t>
          </a:r>
          <a:endParaRPr lang="en-US" sz="1100"/>
        </a:p>
      </xdr:txBody>
    </xdr:sp>
    <xdr:clientData/>
  </xdr:oneCellAnchor>
  <xdr:oneCellAnchor>
    <xdr:from>
      <xdr:col>6</xdr:col>
      <xdr:colOff>91440</xdr:colOff>
      <xdr:row>9</xdr:row>
      <xdr:rowOff>129540</xdr:rowOff>
    </xdr:from>
    <xdr:ext cx="2732799" cy="264560"/>
    <xdr:sp macro="" textlink="">
      <xdr:nvSpPr>
        <xdr:cNvPr id="3" name="TextBox 2"/>
        <xdr:cNvSpPr txBox="1"/>
      </xdr:nvSpPr>
      <xdr:spPr>
        <a:xfrm>
          <a:off x="3749040" y="1775460"/>
          <a:ext cx="2732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В минусовых клетках минимальный</a:t>
          </a:r>
          <a:r>
            <a:rPr lang="ru-RU" sz="1100" baseline="0"/>
            <a:t> груз 0</a:t>
          </a:r>
          <a:endParaRPr lang="en-US" sz="1100"/>
        </a:p>
      </xdr:txBody>
    </xdr:sp>
    <xdr:clientData/>
  </xdr:oneCellAnchor>
  <xdr:oneCellAnchor>
    <xdr:from>
      <xdr:col>5</xdr:col>
      <xdr:colOff>556260</xdr:colOff>
      <xdr:row>11</xdr:row>
      <xdr:rowOff>175260</xdr:rowOff>
    </xdr:from>
    <xdr:ext cx="3474720" cy="1440180"/>
    <xdr:sp macro="" textlink="">
      <xdr:nvSpPr>
        <xdr:cNvPr id="4" name="TextBox 3"/>
        <xdr:cNvSpPr txBox="1"/>
      </xdr:nvSpPr>
      <xdr:spPr>
        <a:xfrm>
          <a:off x="3604260" y="2186940"/>
          <a:ext cx="3474720" cy="14401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Опорный план не является оптимальным,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так как </a:t>
          </a: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(2;3) 5+1&gt; 4 ∆=5+1-4=2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(3;3) 5+1&gt;2 ∆=5+1-2=4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(3;4) 5-1&gt;3 ∆=5+1-3=1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(5;3)</a:t>
          </a:r>
          <a:r>
            <a:rPr lang="en-US" baseline="0">
              <a:effectLst/>
            </a:rPr>
            <a:t> 1+1&gt;0 ∆=1+1-0=2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max(2;4;1;2)=4,</a:t>
          </a:r>
          <a:r>
            <a:rPr lang="en-US" baseline="0">
              <a:effectLst/>
            </a:rPr>
            <a:t> </a:t>
          </a:r>
          <a:r>
            <a:rPr lang="ru-RU" baseline="0">
              <a:effectLst/>
            </a:rPr>
            <a:t>ставим в нее +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5</xdr:col>
      <xdr:colOff>525780</xdr:colOff>
      <xdr:row>20</xdr:row>
      <xdr:rowOff>152400</xdr:rowOff>
    </xdr:from>
    <xdr:ext cx="2804294" cy="436786"/>
    <xdr:sp macro="" textlink="">
      <xdr:nvSpPr>
        <xdr:cNvPr id="5" name="TextBox 4"/>
        <xdr:cNvSpPr txBox="1"/>
      </xdr:nvSpPr>
      <xdr:spPr>
        <a:xfrm>
          <a:off x="3573780" y="3810000"/>
          <a:ext cx="280429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минусовых клетках минимальный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груз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5</xdr:col>
      <xdr:colOff>601980</xdr:colOff>
      <xdr:row>27</xdr:row>
      <xdr:rowOff>152400</xdr:rowOff>
    </xdr:from>
    <xdr:ext cx="2865120" cy="1125693"/>
    <xdr:sp macro="" textlink="">
      <xdr:nvSpPr>
        <xdr:cNvPr id="6" name="TextBox 5"/>
        <xdr:cNvSpPr txBox="1"/>
      </xdr:nvSpPr>
      <xdr:spPr>
        <a:xfrm>
          <a:off x="3649980" y="5090160"/>
          <a:ext cx="2865120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Опорный</a:t>
          </a:r>
          <a:r>
            <a:rPr lang="ru-RU" sz="1100" baseline="0"/>
            <a:t> план не является оптимальным так, как </a:t>
          </a:r>
        </a:p>
        <a:p>
          <a:r>
            <a:rPr lang="ru-RU" sz="1100" baseline="0"/>
            <a:t>(2;3) 5+1</a:t>
          </a:r>
          <a:r>
            <a:rPr lang="en-US" sz="1100" baseline="0"/>
            <a:t>&gt;4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∆=5+1-4=2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(5;3) 1+1&gt;0 ∆=1+1-0=2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max(2;2)=2</a:t>
          </a:r>
        </a:p>
        <a:p>
          <a:r>
            <a:rPr lang="ru-RU" sz="1100"/>
            <a:t>В минусовых клетках минимальный груз 0</a:t>
          </a:r>
          <a:endParaRPr lang="en-US" sz="1100"/>
        </a:p>
      </xdr:txBody>
    </xdr:sp>
    <xdr:clientData/>
  </xdr:oneCellAnchor>
  <xdr:oneCellAnchor>
    <xdr:from>
      <xdr:col>5</xdr:col>
      <xdr:colOff>594360</xdr:colOff>
      <xdr:row>37</xdr:row>
      <xdr:rowOff>152400</xdr:rowOff>
    </xdr:from>
    <xdr:ext cx="2417457" cy="264560"/>
    <xdr:sp macro="" textlink="">
      <xdr:nvSpPr>
        <xdr:cNvPr id="7" name="TextBox 6"/>
        <xdr:cNvSpPr txBox="1"/>
      </xdr:nvSpPr>
      <xdr:spPr>
        <a:xfrm>
          <a:off x="3642360" y="6918960"/>
          <a:ext cx="24174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Данный</a:t>
          </a:r>
          <a:r>
            <a:rPr lang="ru-RU" sz="1100" baseline="0"/>
            <a:t> план является оптимальным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605728</xdr:colOff>
      <xdr:row>0</xdr:row>
      <xdr:rowOff>2303</xdr:rowOff>
    </xdr:from>
    <xdr:to>
      <xdr:col>16</xdr:col>
      <xdr:colOff>216668</xdr:colOff>
      <xdr:row>20</xdr:row>
      <xdr:rowOff>56851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1343" y="2303"/>
          <a:ext cx="3867883" cy="38645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K7" sqref="K7"/>
    </sheetView>
  </sheetViews>
  <sheetFormatPr defaultRowHeight="15" x14ac:dyDescent="0.25"/>
  <cols>
    <col min="1" max="1" width="16.7109375" customWidth="1"/>
    <col min="2" max="4" width="5.7109375" customWidth="1"/>
    <col min="5" max="9" width="6.7109375" customWidth="1"/>
    <col min="10" max="10" width="13.140625" customWidth="1"/>
  </cols>
  <sheetData>
    <row r="1" spans="1:10" x14ac:dyDescent="0.25">
      <c r="A1" s="50" t="s">
        <v>0</v>
      </c>
      <c r="B1" s="50" t="s">
        <v>1</v>
      </c>
      <c r="C1" s="50" t="s">
        <v>2</v>
      </c>
      <c r="D1" s="5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51" t="s">
        <v>9</v>
      </c>
    </row>
    <row r="2" spans="1:10" x14ac:dyDescent="0.25">
      <c r="A2" s="50"/>
      <c r="B2" s="50"/>
      <c r="C2" s="50"/>
      <c r="D2" s="50"/>
      <c r="E2" s="1">
        <v>65</v>
      </c>
      <c r="F2" s="1">
        <v>70</v>
      </c>
      <c r="G2" s="1">
        <v>0</v>
      </c>
      <c r="H2" s="1">
        <v>0</v>
      </c>
      <c r="I2">
        <v>0</v>
      </c>
      <c r="J2" s="51"/>
    </row>
    <row r="3" spans="1:10" x14ac:dyDescent="0.25">
      <c r="A3" s="52">
        <v>0</v>
      </c>
      <c r="B3" s="1" t="s">
        <v>6</v>
      </c>
      <c r="C3" s="1">
        <v>0</v>
      </c>
      <c r="D3" s="1">
        <v>4800</v>
      </c>
      <c r="E3" s="1">
        <v>4</v>
      </c>
      <c r="F3" s="4">
        <v>2</v>
      </c>
      <c r="G3" s="1">
        <v>1</v>
      </c>
      <c r="H3" s="1">
        <v>0</v>
      </c>
      <c r="I3" s="1">
        <v>0</v>
      </c>
      <c r="J3" s="1">
        <f>4800/2</f>
        <v>2400</v>
      </c>
    </row>
    <row r="4" spans="1:10" x14ac:dyDescent="0.25">
      <c r="A4" s="53"/>
      <c r="B4" s="1" t="s">
        <v>7</v>
      </c>
      <c r="C4" s="1">
        <v>0</v>
      </c>
      <c r="D4" s="4">
        <v>2400</v>
      </c>
      <c r="E4" s="4">
        <v>2</v>
      </c>
      <c r="F4" s="5">
        <v>10</v>
      </c>
      <c r="G4" s="4">
        <v>0</v>
      </c>
      <c r="H4" s="4">
        <v>1</v>
      </c>
      <c r="I4" s="4">
        <v>0</v>
      </c>
      <c r="J4" s="8">
        <f>2400/10</f>
        <v>240</v>
      </c>
    </row>
    <row r="5" spans="1:10" x14ac:dyDescent="0.25">
      <c r="A5" s="53"/>
      <c r="B5" s="1" t="s">
        <v>8</v>
      </c>
      <c r="C5" s="1">
        <v>0</v>
      </c>
      <c r="D5" s="1">
        <v>1500</v>
      </c>
      <c r="E5" s="1">
        <v>1</v>
      </c>
      <c r="F5" s="4">
        <v>0</v>
      </c>
      <c r="G5" s="1">
        <v>0</v>
      </c>
      <c r="H5" s="1">
        <v>0</v>
      </c>
      <c r="I5" s="1">
        <v>1</v>
      </c>
      <c r="J5" s="7" t="s">
        <v>18</v>
      </c>
    </row>
    <row r="6" spans="1:10" x14ac:dyDescent="0.25">
      <c r="A6" s="53"/>
      <c r="B6" s="55" t="s">
        <v>10</v>
      </c>
      <c r="C6" s="56"/>
      <c r="D6" s="3" t="s">
        <v>17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  <c r="J6" s="6"/>
    </row>
    <row r="7" spans="1:10" x14ac:dyDescent="0.25">
      <c r="A7" s="54"/>
      <c r="B7" s="57"/>
      <c r="C7" s="58"/>
      <c r="D7" s="1">
        <v>0</v>
      </c>
      <c r="E7" s="1">
        <v>-65</v>
      </c>
      <c r="F7" s="1">
        <v>-70</v>
      </c>
      <c r="G7" s="1">
        <v>0</v>
      </c>
      <c r="H7" s="1">
        <v>0</v>
      </c>
      <c r="I7" s="1">
        <v>0</v>
      </c>
      <c r="J7" s="6"/>
    </row>
    <row r="8" spans="1:10" x14ac:dyDescent="0.25">
      <c r="A8" s="52">
        <v>1</v>
      </c>
      <c r="B8" s="1" t="s">
        <v>6</v>
      </c>
      <c r="C8" s="1">
        <v>0</v>
      </c>
      <c r="D8" s="4">
        <f>(4800*10-2400*2)/10</f>
        <v>4320</v>
      </c>
      <c r="E8" s="5">
        <f>(4*10-4)/10</f>
        <v>3.6</v>
      </c>
      <c r="F8" s="4">
        <v>0</v>
      </c>
      <c r="G8" s="4">
        <f>(1*10-2*0)/10</f>
        <v>1</v>
      </c>
      <c r="H8" s="4">
        <f>(0-2)/10</f>
        <v>-0.2</v>
      </c>
      <c r="I8" s="4">
        <v>0</v>
      </c>
      <c r="J8" s="1">
        <f>4320/3.6</f>
        <v>1200</v>
      </c>
    </row>
    <row r="9" spans="1:10" x14ac:dyDescent="0.25">
      <c r="A9" s="53"/>
      <c r="B9" s="1" t="s">
        <v>5</v>
      </c>
      <c r="C9" s="1">
        <v>70</v>
      </c>
      <c r="D9" s="1">
        <f>2400/10</f>
        <v>240</v>
      </c>
      <c r="E9" s="4">
        <f>2/10</f>
        <v>0.2</v>
      </c>
      <c r="F9" s="1">
        <f>10/10</f>
        <v>1</v>
      </c>
      <c r="G9" s="1">
        <v>0</v>
      </c>
      <c r="H9" s="1">
        <f>1/10</f>
        <v>0.1</v>
      </c>
      <c r="I9" s="1">
        <v>0</v>
      </c>
      <c r="J9" s="1">
        <f>240/0.2</f>
        <v>1200</v>
      </c>
    </row>
    <row r="10" spans="1:10" x14ac:dyDescent="0.25">
      <c r="A10" s="53"/>
      <c r="B10" s="1" t="s">
        <v>8</v>
      </c>
      <c r="C10" s="1">
        <v>0</v>
      </c>
      <c r="D10" s="1">
        <f>(1500*10-2400*0)/10</f>
        <v>1500</v>
      </c>
      <c r="E10" s="4">
        <f>(1*10-2*0)/10</f>
        <v>1</v>
      </c>
      <c r="F10" s="1">
        <v>0</v>
      </c>
      <c r="G10" s="1">
        <v>0</v>
      </c>
      <c r="H10" s="1">
        <v>0</v>
      </c>
      <c r="I10" s="1">
        <f>(1*10-0)/10</f>
        <v>1</v>
      </c>
      <c r="J10" s="1">
        <v>1500</v>
      </c>
    </row>
    <row r="11" spans="1:10" x14ac:dyDescent="0.25">
      <c r="A11" s="53"/>
      <c r="B11" s="55" t="s">
        <v>10</v>
      </c>
      <c r="C11" s="56"/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/>
    </row>
    <row r="12" spans="1:10" x14ac:dyDescent="0.25">
      <c r="A12" s="54"/>
      <c r="B12" s="57"/>
      <c r="C12" s="58"/>
      <c r="D12" s="1">
        <f>(70*2400)/10</f>
        <v>16800</v>
      </c>
      <c r="E12" s="1">
        <f>(-65*10-(-70)*2)/10</f>
        <v>-51</v>
      </c>
      <c r="F12" s="1">
        <v>0</v>
      </c>
      <c r="G12" s="1">
        <f>(0*10-70*0)/10</f>
        <v>0</v>
      </c>
      <c r="H12" s="1">
        <f>70/10</f>
        <v>7</v>
      </c>
      <c r="I12" s="1">
        <v>0</v>
      </c>
      <c r="J12" s="1"/>
    </row>
    <row r="13" spans="1:10" x14ac:dyDescent="0.25">
      <c r="A13" s="52">
        <v>2</v>
      </c>
      <c r="B13" s="1" t="s">
        <v>4</v>
      </c>
      <c r="C13" s="1">
        <v>65</v>
      </c>
      <c r="D13" s="1">
        <f>4320/3.6</f>
        <v>1200</v>
      </c>
      <c r="E13" s="1">
        <v>1</v>
      </c>
      <c r="F13" s="1">
        <v>0</v>
      </c>
      <c r="G13" s="1">
        <f>1/3.6</f>
        <v>0.27777777777777779</v>
      </c>
      <c r="H13" s="1">
        <f>-0.2/3.6</f>
        <v>-5.5555555555555559E-2</v>
      </c>
      <c r="I13" s="1">
        <v>0</v>
      </c>
      <c r="J13" s="1"/>
    </row>
    <row r="14" spans="1:10" x14ac:dyDescent="0.25">
      <c r="A14" s="53"/>
      <c r="B14" s="1" t="s">
        <v>5</v>
      </c>
      <c r="C14" s="1">
        <v>70</v>
      </c>
      <c r="D14" s="1">
        <f>(240*3.6-4320*0.2)/3.6</f>
        <v>0</v>
      </c>
      <c r="E14" s="1">
        <v>0</v>
      </c>
      <c r="F14" s="1">
        <f>1</f>
        <v>1</v>
      </c>
      <c r="G14" s="1">
        <f>-1*0.2/3.6</f>
        <v>-5.5555555555555559E-2</v>
      </c>
      <c r="H14" s="1">
        <f>(0.1*3.6+0.04)/3.6</f>
        <v>0.11111111111111112</v>
      </c>
      <c r="I14" s="1">
        <v>0</v>
      </c>
      <c r="J14" s="1"/>
    </row>
    <row r="15" spans="1:10" x14ac:dyDescent="0.25">
      <c r="A15" s="53"/>
      <c r="B15" s="1" t="s">
        <v>8</v>
      </c>
      <c r="C15" s="1">
        <v>0</v>
      </c>
      <c r="D15" s="1">
        <f>(1500*3.6-4320)/3.6</f>
        <v>300</v>
      </c>
      <c r="E15" s="1">
        <v>0</v>
      </c>
      <c r="F15" s="1">
        <v>0</v>
      </c>
      <c r="G15" s="1">
        <f>-1/3.6</f>
        <v>-0.27777777777777779</v>
      </c>
      <c r="H15" s="1">
        <f>0.2/3.6</f>
        <v>5.5555555555555559E-2</v>
      </c>
      <c r="I15" s="1">
        <f>(1*3.6-0)/3.6</f>
        <v>1</v>
      </c>
      <c r="J15" s="1"/>
    </row>
    <row r="16" spans="1:10" x14ac:dyDescent="0.25">
      <c r="A16" s="53"/>
      <c r="B16" s="55" t="s">
        <v>10</v>
      </c>
      <c r="C16" s="56"/>
      <c r="D16" s="1" t="s">
        <v>11</v>
      </c>
      <c r="E16" s="1" t="s">
        <v>12</v>
      </c>
      <c r="F16" s="1" t="s">
        <v>13</v>
      </c>
      <c r="G16" s="1" t="s">
        <v>14</v>
      </c>
      <c r="H16" s="1" t="s">
        <v>15</v>
      </c>
      <c r="I16" s="1" t="s">
        <v>16</v>
      </c>
      <c r="J16" s="1"/>
    </row>
    <row r="17" spans="1:10" x14ac:dyDescent="0.25">
      <c r="A17" s="54"/>
      <c r="B17" s="57"/>
      <c r="C17" s="58"/>
      <c r="D17" s="1">
        <f>(16800*3.6+4320*51)/3.6</f>
        <v>78000</v>
      </c>
      <c r="E17" s="1">
        <v>0</v>
      </c>
      <c r="F17" s="1">
        <v>0</v>
      </c>
      <c r="G17" s="1">
        <f>51/3.6</f>
        <v>14.166666666666666</v>
      </c>
      <c r="H17" s="1">
        <f>(7*3.6-0.2*51)/3.6</f>
        <v>4.1666666666666661</v>
      </c>
      <c r="I17" s="1">
        <v>0</v>
      </c>
      <c r="J17" s="1"/>
    </row>
    <row r="21" spans="1:10" x14ac:dyDescent="0.25">
      <c r="A21" s="50" t="s">
        <v>0</v>
      </c>
      <c r="B21" s="50" t="s">
        <v>1</v>
      </c>
      <c r="C21" s="50" t="s">
        <v>2</v>
      </c>
      <c r="D21" s="50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2" t="s">
        <v>8</v>
      </c>
      <c r="J21" s="51" t="s">
        <v>9</v>
      </c>
    </row>
    <row r="22" spans="1:10" x14ac:dyDescent="0.25">
      <c r="A22" s="50"/>
      <c r="B22" s="50"/>
      <c r="C22" s="50"/>
      <c r="D22" s="50"/>
      <c r="E22" s="1">
        <v>65</v>
      </c>
      <c r="F22" s="1">
        <v>70</v>
      </c>
      <c r="G22" s="1">
        <v>0</v>
      </c>
      <c r="H22" s="1">
        <v>0</v>
      </c>
      <c r="I22">
        <v>0</v>
      </c>
      <c r="J22" s="51"/>
    </row>
    <row r="23" spans="1:10" x14ac:dyDescent="0.25">
      <c r="A23" s="52">
        <v>0</v>
      </c>
      <c r="B23" s="1" t="s">
        <v>6</v>
      </c>
      <c r="C23" s="1">
        <v>0</v>
      </c>
      <c r="D23" s="1">
        <v>4800</v>
      </c>
      <c r="E23" s="1">
        <v>4</v>
      </c>
      <c r="F23" s="4">
        <v>2</v>
      </c>
      <c r="G23" s="1">
        <v>1</v>
      </c>
      <c r="H23" s="1">
        <v>0</v>
      </c>
      <c r="I23" s="1">
        <v>0</v>
      </c>
      <c r="J23" s="1">
        <f>4800/2</f>
        <v>2400</v>
      </c>
    </row>
    <row r="24" spans="1:10" x14ac:dyDescent="0.25">
      <c r="A24" s="53"/>
      <c r="B24" s="1" t="s">
        <v>7</v>
      </c>
      <c r="C24" s="1">
        <v>0</v>
      </c>
      <c r="D24" s="4">
        <v>2400</v>
      </c>
      <c r="E24" s="4">
        <v>2</v>
      </c>
      <c r="F24" s="5">
        <v>10</v>
      </c>
      <c r="G24" s="4">
        <v>0</v>
      </c>
      <c r="H24" s="4">
        <v>1</v>
      </c>
      <c r="I24" s="4">
        <v>0</v>
      </c>
      <c r="J24" s="8">
        <f>2400/10</f>
        <v>240</v>
      </c>
    </row>
    <row r="25" spans="1:10" x14ac:dyDescent="0.25">
      <c r="A25" s="53"/>
      <c r="B25" s="1" t="s">
        <v>8</v>
      </c>
      <c r="C25" s="1">
        <v>0</v>
      </c>
      <c r="D25" s="1">
        <v>1500</v>
      </c>
      <c r="E25" s="1">
        <v>1</v>
      </c>
      <c r="F25" s="4">
        <v>0</v>
      </c>
      <c r="G25" s="1">
        <v>0</v>
      </c>
      <c r="H25" s="1">
        <v>0</v>
      </c>
      <c r="I25" s="1">
        <v>1</v>
      </c>
      <c r="J25" s="7" t="s">
        <v>18</v>
      </c>
    </row>
    <row r="26" spans="1:10" x14ac:dyDescent="0.25">
      <c r="A26" s="53"/>
      <c r="B26" s="55" t="s">
        <v>10</v>
      </c>
      <c r="C26" s="56"/>
      <c r="D26" s="3" t="s">
        <v>17</v>
      </c>
      <c r="E26" s="1" t="s">
        <v>12</v>
      </c>
      <c r="F26" s="1" t="s">
        <v>13</v>
      </c>
      <c r="G26" s="1" t="s">
        <v>14</v>
      </c>
      <c r="H26" s="1" t="s">
        <v>15</v>
      </c>
      <c r="I26" s="1" t="s">
        <v>16</v>
      </c>
      <c r="J26" s="6"/>
    </row>
    <row r="27" spans="1:10" x14ac:dyDescent="0.25">
      <c r="A27" s="54"/>
      <c r="B27" s="57"/>
      <c r="C27" s="58"/>
      <c r="D27" s="1">
        <v>0</v>
      </c>
      <c r="E27" s="1">
        <v>-65</v>
      </c>
      <c r="F27" s="1">
        <v>-70</v>
      </c>
      <c r="G27" s="1">
        <v>0</v>
      </c>
      <c r="H27" s="1">
        <v>0</v>
      </c>
      <c r="I27" s="1">
        <v>0</v>
      </c>
      <c r="J27" s="6"/>
    </row>
    <row r="28" spans="1:10" x14ac:dyDescent="0.25">
      <c r="A28" s="52">
        <v>1</v>
      </c>
      <c r="B28" s="1" t="s">
        <v>6</v>
      </c>
      <c r="C28" s="1">
        <v>0</v>
      </c>
      <c r="D28" s="1">
        <f>(4800*10-2400*2)/10</f>
        <v>4320</v>
      </c>
      <c r="E28" s="4">
        <f>(4*10-4)/10</f>
        <v>3.6</v>
      </c>
      <c r="F28" s="8">
        <v>0</v>
      </c>
      <c r="G28" s="8">
        <f>(1*10-2*0)/10</f>
        <v>1</v>
      </c>
      <c r="H28" s="8">
        <f>(0-2)/10</f>
        <v>-0.2</v>
      </c>
      <c r="I28" s="8">
        <v>0</v>
      </c>
      <c r="J28" s="1">
        <f>4320/3.6</f>
        <v>1200</v>
      </c>
    </row>
    <row r="29" spans="1:10" x14ac:dyDescent="0.25">
      <c r="A29" s="53"/>
      <c r="B29" s="1" t="s">
        <v>5</v>
      </c>
      <c r="C29" s="1">
        <v>70</v>
      </c>
      <c r="D29" s="4">
        <f>2400/10</f>
        <v>240</v>
      </c>
      <c r="E29" s="9">
        <f>2/10</f>
        <v>0.2</v>
      </c>
      <c r="F29" s="4">
        <f>10/10</f>
        <v>1</v>
      </c>
      <c r="G29" s="4">
        <v>0</v>
      </c>
      <c r="H29" s="10">
        <f>0.1</f>
        <v>0.1</v>
      </c>
      <c r="I29" s="4">
        <v>0</v>
      </c>
      <c r="J29" s="1">
        <f>240/0.2</f>
        <v>1200</v>
      </c>
    </row>
    <row r="30" spans="1:10" x14ac:dyDescent="0.25">
      <c r="A30" s="53"/>
      <c r="B30" s="1" t="s">
        <v>8</v>
      </c>
      <c r="C30" s="1">
        <v>0</v>
      </c>
      <c r="D30" s="1">
        <f>(1500*10-2400*0)/10</f>
        <v>1500</v>
      </c>
      <c r="E30" s="4">
        <f>(1*10-2*0)/10</f>
        <v>1</v>
      </c>
      <c r="F30" s="1">
        <v>0</v>
      </c>
      <c r="G30" s="1">
        <v>0</v>
      </c>
      <c r="H30" s="1">
        <v>0</v>
      </c>
      <c r="I30" s="1">
        <f>(1*10-0)/10</f>
        <v>1</v>
      </c>
      <c r="J30" s="1">
        <v>1500</v>
      </c>
    </row>
    <row r="31" spans="1:10" x14ac:dyDescent="0.25">
      <c r="A31" s="53"/>
      <c r="B31" s="55" t="s">
        <v>10</v>
      </c>
      <c r="C31" s="56"/>
      <c r="D31" s="1" t="s">
        <v>11</v>
      </c>
      <c r="E31" s="1" t="s">
        <v>12</v>
      </c>
      <c r="F31" s="1" t="s">
        <v>13</v>
      </c>
      <c r="G31" s="1" t="s">
        <v>14</v>
      </c>
      <c r="H31" s="1" t="s">
        <v>15</v>
      </c>
      <c r="I31" s="1" t="s">
        <v>16</v>
      </c>
      <c r="J31" s="1"/>
    </row>
    <row r="32" spans="1:10" x14ac:dyDescent="0.25">
      <c r="A32" s="54"/>
      <c r="B32" s="57"/>
      <c r="C32" s="58"/>
      <c r="D32" s="1">
        <f>(70*2400)/10</f>
        <v>16800</v>
      </c>
      <c r="E32" s="1">
        <f>(-65*10-(-70)*2)/10</f>
        <v>-51</v>
      </c>
      <c r="F32" s="1">
        <v>0</v>
      </c>
      <c r="G32" s="1">
        <f>(0*10-70*0)/10</f>
        <v>0</v>
      </c>
      <c r="H32" s="1">
        <f>70/10</f>
        <v>7</v>
      </c>
      <c r="I32" s="1">
        <v>0</v>
      </c>
      <c r="J32" s="1"/>
    </row>
    <row r="33" spans="1:10" x14ac:dyDescent="0.25">
      <c r="A33" s="52">
        <v>2</v>
      </c>
      <c r="B33" s="1" t="s">
        <v>6</v>
      </c>
      <c r="C33" s="1">
        <v>0</v>
      </c>
      <c r="D33" s="1">
        <f>(4320*0.2-3.6*240)/0.2</f>
        <v>0</v>
      </c>
      <c r="E33" s="1">
        <v>0</v>
      </c>
      <c r="F33" s="1">
        <f>-3.6/0.2</f>
        <v>-18</v>
      </c>
      <c r="G33" s="1">
        <v>1</v>
      </c>
      <c r="H33" s="1">
        <f>(-0.2*0.2-3.6*0.1)/3.6</f>
        <v>-0.11111111111111112</v>
      </c>
      <c r="I33" s="1">
        <v>0</v>
      </c>
      <c r="J33" s="1"/>
    </row>
    <row r="34" spans="1:10" x14ac:dyDescent="0.25">
      <c r="A34" s="53"/>
      <c r="B34" s="1" t="s">
        <v>4</v>
      </c>
      <c r="C34" s="1">
        <v>65</v>
      </c>
      <c r="D34" s="1">
        <v>1200</v>
      </c>
      <c r="E34" s="1">
        <v>1</v>
      </c>
      <c r="F34" s="1">
        <f>1/0.2</f>
        <v>5</v>
      </c>
      <c r="G34" s="1">
        <v>0</v>
      </c>
      <c r="H34" s="1">
        <f>0.1/0.2</f>
        <v>0.5</v>
      </c>
      <c r="I34" s="1">
        <v>0</v>
      </c>
      <c r="J34" s="1"/>
    </row>
    <row r="35" spans="1:10" x14ac:dyDescent="0.25">
      <c r="A35" s="53"/>
      <c r="B35" s="1" t="s">
        <v>8</v>
      </c>
      <c r="C35" s="1">
        <v>0</v>
      </c>
      <c r="D35" s="1">
        <f>(1500*0.2-240)/0.2</f>
        <v>300</v>
      </c>
      <c r="E35" s="1">
        <v>0</v>
      </c>
      <c r="F35" s="1">
        <f>-1/0.2</f>
        <v>-5</v>
      </c>
      <c r="G35" s="1">
        <v>0</v>
      </c>
      <c r="H35" s="1">
        <f>-0.1/0.2</f>
        <v>-0.5</v>
      </c>
      <c r="I35" s="1">
        <f>(1*0.2)/0.2</f>
        <v>1</v>
      </c>
      <c r="J35" s="1"/>
    </row>
    <row r="36" spans="1:10" x14ac:dyDescent="0.25">
      <c r="A36" s="53"/>
      <c r="B36" s="55" t="s">
        <v>10</v>
      </c>
      <c r="C36" s="56"/>
      <c r="D36" s="1" t="s">
        <v>11</v>
      </c>
      <c r="E36" s="1" t="s">
        <v>12</v>
      </c>
      <c r="F36" s="1" t="s">
        <v>13</v>
      </c>
      <c r="G36" s="1" t="s">
        <v>14</v>
      </c>
      <c r="H36" s="1" t="s">
        <v>15</v>
      </c>
      <c r="I36" s="1" t="s">
        <v>16</v>
      </c>
      <c r="J36" s="1"/>
    </row>
    <row r="37" spans="1:10" x14ac:dyDescent="0.25">
      <c r="A37" s="54"/>
      <c r="B37" s="57"/>
      <c r="C37" s="58"/>
      <c r="D37" s="1">
        <f>(16800*0.2+240*51)/0.2</f>
        <v>78000</v>
      </c>
      <c r="E37" s="1">
        <v>0</v>
      </c>
      <c r="F37" s="1">
        <f>51/0.2</f>
        <v>255</v>
      </c>
      <c r="G37" s="1">
        <v>0</v>
      </c>
      <c r="H37" s="1">
        <f>(7*0.2+0.1*51)/0.2</f>
        <v>32.5</v>
      </c>
      <c r="I37" s="1">
        <v>0</v>
      </c>
      <c r="J37" s="1"/>
    </row>
  </sheetData>
  <mergeCells count="22">
    <mergeCell ref="A23:A27"/>
    <mergeCell ref="B26:C27"/>
    <mergeCell ref="A28:A32"/>
    <mergeCell ref="B31:C32"/>
    <mergeCell ref="A33:A37"/>
    <mergeCell ref="B36:C37"/>
    <mergeCell ref="D21:D22"/>
    <mergeCell ref="J21:J22"/>
    <mergeCell ref="A3:A7"/>
    <mergeCell ref="B6:C7"/>
    <mergeCell ref="A1:A2"/>
    <mergeCell ref="B1:B2"/>
    <mergeCell ref="C1:C2"/>
    <mergeCell ref="D1:D2"/>
    <mergeCell ref="J1:J2"/>
    <mergeCell ref="A8:A12"/>
    <mergeCell ref="B11:C12"/>
    <mergeCell ref="A13:A17"/>
    <mergeCell ref="B16:C17"/>
    <mergeCell ref="A21:A22"/>
    <mergeCell ref="B21:B22"/>
    <mergeCell ref="C21:C2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zoomScale="115" zoomScaleNormal="115" workbookViewId="0">
      <selection activeCell="G26" sqref="G26"/>
    </sheetView>
  </sheetViews>
  <sheetFormatPr defaultRowHeight="15" x14ac:dyDescent="0.25"/>
  <cols>
    <col min="1" max="1" width="2.28515625" customWidth="1"/>
    <col min="2" max="2" width="7.28515625" customWidth="1"/>
    <col min="3" max="3" width="12" customWidth="1"/>
    <col min="4" max="4" width="9.28515625" bestFit="1" customWidth="1"/>
    <col min="5" max="5" width="2.28515625" customWidth="1"/>
    <col min="6" max="6" width="8.140625" customWidth="1"/>
    <col min="7" max="7" width="16.5703125" bestFit="1" customWidth="1"/>
    <col min="8" max="8" width="2.28515625" customWidth="1"/>
    <col min="9" max="9" width="8.42578125" customWidth="1"/>
    <col min="10" max="10" width="16.5703125" bestFit="1" customWidth="1"/>
  </cols>
  <sheetData>
    <row r="1" spans="1:10" x14ac:dyDescent="0.25">
      <c r="A1" s="11" t="s">
        <v>85</v>
      </c>
    </row>
    <row r="2" spans="1:10" x14ac:dyDescent="0.25">
      <c r="A2" s="11" t="s">
        <v>157</v>
      </c>
    </row>
    <row r="3" spans="1:10" x14ac:dyDescent="0.25">
      <c r="A3" s="11" t="s">
        <v>165</v>
      </c>
    </row>
    <row r="5" spans="1:10" ht="15.75" thickBot="1" x14ac:dyDescent="0.3"/>
    <row r="6" spans="1:10" x14ac:dyDescent="0.25">
      <c r="B6" s="24"/>
      <c r="C6" s="24" t="s">
        <v>76</v>
      </c>
      <c r="D6" s="24"/>
    </row>
    <row r="7" spans="1:10" ht="15.75" thickBot="1" x14ac:dyDescent="0.3">
      <c r="B7" s="25" t="s">
        <v>36</v>
      </c>
      <c r="C7" s="25" t="s">
        <v>37</v>
      </c>
      <c r="D7" s="25" t="s">
        <v>39</v>
      </c>
    </row>
    <row r="8" spans="1:10" ht="15.75" thickBot="1" x14ac:dyDescent="0.3">
      <c r="B8" s="13" t="s">
        <v>68</v>
      </c>
      <c r="C8" s="13" t="s">
        <v>151</v>
      </c>
      <c r="D8" s="17">
        <v>3800</v>
      </c>
    </row>
    <row r="10" spans="1:10" ht="15.75" thickBot="1" x14ac:dyDescent="0.3"/>
    <row r="11" spans="1:10" x14ac:dyDescent="0.25">
      <c r="B11" s="24"/>
      <c r="C11" s="24" t="s">
        <v>86</v>
      </c>
      <c r="D11" s="24"/>
      <c r="F11" s="24" t="s">
        <v>87</v>
      </c>
      <c r="G11" s="24" t="s">
        <v>76</v>
      </c>
      <c r="I11" s="24" t="s">
        <v>90</v>
      </c>
      <c r="J11" s="24" t="s">
        <v>76</v>
      </c>
    </row>
    <row r="12" spans="1:10" ht="15.75" thickBot="1" x14ac:dyDescent="0.3">
      <c r="B12" s="25" t="s">
        <v>36</v>
      </c>
      <c r="C12" s="25" t="s">
        <v>37</v>
      </c>
      <c r="D12" s="25" t="s">
        <v>39</v>
      </c>
      <c r="F12" s="25" t="s">
        <v>88</v>
      </c>
      <c r="G12" s="25" t="s">
        <v>89</v>
      </c>
      <c r="I12" s="25" t="s">
        <v>88</v>
      </c>
      <c r="J12" s="25" t="s">
        <v>89</v>
      </c>
    </row>
    <row r="13" spans="1:10" x14ac:dyDescent="0.25">
      <c r="B13" s="12" t="s">
        <v>42</v>
      </c>
      <c r="C13" s="12" t="s">
        <v>161</v>
      </c>
      <c r="D13" s="18">
        <v>599.99999999999989</v>
      </c>
      <c r="F13" s="18">
        <v>0</v>
      </c>
      <c r="G13" s="18">
        <v>800.00000000000045</v>
      </c>
      <c r="I13" s="18">
        <v>599.99999999999136</v>
      </c>
      <c r="J13" s="18">
        <v>3799.9999999999573</v>
      </c>
    </row>
    <row r="14" spans="1:10" ht="15.75" thickBot="1" x14ac:dyDescent="0.3">
      <c r="B14" s="13" t="s">
        <v>44</v>
      </c>
      <c r="C14" s="13" t="s">
        <v>162</v>
      </c>
      <c r="D14" s="17">
        <v>100.00000000000006</v>
      </c>
      <c r="F14" s="17">
        <v>0</v>
      </c>
      <c r="G14" s="17">
        <v>2999.9999999999995</v>
      </c>
      <c r="I14" s="17">
        <v>100.00000000000098</v>
      </c>
      <c r="J14" s="17">
        <v>3800.0000000000073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15" zoomScaleNormal="115" workbookViewId="0">
      <selection activeCell="G10" sqref="G10"/>
    </sheetView>
  </sheetViews>
  <sheetFormatPr defaultRowHeight="15" x14ac:dyDescent="0.25"/>
  <cols>
    <col min="1" max="1" width="18" customWidth="1"/>
    <col min="9" max="9" width="16.140625" customWidth="1"/>
  </cols>
  <sheetData>
    <row r="1" spans="1:9" x14ac:dyDescent="0.25">
      <c r="A1" s="61" t="s">
        <v>0</v>
      </c>
      <c r="B1" s="61" t="s">
        <v>1</v>
      </c>
      <c r="C1" s="61" t="s">
        <v>2</v>
      </c>
      <c r="D1" s="6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62" t="s">
        <v>9</v>
      </c>
    </row>
    <row r="2" spans="1:9" x14ac:dyDescent="0.25">
      <c r="A2" s="61"/>
      <c r="B2" s="61"/>
      <c r="C2" s="61"/>
      <c r="D2" s="61"/>
      <c r="E2" s="31">
        <v>5</v>
      </c>
      <c r="F2" s="31">
        <v>8</v>
      </c>
      <c r="G2" s="31">
        <v>0</v>
      </c>
      <c r="H2" s="31">
        <v>0</v>
      </c>
      <c r="I2" s="62"/>
    </row>
    <row r="3" spans="1:9" x14ac:dyDescent="0.25">
      <c r="A3" s="63">
        <v>0</v>
      </c>
      <c r="B3" s="31" t="s">
        <v>6</v>
      </c>
      <c r="C3" s="31">
        <v>0</v>
      </c>
      <c r="D3" s="31">
        <v>370</v>
      </c>
      <c r="E3" s="31">
        <v>0.5</v>
      </c>
      <c r="F3" s="32">
        <v>0.7</v>
      </c>
      <c r="G3" s="31">
        <v>1</v>
      </c>
      <c r="H3" s="31">
        <v>0</v>
      </c>
      <c r="I3" s="31">
        <f>370/0.7</f>
        <v>528.57142857142856</v>
      </c>
    </row>
    <row r="4" spans="1:9" x14ac:dyDescent="0.25">
      <c r="A4" s="64"/>
      <c r="B4" s="31" t="s">
        <v>7</v>
      </c>
      <c r="C4" s="31">
        <v>0</v>
      </c>
      <c r="D4" s="32">
        <v>90</v>
      </c>
      <c r="E4" s="32">
        <v>0.1</v>
      </c>
      <c r="F4" s="33">
        <v>0.3</v>
      </c>
      <c r="G4" s="32">
        <v>0</v>
      </c>
      <c r="H4" s="32">
        <v>1</v>
      </c>
      <c r="I4" s="34">
        <f>90/0.3</f>
        <v>300</v>
      </c>
    </row>
    <row r="5" spans="1:9" x14ac:dyDescent="0.25">
      <c r="A5" s="64"/>
      <c r="B5" s="66" t="s">
        <v>10</v>
      </c>
      <c r="C5" s="67"/>
      <c r="D5" s="35" t="s">
        <v>17</v>
      </c>
      <c r="E5" s="31" t="s">
        <v>12</v>
      </c>
      <c r="F5" s="31" t="s">
        <v>13</v>
      </c>
      <c r="G5" s="31" t="s">
        <v>14</v>
      </c>
      <c r="H5" s="31" t="s">
        <v>15</v>
      </c>
      <c r="I5" s="36"/>
    </row>
    <row r="6" spans="1:9" x14ac:dyDescent="0.25">
      <c r="A6" s="65"/>
      <c r="B6" s="68"/>
      <c r="C6" s="69"/>
      <c r="D6" s="31">
        <v>0</v>
      </c>
      <c r="E6" s="31">
        <v>-5</v>
      </c>
      <c r="F6" s="31">
        <v>-8</v>
      </c>
      <c r="G6" s="31">
        <v>0</v>
      </c>
      <c r="H6" s="31">
        <v>0</v>
      </c>
      <c r="I6" s="36"/>
    </row>
    <row r="7" spans="1:9" x14ac:dyDescent="0.25">
      <c r="A7" s="63">
        <v>1</v>
      </c>
      <c r="B7" s="31" t="s">
        <v>6</v>
      </c>
      <c r="C7" s="31">
        <v>0</v>
      </c>
      <c r="D7" s="32">
        <f>(D3*$F$4-$F$3*D4)/$F$4</f>
        <v>160.00000000000003</v>
      </c>
      <c r="E7" s="33">
        <f>(E3*$F$4-$F$3*E4)/$F$4</f>
        <v>0.26666666666666666</v>
      </c>
      <c r="F7" s="32">
        <v>0</v>
      </c>
      <c r="G7" s="32">
        <f>(G3*$F$4-$F$3*G4)/$F$4</f>
        <v>1</v>
      </c>
      <c r="H7" s="32">
        <f>(H3*$F$4-$F$3*H4)/$F$4</f>
        <v>-2.3333333333333335</v>
      </c>
      <c r="I7" s="31">
        <f>D7/E7</f>
        <v>600.00000000000011</v>
      </c>
    </row>
    <row r="8" spans="1:9" x14ac:dyDescent="0.25">
      <c r="A8" s="64"/>
      <c r="B8" s="31" t="s">
        <v>5</v>
      </c>
      <c r="C8" s="31">
        <v>8</v>
      </c>
      <c r="D8" s="37">
        <f>90/0.3</f>
        <v>300</v>
      </c>
      <c r="E8" s="32">
        <f>E4/$F4</f>
        <v>0.33333333333333337</v>
      </c>
      <c r="F8" s="37">
        <v>1</v>
      </c>
      <c r="G8" s="37">
        <f>G4/$F4</f>
        <v>0</v>
      </c>
      <c r="H8" s="37">
        <f>H4/$F$4</f>
        <v>3.3333333333333335</v>
      </c>
      <c r="I8" s="31">
        <f>D8/E8</f>
        <v>899.99999999999989</v>
      </c>
    </row>
    <row r="9" spans="1:9" x14ac:dyDescent="0.25">
      <c r="A9" s="64"/>
      <c r="B9" s="66" t="s">
        <v>10</v>
      </c>
      <c r="C9" s="67"/>
      <c r="D9" s="31" t="s">
        <v>11</v>
      </c>
      <c r="E9" s="31" t="s">
        <v>12</v>
      </c>
      <c r="F9" s="31" t="s">
        <v>13</v>
      </c>
      <c r="G9" s="31" t="s">
        <v>14</v>
      </c>
      <c r="H9" s="31" t="s">
        <v>15</v>
      </c>
      <c r="I9" s="31"/>
    </row>
    <row r="10" spans="1:9" x14ac:dyDescent="0.25">
      <c r="A10" s="65"/>
      <c r="B10" s="68"/>
      <c r="C10" s="69"/>
      <c r="D10" s="37">
        <f>(D6*$F4-$F6*D4)/$F4</f>
        <v>2400</v>
      </c>
      <c r="E10" s="37">
        <f>(E6*$F4-$F6*E4)/$F4</f>
        <v>-2.3333333333333335</v>
      </c>
      <c r="F10" s="31">
        <v>0</v>
      </c>
      <c r="G10" s="37">
        <f>(G6*$F4-$F6*G4)/$F4</f>
        <v>0</v>
      </c>
      <c r="H10" s="37">
        <f>(H6*$F4-$F6*H4)/$F4</f>
        <v>26.666666666666668</v>
      </c>
      <c r="I10" s="31"/>
    </row>
    <row r="11" spans="1:9" x14ac:dyDescent="0.25">
      <c r="A11" s="63">
        <v>2</v>
      </c>
      <c r="B11" s="31" t="s">
        <v>4</v>
      </c>
      <c r="C11" s="31">
        <v>5</v>
      </c>
      <c r="D11" s="31">
        <f>D7/$E7</f>
        <v>600.00000000000011</v>
      </c>
      <c r="E11" s="31">
        <v>1</v>
      </c>
      <c r="F11" s="31">
        <f>F7/$E7</f>
        <v>0</v>
      </c>
      <c r="G11" s="31">
        <f>G7/$E7</f>
        <v>3.75</v>
      </c>
      <c r="H11" s="31">
        <f>H7/$E7</f>
        <v>-8.75</v>
      </c>
      <c r="I11" s="31"/>
    </row>
    <row r="12" spans="1:9" x14ac:dyDescent="0.25">
      <c r="A12" s="64"/>
      <c r="B12" s="31" t="s">
        <v>5</v>
      </c>
      <c r="C12" s="31">
        <v>8</v>
      </c>
      <c r="D12" s="31">
        <f>(D8*$E7-$E8*D7)/$E7</f>
        <v>99.999999999999943</v>
      </c>
      <c r="E12" s="31">
        <v>0</v>
      </c>
      <c r="F12" s="31">
        <f>(F8*$E7-$E8*F7)/$E7</f>
        <v>1</v>
      </c>
      <c r="G12" s="31">
        <f>(G8*$E7-$E8*G7)/$E7</f>
        <v>-1.2500000000000002</v>
      </c>
      <c r="H12" s="31">
        <f>(H8*$E7-$E8*H7)/$E7</f>
        <v>6.2500000000000009</v>
      </c>
      <c r="I12" s="31"/>
    </row>
    <row r="13" spans="1:9" x14ac:dyDescent="0.25">
      <c r="A13" s="64"/>
      <c r="B13" s="66" t="s">
        <v>10</v>
      </c>
      <c r="C13" s="67"/>
      <c r="D13" s="31" t="s">
        <v>11</v>
      </c>
      <c r="E13" s="31" t="s">
        <v>12</v>
      </c>
      <c r="F13" s="31" t="s">
        <v>13</v>
      </c>
      <c r="G13" s="31" t="s">
        <v>14</v>
      </c>
      <c r="H13" s="31" t="s">
        <v>15</v>
      </c>
      <c r="I13" s="31"/>
    </row>
    <row r="14" spans="1:9" x14ac:dyDescent="0.25">
      <c r="A14" s="65"/>
      <c r="B14" s="68"/>
      <c r="C14" s="69"/>
      <c r="D14" s="31">
        <f>(D10*$E7-D7*$E10)/$E7</f>
        <v>3800.0000000000005</v>
      </c>
      <c r="E14" s="31">
        <v>0</v>
      </c>
      <c r="F14" s="31">
        <f>(F10*$E7-F7*$E10)/$E7</f>
        <v>0</v>
      </c>
      <c r="G14" s="31">
        <f>(G10*$E7-G7*$E10)/$E7</f>
        <v>8.75</v>
      </c>
      <c r="H14" s="31">
        <f>(H10*$E7-H7*$E10)/$E7</f>
        <v>6.2499999999999982</v>
      </c>
      <c r="I14" s="31"/>
    </row>
  </sheetData>
  <mergeCells count="11">
    <mergeCell ref="A11:A14"/>
    <mergeCell ref="B13:C14"/>
    <mergeCell ref="A1:A2"/>
    <mergeCell ref="B1:B2"/>
    <mergeCell ref="C1:C2"/>
    <mergeCell ref="D1:D2"/>
    <mergeCell ref="I1:I2"/>
    <mergeCell ref="A3:A6"/>
    <mergeCell ref="B5:C6"/>
    <mergeCell ref="A7:A10"/>
    <mergeCell ref="B9:C1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45" zoomScaleNormal="145" workbookViewId="0">
      <selection activeCell="C4" sqref="C4"/>
    </sheetView>
  </sheetViews>
  <sheetFormatPr defaultRowHeight="15" x14ac:dyDescent="0.25"/>
  <cols>
    <col min="1" max="1" width="12.28515625" customWidth="1"/>
    <col min="2" max="2" width="14.7109375" customWidth="1"/>
    <col min="3" max="3" width="4" bestFit="1" customWidth="1"/>
    <col min="4" max="4" width="6.85546875" customWidth="1"/>
    <col min="6" max="6" width="5" bestFit="1" customWidth="1"/>
    <col min="7" max="7" width="29.7109375" customWidth="1"/>
  </cols>
  <sheetData>
    <row r="1" spans="1:7" x14ac:dyDescent="0.25">
      <c r="A1" s="22"/>
      <c r="B1" s="22" t="s">
        <v>19</v>
      </c>
      <c r="C1" s="22"/>
      <c r="D1" s="22"/>
      <c r="E1" s="22"/>
      <c r="F1" s="22"/>
      <c r="G1" s="22"/>
    </row>
    <row r="2" spans="1:7" x14ac:dyDescent="0.25">
      <c r="A2" s="22" t="s">
        <v>20</v>
      </c>
      <c r="B2" s="22" t="s">
        <v>155</v>
      </c>
      <c r="C2" s="22" t="s">
        <v>156</v>
      </c>
      <c r="D2" s="22"/>
      <c r="E2" s="22"/>
      <c r="F2" s="22"/>
      <c r="G2" s="22"/>
    </row>
    <row r="3" spans="1:7" x14ac:dyDescent="0.25">
      <c r="A3" s="22" t="s">
        <v>21</v>
      </c>
      <c r="B3" s="22">
        <v>599.99999999999989</v>
      </c>
      <c r="C3" s="22">
        <v>100.00000000000006</v>
      </c>
      <c r="D3" s="22"/>
      <c r="E3" s="22"/>
      <c r="F3" s="22"/>
      <c r="G3" s="22"/>
    </row>
    <row r="4" spans="1:7" x14ac:dyDescent="0.25">
      <c r="A4" s="22" t="s">
        <v>151</v>
      </c>
      <c r="B4" s="22">
        <v>5</v>
      </c>
      <c r="C4" s="22">
        <v>8</v>
      </c>
      <c r="D4" s="22"/>
      <c r="E4" s="22"/>
      <c r="F4" s="22">
        <f>SUMPRODUCT(B3:C3,B4:C4)</f>
        <v>3800</v>
      </c>
      <c r="G4" s="22" t="s">
        <v>24</v>
      </c>
    </row>
    <row r="5" spans="1:7" x14ac:dyDescent="0.25">
      <c r="A5" s="22"/>
      <c r="B5" s="22" t="s">
        <v>23</v>
      </c>
      <c r="C5" s="22"/>
      <c r="D5" s="22"/>
      <c r="E5" s="22"/>
      <c r="F5" s="22"/>
      <c r="G5" s="22"/>
    </row>
    <row r="6" spans="1:7" x14ac:dyDescent="0.25">
      <c r="A6" s="22" t="s">
        <v>25</v>
      </c>
      <c r="B6" s="22"/>
      <c r="C6" s="22"/>
      <c r="D6" s="22" t="s">
        <v>152</v>
      </c>
      <c r="E6" s="22" t="s">
        <v>30</v>
      </c>
      <c r="F6" s="22" t="s">
        <v>31</v>
      </c>
      <c r="G6" s="22"/>
    </row>
    <row r="7" spans="1:7" x14ac:dyDescent="0.25">
      <c r="A7" s="22" t="s">
        <v>153</v>
      </c>
      <c r="B7" s="22">
        <v>0.5</v>
      </c>
      <c r="C7" s="22">
        <v>0.7</v>
      </c>
      <c r="D7" s="22">
        <f>SUMPRODUCT(B3:C3,B7:C7)</f>
        <v>370</v>
      </c>
      <c r="E7" s="22" t="s">
        <v>32</v>
      </c>
      <c r="F7" s="22">
        <v>370</v>
      </c>
      <c r="G7" s="22"/>
    </row>
    <row r="8" spans="1:7" x14ac:dyDescent="0.25">
      <c r="A8" s="22" t="s">
        <v>154</v>
      </c>
      <c r="B8" s="22">
        <v>0.1</v>
      </c>
      <c r="C8" s="22">
        <v>0.3</v>
      </c>
      <c r="D8" s="22">
        <f>SUMPRODUCT(B3:C3,B8:C8)</f>
        <v>90</v>
      </c>
      <c r="E8" s="22" t="s">
        <v>32</v>
      </c>
      <c r="F8" s="22">
        <v>90</v>
      </c>
      <c r="G8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15" zoomScaleNormal="115" workbookViewId="0">
      <selection activeCell="B22" sqref="B22:F26"/>
    </sheetView>
  </sheetViews>
  <sheetFormatPr defaultRowHeight="15" x14ac:dyDescent="0.25"/>
  <cols>
    <col min="1" max="1" width="30.5703125" customWidth="1"/>
    <col min="6" max="6" width="17.85546875" customWidth="1"/>
    <col min="7" max="7" width="18.140625" customWidth="1"/>
  </cols>
  <sheetData>
    <row r="1" spans="1:7" x14ac:dyDescent="0.25">
      <c r="A1" s="60" t="s">
        <v>94</v>
      </c>
      <c r="B1" s="60" t="s">
        <v>95</v>
      </c>
      <c r="C1" s="60"/>
      <c r="D1" s="60"/>
      <c r="E1" s="60"/>
    </row>
    <row r="2" spans="1:7" x14ac:dyDescent="0.25">
      <c r="A2" s="60"/>
      <c r="B2" s="22">
        <v>50</v>
      </c>
      <c r="C2" s="22">
        <v>100</v>
      </c>
      <c r="D2" s="22">
        <v>200</v>
      </c>
      <c r="E2" s="22">
        <v>200</v>
      </c>
    </row>
    <row r="3" spans="1:7" x14ac:dyDescent="0.25">
      <c r="A3" s="22">
        <v>50</v>
      </c>
      <c r="B3" s="22">
        <v>1</v>
      </c>
      <c r="C3" s="22">
        <v>9</v>
      </c>
      <c r="D3" s="22">
        <v>2</v>
      </c>
      <c r="E3" s="22">
        <v>2</v>
      </c>
    </row>
    <row r="4" spans="1:7" x14ac:dyDescent="0.25">
      <c r="A4" s="22">
        <v>100</v>
      </c>
      <c r="B4" s="22">
        <v>6</v>
      </c>
      <c r="C4" s="22">
        <v>4</v>
      </c>
      <c r="D4" s="22">
        <v>10</v>
      </c>
      <c r="E4" s="22">
        <v>3</v>
      </c>
    </row>
    <row r="5" spans="1:7" x14ac:dyDescent="0.25">
      <c r="A5" s="22">
        <v>100</v>
      </c>
      <c r="B5" s="22">
        <v>8</v>
      </c>
      <c r="C5" s="22">
        <v>4</v>
      </c>
      <c r="D5" s="22">
        <v>7</v>
      </c>
      <c r="E5" s="22">
        <v>5</v>
      </c>
    </row>
    <row r="6" spans="1:7" x14ac:dyDescent="0.25">
      <c r="A6" s="22">
        <v>200</v>
      </c>
      <c r="B6" s="22">
        <v>7</v>
      </c>
      <c r="C6" s="22">
        <v>6</v>
      </c>
      <c r="D6" s="22">
        <v>5</v>
      </c>
      <c r="E6" s="22">
        <v>3</v>
      </c>
    </row>
    <row r="7" spans="1:7" x14ac:dyDescent="0.25">
      <c r="A7" s="22">
        <v>100</v>
      </c>
      <c r="B7" s="22">
        <v>0</v>
      </c>
      <c r="C7" s="22">
        <v>0</v>
      </c>
      <c r="D7" s="22">
        <v>0</v>
      </c>
      <c r="E7" s="22">
        <v>0</v>
      </c>
    </row>
    <row r="10" spans="1:7" x14ac:dyDescent="0.25">
      <c r="A10" s="60" t="s">
        <v>94</v>
      </c>
      <c r="B10" s="60" t="s">
        <v>95</v>
      </c>
      <c r="C10" s="60"/>
      <c r="D10" s="60"/>
      <c r="E10" s="60"/>
      <c r="F10" s="22"/>
    </row>
    <row r="11" spans="1:7" x14ac:dyDescent="0.25">
      <c r="A11" s="60"/>
      <c r="B11" s="22">
        <v>50</v>
      </c>
      <c r="C11" s="22">
        <v>100</v>
      </c>
      <c r="D11" s="22">
        <v>200</v>
      </c>
      <c r="E11" s="22">
        <v>200</v>
      </c>
      <c r="F11" s="22" t="s">
        <v>169</v>
      </c>
      <c r="G11" s="22" t="s">
        <v>170</v>
      </c>
    </row>
    <row r="12" spans="1:7" x14ac:dyDescent="0.25">
      <c r="A12" s="22">
        <v>50</v>
      </c>
      <c r="B12" s="22">
        <v>50</v>
      </c>
      <c r="C12" s="22">
        <v>0</v>
      </c>
      <c r="D12" s="22">
        <v>0</v>
      </c>
      <c r="E12" s="22">
        <v>0</v>
      </c>
      <c r="F12" s="22">
        <f>SUM(B12:E12)</f>
        <v>50</v>
      </c>
      <c r="G12" s="22">
        <v>50</v>
      </c>
    </row>
    <row r="13" spans="1:7" x14ac:dyDescent="0.25">
      <c r="A13" s="22">
        <v>100</v>
      </c>
      <c r="B13" s="22">
        <v>0</v>
      </c>
      <c r="C13" s="22">
        <v>0</v>
      </c>
      <c r="D13" s="22">
        <v>0</v>
      </c>
      <c r="E13" s="22">
        <v>100</v>
      </c>
      <c r="F13" s="22">
        <f>SUM(B13:E13)</f>
        <v>100</v>
      </c>
      <c r="G13" s="22">
        <v>100</v>
      </c>
    </row>
    <row r="14" spans="1:7" x14ac:dyDescent="0.25">
      <c r="A14" s="22">
        <v>100</v>
      </c>
      <c r="B14" s="22">
        <v>0</v>
      </c>
      <c r="C14" s="22">
        <v>100</v>
      </c>
      <c r="D14" s="22">
        <v>0</v>
      </c>
      <c r="E14" s="22">
        <v>0</v>
      </c>
      <c r="F14" s="22">
        <f>SUM(B14:E14)</f>
        <v>100</v>
      </c>
      <c r="G14" s="22">
        <v>100</v>
      </c>
    </row>
    <row r="15" spans="1:7" x14ac:dyDescent="0.25">
      <c r="A15" s="22">
        <v>200</v>
      </c>
      <c r="B15" s="22">
        <v>0</v>
      </c>
      <c r="C15" s="22">
        <v>0</v>
      </c>
      <c r="D15" s="22">
        <v>100</v>
      </c>
      <c r="E15" s="22">
        <v>100</v>
      </c>
      <c r="F15" s="22">
        <f>SUM(B15:E15)</f>
        <v>200</v>
      </c>
      <c r="G15" s="22">
        <v>200</v>
      </c>
    </row>
    <row r="16" spans="1:7" x14ac:dyDescent="0.25">
      <c r="A16" s="22">
        <v>100</v>
      </c>
      <c r="B16" s="22">
        <v>0</v>
      </c>
      <c r="C16" s="22">
        <v>0</v>
      </c>
      <c r="D16" s="22">
        <v>100</v>
      </c>
      <c r="E16" s="22">
        <v>0</v>
      </c>
      <c r="F16" s="22">
        <f>SUM(B16:E16)</f>
        <v>100</v>
      </c>
      <c r="G16" s="22">
        <v>100</v>
      </c>
    </row>
    <row r="17" spans="1:8" x14ac:dyDescent="0.25">
      <c r="A17" s="22" t="s">
        <v>168</v>
      </c>
      <c r="B17" s="22">
        <f>SUM(B12:B16)</f>
        <v>50</v>
      </c>
      <c r="C17" s="22">
        <f>SUM(C12:C16)</f>
        <v>100</v>
      </c>
      <c r="D17" s="22">
        <f>SUM(D12:D16)</f>
        <v>200</v>
      </c>
      <c r="E17" s="22">
        <f>SUM(E12:E16)</f>
        <v>200</v>
      </c>
      <c r="F17" s="22"/>
    </row>
    <row r="18" spans="1:8" x14ac:dyDescent="0.25">
      <c r="A18" s="22" t="s">
        <v>166</v>
      </c>
      <c r="B18" s="22">
        <v>50</v>
      </c>
      <c r="C18" s="22">
        <v>100</v>
      </c>
      <c r="D18" s="22">
        <v>200</v>
      </c>
      <c r="E18" s="22">
        <v>200</v>
      </c>
    </row>
    <row r="19" spans="1:8" x14ac:dyDescent="0.25">
      <c r="H19" s="26">
        <f>SUMPRODUCT(B3:E7, B12:E16)</f>
        <v>1550</v>
      </c>
    </row>
  </sheetData>
  <mergeCells count="4">
    <mergeCell ref="A1:A2"/>
    <mergeCell ref="B1:E1"/>
    <mergeCell ref="A10:A11"/>
    <mergeCell ref="B10:E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26" sqref="I26"/>
    </sheetView>
  </sheetViews>
  <sheetFormatPr defaultRowHeight="15" x14ac:dyDescent="0.25"/>
  <cols>
    <col min="1" max="1" width="20" customWidth="1"/>
    <col min="6" max="6" width="14" customWidth="1"/>
    <col min="7" max="7" width="15.42578125" customWidth="1"/>
    <col min="8" max="8" width="20.140625" customWidth="1"/>
  </cols>
  <sheetData>
    <row r="1" spans="1:9" x14ac:dyDescent="0.25">
      <c r="A1" s="59" t="s">
        <v>94</v>
      </c>
      <c r="B1" s="60" t="s">
        <v>95</v>
      </c>
      <c r="C1" s="60"/>
      <c r="D1" s="60"/>
      <c r="E1" s="60"/>
      <c r="F1" s="26"/>
      <c r="G1" s="26"/>
      <c r="H1" s="26"/>
      <c r="I1" s="26"/>
    </row>
    <row r="2" spans="1:9" x14ac:dyDescent="0.25">
      <c r="A2" s="59"/>
      <c r="B2" s="26">
        <v>40</v>
      </c>
      <c r="C2" s="26">
        <v>30</v>
      </c>
      <c r="D2" s="26">
        <v>40</v>
      </c>
      <c r="E2" s="26">
        <v>50</v>
      </c>
      <c r="F2" s="26"/>
      <c r="G2" s="26"/>
      <c r="H2" s="26"/>
      <c r="I2" s="26"/>
    </row>
    <row r="3" spans="1:9" x14ac:dyDescent="0.25">
      <c r="A3" s="26">
        <v>20</v>
      </c>
      <c r="B3" s="26">
        <v>5</v>
      </c>
      <c r="C3" s="26">
        <v>3</v>
      </c>
      <c r="D3" s="26">
        <v>1</v>
      </c>
      <c r="E3" s="26">
        <v>6</v>
      </c>
      <c r="F3" s="26"/>
      <c r="G3" s="26"/>
      <c r="H3" s="26"/>
      <c r="I3" s="26"/>
    </row>
    <row r="4" spans="1:9" x14ac:dyDescent="0.25">
      <c r="A4" s="26">
        <v>30</v>
      </c>
      <c r="B4" s="26">
        <v>4</v>
      </c>
      <c r="C4" s="26">
        <v>6</v>
      </c>
      <c r="D4" s="26">
        <v>4</v>
      </c>
      <c r="E4" s="26">
        <v>7</v>
      </c>
      <c r="F4" s="26"/>
      <c r="G4" s="26"/>
      <c r="H4" s="26"/>
      <c r="I4" s="26"/>
    </row>
    <row r="5" spans="1:9" x14ac:dyDescent="0.25">
      <c r="A5" s="26">
        <v>20</v>
      </c>
      <c r="B5" s="26">
        <v>4</v>
      </c>
      <c r="C5" s="26">
        <v>1</v>
      </c>
      <c r="D5" s="26">
        <v>2</v>
      </c>
      <c r="E5" s="26">
        <v>3</v>
      </c>
      <c r="F5" s="26"/>
      <c r="G5" s="26"/>
      <c r="H5" s="26"/>
      <c r="I5" s="26"/>
    </row>
    <row r="6" spans="1:9" x14ac:dyDescent="0.25">
      <c r="A6" s="26">
        <v>40</v>
      </c>
      <c r="B6" s="26">
        <v>6</v>
      </c>
      <c r="C6" s="26">
        <v>3</v>
      </c>
      <c r="D6" s="26">
        <v>8</v>
      </c>
      <c r="E6" s="26">
        <v>10</v>
      </c>
      <c r="F6" s="26"/>
      <c r="G6" s="26"/>
      <c r="H6" s="26"/>
      <c r="I6" s="26"/>
    </row>
    <row r="7" spans="1:9" x14ac:dyDescent="0.25">
      <c r="A7" s="26">
        <v>50</v>
      </c>
      <c r="B7" s="26">
        <v>0</v>
      </c>
      <c r="C7" s="26">
        <v>0</v>
      </c>
      <c r="D7" s="26">
        <v>0</v>
      </c>
      <c r="E7" s="26">
        <v>0</v>
      </c>
      <c r="F7" s="26"/>
      <c r="G7" s="26"/>
      <c r="H7" s="26"/>
      <c r="I7" s="26"/>
    </row>
    <row r="8" spans="1:9" x14ac:dyDescent="0.25">
      <c r="A8" s="26"/>
      <c r="B8" s="26"/>
      <c r="C8" s="26"/>
      <c r="D8" s="26"/>
      <c r="E8" s="26"/>
      <c r="F8" s="26"/>
      <c r="G8" s="26"/>
      <c r="H8" s="26"/>
      <c r="I8" s="26"/>
    </row>
    <row r="9" spans="1:9" x14ac:dyDescent="0.25">
      <c r="A9" s="59" t="s">
        <v>94</v>
      </c>
      <c r="B9" s="60" t="s">
        <v>95</v>
      </c>
      <c r="C9" s="60"/>
      <c r="D9" s="60"/>
      <c r="E9" s="60"/>
      <c r="F9" s="29"/>
      <c r="G9" s="29"/>
      <c r="H9" s="29"/>
      <c r="I9" s="26"/>
    </row>
    <row r="10" spans="1:9" x14ac:dyDescent="0.25">
      <c r="A10" s="59"/>
      <c r="B10" s="26">
        <v>40</v>
      </c>
      <c r="C10" s="26">
        <v>30</v>
      </c>
      <c r="D10" s="26">
        <v>40</v>
      </c>
      <c r="E10" s="26">
        <v>50</v>
      </c>
      <c r="F10" s="29" t="s">
        <v>146</v>
      </c>
      <c r="G10" s="30" t="s">
        <v>149</v>
      </c>
      <c r="H10" s="29"/>
      <c r="I10" s="26"/>
    </row>
    <row r="11" spans="1:9" x14ac:dyDescent="0.25">
      <c r="A11" s="26">
        <v>20</v>
      </c>
      <c r="B11" s="26">
        <v>0</v>
      </c>
      <c r="C11" s="26">
        <v>0</v>
      </c>
      <c r="D11" s="26">
        <v>20</v>
      </c>
      <c r="E11" s="26">
        <v>0</v>
      </c>
      <c r="F11" s="29">
        <f>SUM(B11,C11,D11,E11)</f>
        <v>20</v>
      </c>
      <c r="G11" s="29">
        <v>20</v>
      </c>
      <c r="H11" s="29"/>
      <c r="I11" s="26"/>
    </row>
    <row r="12" spans="1:9" x14ac:dyDescent="0.25">
      <c r="A12" s="26">
        <v>30</v>
      </c>
      <c r="B12" s="26">
        <v>10</v>
      </c>
      <c r="C12" s="26">
        <v>0</v>
      </c>
      <c r="D12" s="26">
        <v>20</v>
      </c>
      <c r="E12" s="26">
        <v>0</v>
      </c>
      <c r="F12" s="29">
        <f>SUM(B12,C12,D12,E12)</f>
        <v>30</v>
      </c>
      <c r="G12" s="29">
        <v>30</v>
      </c>
      <c r="H12" s="29"/>
      <c r="I12" s="26"/>
    </row>
    <row r="13" spans="1:9" x14ac:dyDescent="0.25">
      <c r="A13" s="26">
        <v>20</v>
      </c>
      <c r="B13" s="26">
        <v>0</v>
      </c>
      <c r="C13" s="26">
        <v>0</v>
      </c>
      <c r="D13" s="26">
        <v>0</v>
      </c>
      <c r="E13" s="26">
        <v>20</v>
      </c>
      <c r="F13" s="30">
        <f>SUM(B13,C13,D13,E13)</f>
        <v>20</v>
      </c>
      <c r="G13" s="29">
        <v>20</v>
      </c>
      <c r="H13" s="29"/>
      <c r="I13" s="26"/>
    </row>
    <row r="14" spans="1:9" x14ac:dyDescent="0.25">
      <c r="A14" s="26">
        <v>40</v>
      </c>
      <c r="B14" s="26">
        <v>10</v>
      </c>
      <c r="C14" s="26">
        <v>30</v>
      </c>
      <c r="D14" s="26">
        <v>0</v>
      </c>
      <c r="E14" s="26">
        <v>0</v>
      </c>
      <c r="F14" s="30">
        <f>SUM(B14,C14,D14,E14)</f>
        <v>40</v>
      </c>
      <c r="G14" s="30">
        <v>40</v>
      </c>
      <c r="H14" s="29"/>
      <c r="I14" s="26"/>
    </row>
    <row r="15" spans="1:9" x14ac:dyDescent="0.25">
      <c r="A15" s="26">
        <v>50</v>
      </c>
      <c r="B15" s="26">
        <v>20</v>
      </c>
      <c r="C15" s="26">
        <v>0</v>
      </c>
      <c r="D15" s="26">
        <v>0</v>
      </c>
      <c r="E15" s="26">
        <v>30</v>
      </c>
      <c r="F15" s="30">
        <f>SUM(B15,C15,D15,E15)</f>
        <v>50</v>
      </c>
      <c r="G15" s="30">
        <v>50</v>
      </c>
      <c r="H15" s="29"/>
      <c r="I15" s="26"/>
    </row>
    <row r="16" spans="1:9" x14ac:dyDescent="0.25">
      <c r="A16" s="29" t="s">
        <v>147</v>
      </c>
      <c r="B16" s="29">
        <f>SUM(B11,B12,B13,B14,B15)</f>
        <v>40</v>
      </c>
      <c r="C16" s="29">
        <f>SUM(C11,C12,C13,C14,C15)</f>
        <v>30</v>
      </c>
      <c r="D16" s="29">
        <f>SUM(D11,D12,D13,D14,D15)</f>
        <v>40</v>
      </c>
      <c r="E16" s="29">
        <f>SUM(E11,E12,E13,E14,E15)</f>
        <v>50</v>
      </c>
      <c r="F16" s="30"/>
      <c r="G16" s="29"/>
      <c r="H16" s="29"/>
      <c r="I16" s="26"/>
    </row>
    <row r="17" spans="1:9" x14ac:dyDescent="0.25">
      <c r="A17" s="29"/>
      <c r="B17" s="29" t="s">
        <v>95</v>
      </c>
      <c r="C17" s="29"/>
      <c r="D17" s="29"/>
      <c r="E17" s="29"/>
      <c r="F17" s="30"/>
      <c r="G17" s="29">
        <f>SUMPRODUCT(B3:E7,B11:E15)</f>
        <v>350</v>
      </c>
      <c r="H17" s="29" t="s">
        <v>148</v>
      </c>
      <c r="I17" s="26"/>
    </row>
    <row r="18" spans="1:9" x14ac:dyDescent="0.25">
      <c r="A18" s="29"/>
      <c r="B18" s="29">
        <v>40</v>
      </c>
      <c r="C18" s="29">
        <v>30</v>
      </c>
      <c r="D18" s="29">
        <v>40</v>
      </c>
      <c r="E18" s="30">
        <v>50</v>
      </c>
      <c r="F18" s="30"/>
      <c r="G18" s="30"/>
      <c r="H18" s="29"/>
      <c r="I18" s="26"/>
    </row>
    <row r="19" spans="1:9" x14ac:dyDescent="0.25">
      <c r="A19" s="26"/>
      <c r="B19" s="26"/>
      <c r="C19" s="26"/>
      <c r="D19" s="26"/>
      <c r="E19" s="26"/>
      <c r="F19" s="26"/>
      <c r="G19" s="26"/>
      <c r="H19" s="26"/>
      <c r="I19" s="26"/>
    </row>
    <row r="20" spans="1:9" x14ac:dyDescent="0.25">
      <c r="A20" s="26"/>
      <c r="B20" s="26"/>
      <c r="C20" s="26"/>
      <c r="D20" s="26"/>
      <c r="E20" s="26"/>
      <c r="F20" s="26"/>
      <c r="G20" s="26"/>
      <c r="H20" s="26"/>
      <c r="I20" s="26"/>
    </row>
  </sheetData>
  <mergeCells count="4">
    <mergeCell ref="A1:A2"/>
    <mergeCell ref="B1:E1"/>
    <mergeCell ref="A9:A10"/>
    <mergeCell ref="B9:E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6"/>
  <sheetViews>
    <sheetView tabSelected="1" topLeftCell="A120" zoomScale="85" zoomScaleNormal="85" workbookViewId="0">
      <selection activeCell="A287" sqref="A287"/>
    </sheetView>
  </sheetViews>
  <sheetFormatPr defaultRowHeight="15" x14ac:dyDescent="0.25"/>
  <cols>
    <col min="1" max="1" width="30.42578125" customWidth="1"/>
    <col min="2" max="2" width="17.42578125" customWidth="1"/>
    <col min="3" max="3" width="16.7109375" customWidth="1"/>
    <col min="4" max="4" width="17.7109375" customWidth="1"/>
    <col min="5" max="5" width="17.140625" customWidth="1"/>
    <col min="6" max="6" width="18.42578125" customWidth="1"/>
    <col min="7" max="7" width="20.85546875" customWidth="1"/>
  </cols>
  <sheetData>
    <row r="1" spans="1:9" x14ac:dyDescent="0.25">
      <c r="A1" s="61" t="s">
        <v>94</v>
      </c>
      <c r="B1" s="50" t="s">
        <v>95</v>
      </c>
      <c r="C1" s="50"/>
      <c r="D1" s="50"/>
      <c r="E1" s="50"/>
    </row>
    <row r="2" spans="1:9" x14ac:dyDescent="0.25">
      <c r="A2" s="61"/>
      <c r="B2" s="27">
        <v>50</v>
      </c>
      <c r="C2" s="27">
        <v>100</v>
      </c>
      <c r="D2" s="27">
        <v>200</v>
      </c>
      <c r="E2" s="27">
        <v>200</v>
      </c>
      <c r="G2" s="22">
        <v>550</v>
      </c>
      <c r="H2" s="22"/>
      <c r="I2" s="22">
        <v>450</v>
      </c>
    </row>
    <row r="3" spans="1:9" x14ac:dyDescent="0.25">
      <c r="A3" s="27">
        <v>50</v>
      </c>
      <c r="B3" s="27">
        <v>1</v>
      </c>
      <c r="C3" s="27">
        <v>9</v>
      </c>
      <c r="D3" s="27">
        <v>2</v>
      </c>
      <c r="E3" s="27">
        <v>2</v>
      </c>
    </row>
    <row r="4" spans="1:9" x14ac:dyDescent="0.25">
      <c r="A4" s="27">
        <v>100</v>
      </c>
      <c r="B4" s="27">
        <v>6</v>
      </c>
      <c r="C4" s="27">
        <v>4</v>
      </c>
      <c r="D4" s="27">
        <v>10</v>
      </c>
      <c r="E4" s="27">
        <v>3</v>
      </c>
    </row>
    <row r="5" spans="1:9" x14ac:dyDescent="0.25">
      <c r="A5" s="27">
        <v>100</v>
      </c>
      <c r="B5" s="27">
        <v>8</v>
      </c>
      <c r="C5" s="27">
        <v>4</v>
      </c>
      <c r="D5" s="27">
        <v>7</v>
      </c>
      <c r="E5" s="27">
        <v>5</v>
      </c>
    </row>
    <row r="6" spans="1:9" x14ac:dyDescent="0.25">
      <c r="A6" s="27">
        <v>200</v>
      </c>
      <c r="B6" s="27">
        <v>7</v>
      </c>
      <c r="C6" s="27">
        <v>6</v>
      </c>
      <c r="D6" s="27">
        <v>5</v>
      </c>
      <c r="E6" s="27">
        <v>3</v>
      </c>
    </row>
    <row r="7" spans="1:9" x14ac:dyDescent="0.25">
      <c r="A7" s="27">
        <v>100</v>
      </c>
      <c r="B7" s="27">
        <v>0</v>
      </c>
      <c r="C7" s="27">
        <v>0</v>
      </c>
      <c r="D7" s="27">
        <v>0</v>
      </c>
      <c r="E7" s="27">
        <v>0</v>
      </c>
    </row>
    <row r="8" spans="1:9" x14ac:dyDescent="0.25">
      <c r="A8" s="22"/>
      <c r="B8" s="22"/>
      <c r="C8" s="22"/>
      <c r="D8" s="22"/>
      <c r="E8" s="22"/>
    </row>
    <row r="9" spans="1:9" x14ac:dyDescent="0.25">
      <c r="A9" s="61" t="s">
        <v>94</v>
      </c>
      <c r="B9" s="50" t="s">
        <v>95</v>
      </c>
      <c r="C9" s="50"/>
      <c r="D9" s="50"/>
      <c r="E9" s="50"/>
    </row>
    <row r="10" spans="1:9" x14ac:dyDescent="0.25">
      <c r="A10" s="61"/>
      <c r="B10" s="27">
        <v>50</v>
      </c>
      <c r="C10" s="27">
        <v>100</v>
      </c>
      <c r="D10" s="27">
        <v>200</v>
      </c>
      <c r="E10" s="27">
        <v>200</v>
      </c>
    </row>
    <row r="11" spans="1:9" x14ac:dyDescent="0.25">
      <c r="A11" s="27">
        <v>50</v>
      </c>
      <c r="B11" s="43">
        <v>50</v>
      </c>
      <c r="C11" s="43">
        <v>0</v>
      </c>
      <c r="D11" s="43">
        <v>0</v>
      </c>
      <c r="E11" s="43">
        <v>0</v>
      </c>
    </row>
    <row r="12" spans="1:9" x14ac:dyDescent="0.25">
      <c r="A12" s="27">
        <v>100</v>
      </c>
      <c r="B12" s="43">
        <v>0</v>
      </c>
      <c r="C12" s="43">
        <v>0</v>
      </c>
      <c r="D12" s="43">
        <v>0</v>
      </c>
      <c r="E12" s="43">
        <v>100</v>
      </c>
    </row>
    <row r="13" spans="1:9" x14ac:dyDescent="0.25">
      <c r="A13" s="27">
        <v>100</v>
      </c>
      <c r="B13" s="43">
        <v>0</v>
      </c>
      <c r="C13" s="43">
        <v>100</v>
      </c>
      <c r="D13" s="43">
        <v>0</v>
      </c>
      <c r="E13" s="43">
        <v>0</v>
      </c>
    </row>
    <row r="14" spans="1:9" x14ac:dyDescent="0.25">
      <c r="A14" s="27">
        <v>200</v>
      </c>
      <c r="B14" s="43">
        <v>0</v>
      </c>
      <c r="C14" s="43">
        <v>0</v>
      </c>
      <c r="D14" s="43">
        <v>100</v>
      </c>
      <c r="E14" s="43">
        <v>100</v>
      </c>
    </row>
    <row r="15" spans="1:9" x14ac:dyDescent="0.25">
      <c r="A15" s="27">
        <v>100</v>
      </c>
      <c r="B15" s="43">
        <v>0</v>
      </c>
      <c r="C15" s="43">
        <v>0</v>
      </c>
      <c r="D15" s="43">
        <v>100</v>
      </c>
      <c r="E15" s="43">
        <v>0</v>
      </c>
    </row>
    <row r="17" spans="1:5" x14ac:dyDescent="0.25">
      <c r="B17" s="28"/>
      <c r="D17" s="28"/>
    </row>
    <row r="18" spans="1:5" x14ac:dyDescent="0.25">
      <c r="A18" s="61" t="s">
        <v>94</v>
      </c>
      <c r="B18" s="50" t="s">
        <v>95</v>
      </c>
      <c r="C18" s="50"/>
      <c r="D18" s="50"/>
      <c r="E18" s="50"/>
    </row>
    <row r="19" spans="1:5" x14ac:dyDescent="0.25">
      <c r="A19" s="61"/>
      <c r="B19" s="27" t="s">
        <v>171</v>
      </c>
      <c r="C19" s="27">
        <v>100</v>
      </c>
      <c r="D19" s="27">
        <v>200</v>
      </c>
      <c r="E19" s="27">
        <v>200</v>
      </c>
    </row>
    <row r="20" spans="1:5" ht="18.75" x14ac:dyDescent="0.3">
      <c r="A20" s="27" t="s">
        <v>171</v>
      </c>
      <c r="B20" s="42">
        <v>1</v>
      </c>
      <c r="C20" s="39" t="s">
        <v>172</v>
      </c>
      <c r="D20" s="39" t="s">
        <v>172</v>
      </c>
      <c r="E20" s="39" t="s">
        <v>172</v>
      </c>
    </row>
    <row r="21" spans="1:5" x14ac:dyDescent="0.25">
      <c r="A21" s="27">
        <v>100</v>
      </c>
      <c r="B21" s="39" t="s">
        <v>172</v>
      </c>
      <c r="C21" s="27">
        <v>4</v>
      </c>
      <c r="D21" s="27">
        <v>10</v>
      </c>
      <c r="E21" s="27">
        <v>3</v>
      </c>
    </row>
    <row r="22" spans="1:5" x14ac:dyDescent="0.25">
      <c r="A22" s="27">
        <v>100</v>
      </c>
      <c r="B22" s="39" t="s">
        <v>172</v>
      </c>
      <c r="C22" s="27">
        <v>4</v>
      </c>
      <c r="D22" s="27">
        <v>7</v>
      </c>
      <c r="E22" s="27">
        <v>5</v>
      </c>
    </row>
    <row r="23" spans="1:5" x14ac:dyDescent="0.25">
      <c r="A23" s="27">
        <v>200</v>
      </c>
      <c r="B23" s="39" t="s">
        <v>172</v>
      </c>
      <c r="C23" s="27">
        <v>6</v>
      </c>
      <c r="D23" s="27">
        <v>5</v>
      </c>
      <c r="E23" s="27">
        <v>3</v>
      </c>
    </row>
    <row r="24" spans="1:5" x14ac:dyDescent="0.25">
      <c r="A24" s="27">
        <v>100</v>
      </c>
      <c r="B24" s="39" t="s">
        <v>172</v>
      </c>
      <c r="C24" s="27">
        <v>0</v>
      </c>
      <c r="D24" s="27">
        <v>0</v>
      </c>
      <c r="E24" s="27">
        <v>0</v>
      </c>
    </row>
    <row r="26" spans="1:5" x14ac:dyDescent="0.25">
      <c r="A26" s="61" t="s">
        <v>94</v>
      </c>
      <c r="B26" s="50" t="s">
        <v>95</v>
      </c>
      <c r="C26" s="50"/>
      <c r="D26" s="50"/>
      <c r="E26" s="50"/>
    </row>
    <row r="27" spans="1:5" x14ac:dyDescent="0.25">
      <c r="A27" s="61"/>
      <c r="B27" s="27">
        <v>0</v>
      </c>
      <c r="C27" s="27">
        <v>100</v>
      </c>
      <c r="D27" s="27">
        <v>200</v>
      </c>
      <c r="E27" s="27" t="s">
        <v>174</v>
      </c>
    </row>
    <row r="28" spans="1:5" x14ac:dyDescent="0.25">
      <c r="A28" s="27">
        <v>0</v>
      </c>
      <c r="B28" s="39">
        <v>1</v>
      </c>
      <c r="C28" s="39" t="s">
        <v>172</v>
      </c>
      <c r="D28" s="39" t="s">
        <v>172</v>
      </c>
      <c r="E28" s="39" t="s">
        <v>172</v>
      </c>
    </row>
    <row r="29" spans="1:5" ht="18.75" x14ac:dyDescent="0.3">
      <c r="A29" s="27" t="s">
        <v>173</v>
      </c>
      <c r="B29" s="39" t="s">
        <v>172</v>
      </c>
      <c r="C29" s="39" t="s">
        <v>172</v>
      </c>
      <c r="D29" s="39" t="s">
        <v>172</v>
      </c>
      <c r="E29" s="42">
        <v>3</v>
      </c>
    </row>
    <row r="30" spans="1:5" x14ac:dyDescent="0.25">
      <c r="A30" s="27">
        <v>100</v>
      </c>
      <c r="B30" s="39" t="s">
        <v>172</v>
      </c>
      <c r="C30" s="27">
        <v>4</v>
      </c>
      <c r="D30" s="27">
        <v>7</v>
      </c>
      <c r="E30" s="27">
        <v>5</v>
      </c>
    </row>
    <row r="31" spans="1:5" x14ac:dyDescent="0.25">
      <c r="A31" s="27">
        <v>200</v>
      </c>
      <c r="B31" s="39" t="s">
        <v>172</v>
      </c>
      <c r="C31" s="27">
        <v>6</v>
      </c>
      <c r="D31" s="27">
        <v>5</v>
      </c>
      <c r="E31" s="27">
        <v>3</v>
      </c>
    </row>
    <row r="32" spans="1:5" x14ac:dyDescent="0.25">
      <c r="A32" s="27">
        <v>100</v>
      </c>
      <c r="B32" s="39" t="s">
        <v>172</v>
      </c>
      <c r="C32" s="27">
        <v>0</v>
      </c>
      <c r="D32" s="27">
        <v>0</v>
      </c>
      <c r="E32" s="27">
        <v>0</v>
      </c>
    </row>
    <row r="34" spans="1:5" x14ac:dyDescent="0.25">
      <c r="A34" s="61" t="s">
        <v>94</v>
      </c>
      <c r="B34" s="50" t="s">
        <v>95</v>
      </c>
      <c r="C34" s="50"/>
      <c r="D34" s="50"/>
      <c r="E34" s="50"/>
    </row>
    <row r="35" spans="1:5" x14ac:dyDescent="0.25">
      <c r="A35" s="61"/>
      <c r="B35" s="27">
        <v>0</v>
      </c>
      <c r="C35" s="27">
        <v>100</v>
      </c>
      <c r="D35" s="27">
        <v>200</v>
      </c>
      <c r="E35" s="27" t="s">
        <v>173</v>
      </c>
    </row>
    <row r="36" spans="1:5" x14ac:dyDescent="0.25">
      <c r="A36" s="27">
        <v>0</v>
      </c>
      <c r="B36" s="39">
        <v>1</v>
      </c>
      <c r="C36" s="39" t="s">
        <v>172</v>
      </c>
      <c r="D36" s="39" t="s">
        <v>172</v>
      </c>
      <c r="E36" s="39" t="s">
        <v>172</v>
      </c>
    </row>
    <row r="37" spans="1:5" x14ac:dyDescent="0.25">
      <c r="A37" s="27">
        <v>0</v>
      </c>
      <c r="B37" s="39" t="s">
        <v>172</v>
      </c>
      <c r="C37" s="39" t="s">
        <v>172</v>
      </c>
      <c r="D37" s="39" t="s">
        <v>172</v>
      </c>
      <c r="E37" s="39">
        <v>3</v>
      </c>
    </row>
    <row r="38" spans="1:5" x14ac:dyDescent="0.25">
      <c r="A38" s="27">
        <v>100</v>
      </c>
      <c r="B38" s="39" t="s">
        <v>172</v>
      </c>
      <c r="C38" s="27">
        <v>4</v>
      </c>
      <c r="D38" s="27">
        <v>7</v>
      </c>
      <c r="E38" s="39" t="s">
        <v>172</v>
      </c>
    </row>
    <row r="39" spans="1:5" ht="18.75" x14ac:dyDescent="0.3">
      <c r="A39" s="27" t="s">
        <v>174</v>
      </c>
      <c r="B39" s="39" t="s">
        <v>172</v>
      </c>
      <c r="C39" s="27">
        <v>6</v>
      </c>
      <c r="D39" s="27">
        <v>5</v>
      </c>
      <c r="E39" s="42">
        <v>3</v>
      </c>
    </row>
    <row r="40" spans="1:5" x14ac:dyDescent="0.25">
      <c r="A40" s="27">
        <v>100</v>
      </c>
      <c r="B40" s="39" t="s">
        <v>172</v>
      </c>
      <c r="C40" s="27">
        <v>0</v>
      </c>
      <c r="D40" s="27">
        <v>0</v>
      </c>
      <c r="E40" s="39" t="s">
        <v>172</v>
      </c>
    </row>
    <row r="42" spans="1:5" x14ac:dyDescent="0.25">
      <c r="A42" s="61" t="s">
        <v>94</v>
      </c>
      <c r="B42" s="50" t="s">
        <v>95</v>
      </c>
      <c r="C42" s="50"/>
      <c r="D42" s="50"/>
      <c r="E42" s="50"/>
    </row>
    <row r="43" spans="1:5" x14ac:dyDescent="0.25">
      <c r="A43" s="61"/>
      <c r="B43" s="27">
        <v>0</v>
      </c>
      <c r="C43" s="27" t="s">
        <v>173</v>
      </c>
      <c r="D43" s="27">
        <v>200</v>
      </c>
      <c r="E43" s="27">
        <v>0</v>
      </c>
    </row>
    <row r="44" spans="1:5" x14ac:dyDescent="0.25">
      <c r="A44" s="27">
        <v>0</v>
      </c>
      <c r="B44" s="39">
        <v>1</v>
      </c>
      <c r="C44" s="39" t="s">
        <v>172</v>
      </c>
      <c r="D44" s="39" t="s">
        <v>172</v>
      </c>
      <c r="E44" s="39" t="s">
        <v>172</v>
      </c>
    </row>
    <row r="45" spans="1:5" x14ac:dyDescent="0.25">
      <c r="A45" s="27">
        <v>0</v>
      </c>
      <c r="B45" s="39" t="s">
        <v>172</v>
      </c>
      <c r="C45" s="39" t="s">
        <v>172</v>
      </c>
      <c r="D45" s="39" t="s">
        <v>172</v>
      </c>
      <c r="E45" s="39">
        <v>3</v>
      </c>
    </row>
    <row r="46" spans="1:5" ht="18.75" x14ac:dyDescent="0.3">
      <c r="A46" s="27" t="s">
        <v>173</v>
      </c>
      <c r="B46" s="39" t="s">
        <v>172</v>
      </c>
      <c r="C46" s="42">
        <v>4</v>
      </c>
      <c r="D46" s="39" t="s">
        <v>172</v>
      </c>
      <c r="E46" s="39" t="s">
        <v>172</v>
      </c>
    </row>
    <row r="47" spans="1:5" x14ac:dyDescent="0.25">
      <c r="A47" s="27">
        <v>100</v>
      </c>
      <c r="B47" s="39" t="s">
        <v>172</v>
      </c>
      <c r="C47" s="39" t="s">
        <v>172</v>
      </c>
      <c r="D47" s="27">
        <v>5</v>
      </c>
      <c r="E47" s="39">
        <v>3</v>
      </c>
    </row>
    <row r="48" spans="1:5" x14ac:dyDescent="0.25">
      <c r="A48" s="27">
        <v>100</v>
      </c>
      <c r="B48" s="39" t="s">
        <v>172</v>
      </c>
      <c r="C48" s="39" t="s">
        <v>172</v>
      </c>
      <c r="D48" s="27">
        <v>0</v>
      </c>
      <c r="E48" s="39" t="s">
        <v>172</v>
      </c>
    </row>
    <row r="51" spans="1:5" x14ac:dyDescent="0.25">
      <c r="A51" s="61" t="s">
        <v>94</v>
      </c>
      <c r="B51" s="50" t="s">
        <v>95</v>
      </c>
      <c r="C51" s="50"/>
      <c r="D51" s="50"/>
      <c r="E51" s="50"/>
    </row>
    <row r="52" spans="1:5" x14ac:dyDescent="0.25">
      <c r="A52" s="61"/>
      <c r="B52" s="27">
        <v>0</v>
      </c>
      <c r="C52" s="27">
        <v>0</v>
      </c>
      <c r="D52" s="27" t="s">
        <v>174</v>
      </c>
      <c r="E52" s="27">
        <v>0</v>
      </c>
    </row>
    <row r="53" spans="1:5" x14ac:dyDescent="0.25">
      <c r="A53" s="27">
        <v>0</v>
      </c>
      <c r="B53" s="39">
        <v>1</v>
      </c>
      <c r="C53" s="39" t="s">
        <v>172</v>
      </c>
      <c r="D53" s="39" t="s">
        <v>172</v>
      </c>
      <c r="E53" s="39" t="s">
        <v>172</v>
      </c>
    </row>
    <row r="54" spans="1:5" x14ac:dyDescent="0.25">
      <c r="A54" s="27">
        <v>0</v>
      </c>
      <c r="B54" s="39" t="s">
        <v>172</v>
      </c>
      <c r="C54" s="39" t="s">
        <v>172</v>
      </c>
      <c r="D54" s="39" t="s">
        <v>172</v>
      </c>
      <c r="E54" s="39">
        <v>3</v>
      </c>
    </row>
    <row r="55" spans="1:5" x14ac:dyDescent="0.25">
      <c r="A55" s="27">
        <v>0</v>
      </c>
      <c r="B55" s="39" t="s">
        <v>172</v>
      </c>
      <c r="C55" s="41">
        <v>4</v>
      </c>
      <c r="D55" s="39" t="s">
        <v>172</v>
      </c>
      <c r="E55" s="39" t="s">
        <v>172</v>
      </c>
    </row>
    <row r="56" spans="1:5" ht="18.75" x14ac:dyDescent="0.3">
      <c r="A56" s="27" t="s">
        <v>173</v>
      </c>
      <c r="B56" s="39" t="s">
        <v>172</v>
      </c>
      <c r="C56" s="39" t="s">
        <v>172</v>
      </c>
      <c r="D56" s="42">
        <v>5</v>
      </c>
      <c r="E56" s="39">
        <v>3</v>
      </c>
    </row>
    <row r="57" spans="1:5" x14ac:dyDescent="0.25">
      <c r="A57" s="27">
        <v>100</v>
      </c>
      <c r="B57" s="39" t="s">
        <v>172</v>
      </c>
      <c r="C57" s="39" t="s">
        <v>172</v>
      </c>
      <c r="D57" s="27">
        <v>0</v>
      </c>
      <c r="E57" s="39" t="s">
        <v>172</v>
      </c>
    </row>
    <row r="59" spans="1:5" x14ac:dyDescent="0.25">
      <c r="A59" s="61" t="s">
        <v>94</v>
      </c>
      <c r="B59" s="50" t="s">
        <v>95</v>
      </c>
      <c r="C59" s="50"/>
      <c r="D59" s="50"/>
      <c r="E59" s="50"/>
    </row>
    <row r="60" spans="1:5" x14ac:dyDescent="0.25">
      <c r="A60" s="61"/>
      <c r="B60" s="27">
        <v>0</v>
      </c>
      <c r="C60" s="27">
        <v>0</v>
      </c>
      <c r="D60" s="27" t="s">
        <v>173</v>
      </c>
      <c r="E60" s="27">
        <v>0</v>
      </c>
    </row>
    <row r="61" spans="1:5" x14ac:dyDescent="0.25">
      <c r="A61" s="27">
        <v>0</v>
      </c>
      <c r="B61" s="39">
        <v>1</v>
      </c>
      <c r="C61" s="39" t="s">
        <v>172</v>
      </c>
      <c r="D61" s="39" t="s">
        <v>172</v>
      </c>
      <c r="E61" s="39" t="s">
        <v>172</v>
      </c>
    </row>
    <row r="62" spans="1:5" x14ac:dyDescent="0.25">
      <c r="A62" s="27">
        <v>0</v>
      </c>
      <c r="B62" s="39" t="s">
        <v>172</v>
      </c>
      <c r="C62" s="39" t="s">
        <v>172</v>
      </c>
      <c r="D62" s="39" t="s">
        <v>172</v>
      </c>
      <c r="E62" s="39">
        <v>3</v>
      </c>
    </row>
    <row r="63" spans="1:5" x14ac:dyDescent="0.25">
      <c r="A63" s="27">
        <v>0</v>
      </c>
      <c r="B63" s="39" t="s">
        <v>172</v>
      </c>
      <c r="C63" s="41">
        <v>4</v>
      </c>
      <c r="D63" s="39" t="s">
        <v>172</v>
      </c>
      <c r="E63" s="39" t="s">
        <v>172</v>
      </c>
    </row>
    <row r="64" spans="1:5" x14ac:dyDescent="0.25">
      <c r="A64" s="27">
        <v>0</v>
      </c>
      <c r="B64" s="39" t="s">
        <v>172</v>
      </c>
      <c r="C64" s="39">
        <v>6</v>
      </c>
      <c r="D64" s="41">
        <v>5</v>
      </c>
      <c r="E64" s="39">
        <v>3</v>
      </c>
    </row>
    <row r="65" spans="1:5" ht="18.75" x14ac:dyDescent="0.3">
      <c r="A65" s="27" t="s">
        <v>173</v>
      </c>
      <c r="B65" s="39" t="s">
        <v>172</v>
      </c>
      <c r="C65" s="39">
        <v>0</v>
      </c>
      <c r="D65" s="42">
        <v>0</v>
      </c>
      <c r="E65" s="39" t="s">
        <v>172</v>
      </c>
    </row>
    <row r="67" spans="1:5" x14ac:dyDescent="0.25">
      <c r="A67" s="61" t="s">
        <v>94</v>
      </c>
      <c r="B67" s="50" t="s">
        <v>95</v>
      </c>
      <c r="C67" s="50"/>
      <c r="D67" s="50"/>
      <c r="E67" s="50"/>
    </row>
    <row r="68" spans="1:5" x14ac:dyDescent="0.25">
      <c r="A68" s="61"/>
      <c r="B68" s="27">
        <v>50</v>
      </c>
      <c r="C68" s="27">
        <v>100</v>
      </c>
      <c r="D68" s="27">
        <v>200</v>
      </c>
      <c r="E68" s="27">
        <v>200</v>
      </c>
    </row>
    <row r="69" spans="1:5" x14ac:dyDescent="0.25">
      <c r="A69" s="27">
        <v>50</v>
      </c>
      <c r="B69" s="39">
        <v>1</v>
      </c>
      <c r="C69" s="27">
        <v>9</v>
      </c>
      <c r="D69" s="27">
        <v>2</v>
      </c>
      <c r="E69" s="27">
        <v>2</v>
      </c>
    </row>
    <row r="70" spans="1:5" x14ac:dyDescent="0.25">
      <c r="A70" s="27">
        <v>100</v>
      </c>
      <c r="B70" s="27">
        <v>6</v>
      </c>
      <c r="C70" s="27">
        <v>4</v>
      </c>
      <c r="D70" s="27">
        <v>10</v>
      </c>
      <c r="E70" s="39">
        <v>3</v>
      </c>
    </row>
    <row r="71" spans="1:5" x14ac:dyDescent="0.25">
      <c r="A71" s="27">
        <v>100</v>
      </c>
      <c r="B71" s="27">
        <v>8</v>
      </c>
      <c r="C71" s="39">
        <v>4</v>
      </c>
      <c r="D71" s="27">
        <v>7</v>
      </c>
      <c r="E71" s="27">
        <v>5</v>
      </c>
    </row>
    <row r="72" spans="1:5" x14ac:dyDescent="0.25">
      <c r="A72" s="27">
        <v>200</v>
      </c>
      <c r="B72" s="27">
        <v>7</v>
      </c>
      <c r="C72" s="27">
        <v>6</v>
      </c>
      <c r="D72" s="39">
        <v>5</v>
      </c>
      <c r="E72" s="39">
        <v>3</v>
      </c>
    </row>
    <row r="73" spans="1:5" x14ac:dyDescent="0.25">
      <c r="A73" s="27">
        <v>100</v>
      </c>
      <c r="B73" s="27">
        <v>0</v>
      </c>
      <c r="C73" s="27">
        <v>0</v>
      </c>
      <c r="D73" s="39">
        <v>0</v>
      </c>
      <c r="E73" s="27">
        <v>0</v>
      </c>
    </row>
    <row r="76" spans="1:5" x14ac:dyDescent="0.25">
      <c r="A76" s="44" t="s">
        <v>175</v>
      </c>
    </row>
    <row r="78" spans="1:5" x14ac:dyDescent="0.25">
      <c r="A78" s="61" t="s">
        <v>94</v>
      </c>
      <c r="B78" s="50" t="s">
        <v>95</v>
      </c>
      <c r="C78" s="50"/>
      <c r="D78" s="50"/>
      <c r="E78" s="50"/>
    </row>
    <row r="79" spans="1:5" x14ac:dyDescent="0.25">
      <c r="A79" s="61"/>
      <c r="B79" s="27">
        <v>50</v>
      </c>
      <c r="C79" s="27">
        <v>100</v>
      </c>
      <c r="D79" s="27">
        <v>200</v>
      </c>
      <c r="E79" s="27">
        <v>200</v>
      </c>
    </row>
    <row r="80" spans="1:5" x14ac:dyDescent="0.25">
      <c r="A80" s="27">
        <v>50</v>
      </c>
      <c r="B80" s="39" t="s">
        <v>176</v>
      </c>
      <c r="C80" s="27">
        <v>9</v>
      </c>
      <c r="D80" s="40" t="s">
        <v>181</v>
      </c>
      <c r="E80" s="40" t="s">
        <v>181</v>
      </c>
    </row>
    <row r="81" spans="1:7" x14ac:dyDescent="0.25">
      <c r="A81" s="27">
        <v>100</v>
      </c>
      <c r="B81" s="27">
        <v>6</v>
      </c>
      <c r="C81" s="27">
        <v>4</v>
      </c>
      <c r="D81" s="27">
        <v>10</v>
      </c>
      <c r="E81" s="39" t="s">
        <v>180</v>
      </c>
    </row>
    <row r="82" spans="1:7" x14ac:dyDescent="0.25">
      <c r="A82" s="27">
        <v>100</v>
      </c>
      <c r="B82" s="27">
        <v>8</v>
      </c>
      <c r="C82" s="39" t="s">
        <v>177</v>
      </c>
      <c r="D82" s="27">
        <v>7</v>
      </c>
      <c r="E82" s="27">
        <v>5</v>
      </c>
    </row>
    <row r="83" spans="1:7" x14ac:dyDescent="0.25">
      <c r="A83" s="27">
        <v>200</v>
      </c>
      <c r="B83" s="27">
        <v>7</v>
      </c>
      <c r="C83" s="27">
        <v>6</v>
      </c>
      <c r="D83" s="39" t="s">
        <v>178</v>
      </c>
      <c r="E83" s="39" t="s">
        <v>180</v>
      </c>
    </row>
    <row r="84" spans="1:7" x14ac:dyDescent="0.25">
      <c r="A84" s="27">
        <v>100</v>
      </c>
      <c r="B84" s="27">
        <v>0</v>
      </c>
      <c r="C84" s="27">
        <v>0</v>
      </c>
      <c r="D84" s="39" t="s">
        <v>179</v>
      </c>
      <c r="E84" s="27">
        <v>0</v>
      </c>
    </row>
    <row r="87" spans="1:7" x14ac:dyDescent="0.25">
      <c r="A87" s="70" t="s">
        <v>183</v>
      </c>
      <c r="B87" s="70"/>
      <c r="C87" s="70"/>
      <c r="D87" s="70"/>
      <c r="E87" s="70"/>
      <c r="F87" s="70"/>
      <c r="G87" s="70"/>
    </row>
    <row r="88" spans="1:7" x14ac:dyDescent="0.25">
      <c r="A88" s="45" t="s">
        <v>182</v>
      </c>
      <c r="B88" s="45"/>
      <c r="C88" s="45"/>
      <c r="D88" s="45"/>
      <c r="E88" s="38"/>
      <c r="F88" s="38"/>
      <c r="G88" s="38"/>
    </row>
    <row r="91" spans="1:7" x14ac:dyDescent="0.25">
      <c r="B91" s="1"/>
      <c r="C91" s="46" t="s">
        <v>184</v>
      </c>
      <c r="D91" s="46" t="s">
        <v>185</v>
      </c>
      <c r="E91" s="46" t="s">
        <v>186</v>
      </c>
      <c r="F91" s="46" t="s">
        <v>187</v>
      </c>
    </row>
    <row r="92" spans="1:7" x14ac:dyDescent="0.25">
      <c r="B92" s="46" t="s">
        <v>188</v>
      </c>
      <c r="C92" s="46" t="s">
        <v>189</v>
      </c>
      <c r="D92" s="46">
        <v>9</v>
      </c>
      <c r="E92" s="46" t="s">
        <v>106</v>
      </c>
      <c r="F92" s="46" t="s">
        <v>106</v>
      </c>
    </row>
    <row r="93" spans="1:7" x14ac:dyDescent="0.25">
      <c r="B93" s="46" t="s">
        <v>190</v>
      </c>
      <c r="C93" s="46">
        <v>6</v>
      </c>
      <c r="D93" s="46">
        <v>4</v>
      </c>
      <c r="E93" s="46">
        <v>10</v>
      </c>
      <c r="F93" s="46" t="s">
        <v>191</v>
      </c>
    </row>
    <row r="94" spans="1:7" x14ac:dyDescent="0.25">
      <c r="B94" s="46" t="s">
        <v>192</v>
      </c>
      <c r="C94" s="46">
        <v>8</v>
      </c>
      <c r="D94" s="46" t="s">
        <v>193</v>
      </c>
      <c r="E94" s="46">
        <v>7</v>
      </c>
      <c r="F94" s="46">
        <v>5</v>
      </c>
    </row>
    <row r="95" spans="1:7" x14ac:dyDescent="0.25">
      <c r="B95" s="46" t="s">
        <v>194</v>
      </c>
      <c r="C95" s="46">
        <v>7</v>
      </c>
      <c r="D95" s="46">
        <v>6</v>
      </c>
      <c r="E95" s="46" t="s">
        <v>195</v>
      </c>
      <c r="F95" s="46" t="s">
        <v>191</v>
      </c>
    </row>
    <row r="96" spans="1:7" x14ac:dyDescent="0.25">
      <c r="B96" s="46" t="s">
        <v>196</v>
      </c>
      <c r="C96" s="46">
        <v>0</v>
      </c>
      <c r="D96" s="46" t="s">
        <v>119</v>
      </c>
      <c r="E96" s="46" t="s">
        <v>197</v>
      </c>
      <c r="F96" s="46">
        <v>0</v>
      </c>
    </row>
    <row r="99" spans="2:7" x14ac:dyDescent="0.25">
      <c r="B99" s="1"/>
      <c r="C99" s="46">
        <v>1</v>
      </c>
      <c r="D99" s="46">
        <v>2</v>
      </c>
      <c r="E99" s="46">
        <v>3</v>
      </c>
      <c r="F99" s="46">
        <v>4</v>
      </c>
      <c r="G99" s="46" t="s">
        <v>202</v>
      </c>
    </row>
    <row r="100" spans="2:7" x14ac:dyDescent="0.25">
      <c r="B100" s="46">
        <v>1</v>
      </c>
      <c r="C100" s="46" t="s">
        <v>189</v>
      </c>
      <c r="D100" s="46">
        <v>9</v>
      </c>
      <c r="E100" s="46">
        <v>2</v>
      </c>
      <c r="F100" s="46" t="s">
        <v>106</v>
      </c>
      <c r="G100" s="46">
        <v>50</v>
      </c>
    </row>
    <row r="101" spans="2:7" x14ac:dyDescent="0.25">
      <c r="B101" s="46">
        <v>2</v>
      </c>
      <c r="C101" s="46">
        <v>6</v>
      </c>
      <c r="D101" s="47" t="s">
        <v>138</v>
      </c>
      <c r="E101" s="47">
        <v>10</v>
      </c>
      <c r="F101" s="47" t="s">
        <v>198</v>
      </c>
      <c r="G101" s="46">
        <v>100</v>
      </c>
    </row>
    <row r="102" spans="2:7" x14ac:dyDescent="0.25">
      <c r="B102" s="46">
        <v>3</v>
      </c>
      <c r="C102" s="46">
        <v>8</v>
      </c>
      <c r="D102" s="47" t="s">
        <v>193</v>
      </c>
      <c r="E102" s="46">
        <v>7</v>
      </c>
      <c r="F102" s="47">
        <v>5</v>
      </c>
      <c r="G102" s="46">
        <v>100</v>
      </c>
    </row>
    <row r="103" spans="2:7" x14ac:dyDescent="0.25">
      <c r="B103" s="46">
        <v>4</v>
      </c>
      <c r="C103" s="46">
        <v>7</v>
      </c>
      <c r="D103" s="47">
        <v>6</v>
      </c>
      <c r="E103" s="47" t="s">
        <v>199</v>
      </c>
      <c r="F103" s="47" t="s">
        <v>200</v>
      </c>
      <c r="G103" s="46">
        <v>200</v>
      </c>
    </row>
    <row r="104" spans="2:7" x14ac:dyDescent="0.25">
      <c r="B104" s="46">
        <v>5</v>
      </c>
      <c r="C104" s="46">
        <v>0</v>
      </c>
      <c r="D104" s="47" t="s">
        <v>125</v>
      </c>
      <c r="E104" s="47" t="s">
        <v>201</v>
      </c>
      <c r="F104" s="46">
        <v>0</v>
      </c>
      <c r="G104" s="46">
        <v>100</v>
      </c>
    </row>
    <row r="105" spans="2:7" x14ac:dyDescent="0.25">
      <c r="B105" s="46" t="s">
        <v>203</v>
      </c>
      <c r="C105" s="46">
        <v>50</v>
      </c>
      <c r="D105" s="46">
        <v>100</v>
      </c>
      <c r="E105" s="46">
        <v>200</v>
      </c>
      <c r="F105" s="46">
        <v>200</v>
      </c>
      <c r="G105" s="1"/>
    </row>
    <row r="107" spans="2:7" x14ac:dyDescent="0.25">
      <c r="B107" s="1"/>
      <c r="C107" s="46" t="s">
        <v>184</v>
      </c>
      <c r="D107" s="46" t="s">
        <v>204</v>
      </c>
      <c r="E107" s="46" t="s">
        <v>205</v>
      </c>
      <c r="F107" s="46" t="s">
        <v>206</v>
      </c>
    </row>
    <row r="108" spans="2:7" x14ac:dyDescent="0.25">
      <c r="B108" s="46" t="s">
        <v>188</v>
      </c>
      <c r="C108" s="46" t="s">
        <v>189</v>
      </c>
      <c r="D108" s="46">
        <v>9</v>
      </c>
      <c r="E108" s="46">
        <v>2</v>
      </c>
      <c r="F108" s="46" t="s">
        <v>106</v>
      </c>
    </row>
    <row r="109" spans="2:7" x14ac:dyDescent="0.25">
      <c r="B109" s="46" t="s">
        <v>207</v>
      </c>
      <c r="C109" s="46">
        <v>6</v>
      </c>
      <c r="D109" s="46" t="s">
        <v>141</v>
      </c>
      <c r="E109" s="46">
        <v>10</v>
      </c>
      <c r="F109" s="46" t="s">
        <v>191</v>
      </c>
    </row>
    <row r="110" spans="2:7" x14ac:dyDescent="0.25">
      <c r="B110" s="46" t="s">
        <v>208</v>
      </c>
      <c r="C110" s="46">
        <v>8</v>
      </c>
      <c r="D110" s="46" t="s">
        <v>193</v>
      </c>
      <c r="E110" s="46">
        <v>7</v>
      </c>
      <c r="F110" s="46">
        <v>5</v>
      </c>
    </row>
    <row r="111" spans="2:7" x14ac:dyDescent="0.25">
      <c r="B111" s="46" t="s">
        <v>209</v>
      </c>
      <c r="C111" s="46">
        <v>7</v>
      </c>
      <c r="D111" s="46">
        <v>6</v>
      </c>
      <c r="E111" s="46" t="s">
        <v>195</v>
      </c>
      <c r="F111" s="46" t="s">
        <v>191</v>
      </c>
    </row>
    <row r="112" spans="2:7" x14ac:dyDescent="0.25">
      <c r="B112" s="46" t="s">
        <v>210</v>
      </c>
      <c r="C112" s="46">
        <v>0</v>
      </c>
      <c r="D112" s="46">
        <v>0</v>
      </c>
      <c r="E112" s="46" t="s">
        <v>197</v>
      </c>
      <c r="F112" s="46">
        <v>0</v>
      </c>
    </row>
    <row r="115" spans="2:7" x14ac:dyDescent="0.25">
      <c r="B115" s="1"/>
      <c r="C115" s="46">
        <v>1</v>
      </c>
      <c r="D115" s="46">
        <v>2</v>
      </c>
      <c r="E115" s="46">
        <v>3</v>
      </c>
      <c r="F115" s="46">
        <v>4</v>
      </c>
      <c r="G115" s="46" t="s">
        <v>202</v>
      </c>
    </row>
    <row r="116" spans="2:7" x14ac:dyDescent="0.25">
      <c r="B116" s="46">
        <v>1</v>
      </c>
      <c r="C116" s="46" t="s">
        <v>189</v>
      </c>
      <c r="D116" s="46">
        <v>9</v>
      </c>
      <c r="E116" s="47" t="s">
        <v>211</v>
      </c>
      <c r="F116" s="47" t="s">
        <v>212</v>
      </c>
      <c r="G116" s="46">
        <v>50</v>
      </c>
    </row>
    <row r="117" spans="2:7" x14ac:dyDescent="0.25">
      <c r="B117" s="46">
        <v>2</v>
      </c>
      <c r="C117" s="46">
        <v>6</v>
      </c>
      <c r="D117" s="46" t="s">
        <v>141</v>
      </c>
      <c r="E117" s="47">
        <v>10</v>
      </c>
      <c r="F117" s="47" t="s">
        <v>191</v>
      </c>
      <c r="G117" s="46">
        <v>100</v>
      </c>
    </row>
    <row r="118" spans="2:7" x14ac:dyDescent="0.25">
      <c r="B118" s="46">
        <v>3</v>
      </c>
      <c r="C118" s="46">
        <v>8</v>
      </c>
      <c r="D118" s="46" t="s">
        <v>193</v>
      </c>
      <c r="E118" s="47">
        <v>7</v>
      </c>
      <c r="F118" s="47">
        <v>5</v>
      </c>
      <c r="G118" s="46">
        <v>100</v>
      </c>
    </row>
    <row r="119" spans="2:7" x14ac:dyDescent="0.25">
      <c r="B119" s="46">
        <v>4</v>
      </c>
      <c r="C119" s="46">
        <v>7</v>
      </c>
      <c r="D119" s="46">
        <v>6</v>
      </c>
      <c r="E119" s="47" t="s">
        <v>199</v>
      </c>
      <c r="F119" s="47" t="s">
        <v>200</v>
      </c>
      <c r="G119" s="46">
        <v>200</v>
      </c>
    </row>
    <row r="120" spans="2:7" x14ac:dyDescent="0.25">
      <c r="B120" s="46">
        <v>5</v>
      </c>
      <c r="C120" s="46">
        <v>0</v>
      </c>
      <c r="D120" s="46">
        <v>0</v>
      </c>
      <c r="E120" s="46" t="s">
        <v>197</v>
      </c>
      <c r="F120" s="46">
        <v>0</v>
      </c>
      <c r="G120" s="46">
        <v>100</v>
      </c>
    </row>
    <row r="121" spans="2:7" x14ac:dyDescent="0.25">
      <c r="B121" s="46" t="s">
        <v>203</v>
      </c>
      <c r="C121" s="46">
        <v>50</v>
      </c>
      <c r="D121" s="46">
        <v>100</v>
      </c>
      <c r="E121" s="46">
        <v>200</v>
      </c>
      <c r="F121" s="46">
        <v>200</v>
      </c>
      <c r="G121" s="1"/>
    </row>
    <row r="123" spans="2:7" x14ac:dyDescent="0.25">
      <c r="B123" s="1"/>
      <c r="C123" s="46" t="s">
        <v>184</v>
      </c>
      <c r="D123" s="46" t="s">
        <v>213</v>
      </c>
      <c r="E123" s="46" t="s">
        <v>186</v>
      </c>
      <c r="F123" s="46" t="s">
        <v>187</v>
      </c>
    </row>
    <row r="124" spans="2:7" x14ac:dyDescent="0.25">
      <c r="B124" s="46" t="s">
        <v>188</v>
      </c>
      <c r="C124" s="46" t="s">
        <v>189</v>
      </c>
      <c r="D124" s="46">
        <v>9</v>
      </c>
      <c r="E124" s="46" t="s">
        <v>106</v>
      </c>
      <c r="F124" s="46">
        <v>2</v>
      </c>
    </row>
    <row r="125" spans="2:7" x14ac:dyDescent="0.25">
      <c r="B125" s="46" t="s">
        <v>190</v>
      </c>
      <c r="C125" s="46">
        <v>6</v>
      </c>
      <c r="D125" s="46" t="s">
        <v>141</v>
      </c>
      <c r="E125" s="46">
        <v>10</v>
      </c>
      <c r="F125" s="46" t="s">
        <v>191</v>
      </c>
    </row>
    <row r="126" spans="2:7" x14ac:dyDescent="0.25">
      <c r="B126" s="46" t="s">
        <v>214</v>
      </c>
      <c r="C126" s="46">
        <v>8</v>
      </c>
      <c r="D126" s="46" t="s">
        <v>193</v>
      </c>
      <c r="E126" s="46">
        <v>7</v>
      </c>
      <c r="F126" s="46">
        <v>5</v>
      </c>
    </row>
    <row r="127" spans="2:7" x14ac:dyDescent="0.25">
      <c r="B127" s="46" t="s">
        <v>194</v>
      </c>
      <c r="C127" s="46">
        <v>7</v>
      </c>
      <c r="D127" s="46">
        <v>6</v>
      </c>
      <c r="E127" s="46" t="s">
        <v>195</v>
      </c>
      <c r="F127" s="46" t="s">
        <v>191</v>
      </c>
    </row>
    <row r="128" spans="2:7" x14ac:dyDescent="0.25">
      <c r="B128" s="46" t="s">
        <v>196</v>
      </c>
      <c r="C128" s="46">
        <v>0</v>
      </c>
      <c r="D128" s="46">
        <v>0</v>
      </c>
      <c r="E128" s="46" t="s">
        <v>197</v>
      </c>
      <c r="F128" s="46">
        <v>0</v>
      </c>
    </row>
    <row r="130" spans="1:7" x14ac:dyDescent="0.25">
      <c r="G130">
        <v>1550</v>
      </c>
    </row>
    <row r="133" spans="1:7" x14ac:dyDescent="0.25">
      <c r="A133" s="61" t="s">
        <v>94</v>
      </c>
      <c r="B133" s="72" t="s">
        <v>95</v>
      </c>
      <c r="C133" s="73"/>
      <c r="D133" s="73"/>
      <c r="E133" s="73"/>
      <c r="F133" s="74"/>
    </row>
    <row r="134" spans="1:7" x14ac:dyDescent="0.25">
      <c r="A134" s="61"/>
      <c r="B134" s="49">
        <v>50</v>
      </c>
      <c r="C134" s="49">
        <v>100</v>
      </c>
      <c r="D134" s="49">
        <v>150</v>
      </c>
      <c r="E134" s="49">
        <v>100</v>
      </c>
      <c r="F134" s="71">
        <v>100</v>
      </c>
    </row>
    <row r="135" spans="1:7" x14ac:dyDescent="0.25">
      <c r="A135" s="49">
        <v>50</v>
      </c>
      <c r="B135" s="71">
        <v>1</v>
      </c>
      <c r="C135" s="71">
        <v>9</v>
      </c>
      <c r="D135" s="71">
        <v>2</v>
      </c>
      <c r="E135" s="71">
        <v>2</v>
      </c>
      <c r="F135" s="71">
        <v>2</v>
      </c>
    </row>
    <row r="136" spans="1:7" x14ac:dyDescent="0.25">
      <c r="A136" s="49">
        <v>50</v>
      </c>
      <c r="B136" s="71">
        <v>6</v>
      </c>
      <c r="C136" s="71">
        <v>4</v>
      </c>
      <c r="D136" s="71">
        <v>10</v>
      </c>
      <c r="E136" s="71">
        <v>3</v>
      </c>
      <c r="F136" s="71">
        <v>3</v>
      </c>
    </row>
    <row r="137" spans="1:7" x14ac:dyDescent="0.25">
      <c r="A137" s="49">
        <v>100</v>
      </c>
      <c r="B137" s="71">
        <v>8</v>
      </c>
      <c r="C137" s="71">
        <v>4</v>
      </c>
      <c r="D137" s="71">
        <v>7</v>
      </c>
      <c r="E137" s="71">
        <v>5</v>
      </c>
      <c r="F137" s="71">
        <v>5</v>
      </c>
    </row>
    <row r="138" spans="1:7" x14ac:dyDescent="0.25">
      <c r="A138" s="49">
        <v>200</v>
      </c>
      <c r="B138" s="71">
        <v>7</v>
      </c>
      <c r="C138" s="71">
        <v>6</v>
      </c>
      <c r="D138" s="71">
        <v>5</v>
      </c>
      <c r="E138" s="71">
        <v>3</v>
      </c>
      <c r="F138" s="71">
        <v>30</v>
      </c>
    </row>
    <row r="139" spans="1:7" x14ac:dyDescent="0.25">
      <c r="A139" s="49">
        <v>100</v>
      </c>
      <c r="B139" s="71">
        <v>0</v>
      </c>
      <c r="C139" s="71">
        <v>0</v>
      </c>
      <c r="D139" s="71">
        <v>0</v>
      </c>
      <c r="E139" s="71">
        <v>0</v>
      </c>
      <c r="F139" s="71">
        <v>0</v>
      </c>
    </row>
    <row r="141" spans="1:7" x14ac:dyDescent="0.25">
      <c r="A141" s="61" t="s">
        <v>94</v>
      </c>
      <c r="B141" s="72" t="s">
        <v>95</v>
      </c>
      <c r="C141" s="73"/>
      <c r="D141" s="73"/>
      <c r="E141" s="73"/>
      <c r="F141" s="74"/>
    </row>
    <row r="142" spans="1:7" x14ac:dyDescent="0.25">
      <c r="A142" s="61"/>
      <c r="B142" s="49" t="s">
        <v>215</v>
      </c>
      <c r="C142" s="49">
        <v>100</v>
      </c>
      <c r="D142" s="49">
        <v>150</v>
      </c>
      <c r="E142" s="49">
        <v>100</v>
      </c>
      <c r="F142" s="71">
        <v>100</v>
      </c>
    </row>
    <row r="143" spans="1:7" x14ac:dyDescent="0.25">
      <c r="A143" s="75" t="s">
        <v>215</v>
      </c>
      <c r="B143" s="76">
        <v>1</v>
      </c>
      <c r="C143" s="77" t="s">
        <v>172</v>
      </c>
      <c r="D143" s="77" t="s">
        <v>172</v>
      </c>
      <c r="E143" s="77" t="s">
        <v>172</v>
      </c>
      <c r="F143" s="77" t="s">
        <v>172</v>
      </c>
    </row>
    <row r="144" spans="1:7" x14ac:dyDescent="0.25">
      <c r="A144" s="75">
        <v>100</v>
      </c>
      <c r="B144" s="71">
        <v>6</v>
      </c>
      <c r="C144" s="71">
        <v>4</v>
      </c>
      <c r="D144" s="71">
        <v>10</v>
      </c>
      <c r="E144" s="71">
        <v>3</v>
      </c>
      <c r="F144" s="71">
        <v>3</v>
      </c>
    </row>
    <row r="145" spans="1:6" x14ac:dyDescent="0.25">
      <c r="A145" s="75">
        <v>100</v>
      </c>
      <c r="B145" s="71">
        <v>8</v>
      </c>
      <c r="C145" s="71">
        <v>4</v>
      </c>
      <c r="D145" s="71">
        <v>7</v>
      </c>
      <c r="E145" s="71">
        <v>5</v>
      </c>
      <c r="F145" s="71">
        <v>5</v>
      </c>
    </row>
    <row r="146" spans="1:6" x14ac:dyDescent="0.25">
      <c r="A146" s="75">
        <v>200</v>
      </c>
      <c r="B146" s="71">
        <v>7</v>
      </c>
      <c r="C146" s="71">
        <v>6</v>
      </c>
      <c r="D146" s="71">
        <v>5</v>
      </c>
      <c r="E146" s="71">
        <v>3</v>
      </c>
      <c r="F146" s="71">
        <v>30</v>
      </c>
    </row>
    <row r="147" spans="1:6" x14ac:dyDescent="0.25">
      <c r="A147" s="75">
        <v>100</v>
      </c>
      <c r="B147" s="71">
        <v>0</v>
      </c>
      <c r="C147" s="71">
        <v>0</v>
      </c>
      <c r="D147" s="71">
        <v>0</v>
      </c>
      <c r="E147" s="71">
        <v>0</v>
      </c>
      <c r="F147" s="71">
        <v>0</v>
      </c>
    </row>
    <row r="149" spans="1:6" x14ac:dyDescent="0.25">
      <c r="A149" s="61" t="s">
        <v>94</v>
      </c>
      <c r="B149" s="55" t="s">
        <v>95</v>
      </c>
      <c r="C149" s="81"/>
      <c r="D149" s="81"/>
      <c r="E149" s="81"/>
      <c r="F149" s="56"/>
    </row>
    <row r="150" spans="1:6" x14ac:dyDescent="0.25">
      <c r="A150" s="66"/>
      <c r="B150" s="71">
        <v>0</v>
      </c>
      <c r="C150" s="71">
        <v>100</v>
      </c>
      <c r="D150" s="71">
        <v>150</v>
      </c>
      <c r="E150" s="80" t="s">
        <v>216</v>
      </c>
      <c r="F150" s="71">
        <v>100</v>
      </c>
    </row>
    <row r="151" spans="1:6" x14ac:dyDescent="0.25">
      <c r="A151" s="71">
        <v>0</v>
      </c>
      <c r="B151" s="82">
        <v>1</v>
      </c>
      <c r="C151" s="83" t="s">
        <v>172</v>
      </c>
      <c r="D151" s="83" t="s">
        <v>172</v>
      </c>
      <c r="E151" s="83" t="s">
        <v>172</v>
      </c>
      <c r="F151" s="83" t="s">
        <v>172</v>
      </c>
    </row>
    <row r="152" spans="1:6" x14ac:dyDescent="0.25">
      <c r="A152" s="80" t="s">
        <v>215</v>
      </c>
      <c r="B152" s="78" t="s">
        <v>172</v>
      </c>
      <c r="C152" s="77" t="s">
        <v>172</v>
      </c>
      <c r="D152" s="77" t="s">
        <v>172</v>
      </c>
      <c r="E152" s="76">
        <v>3</v>
      </c>
      <c r="F152" s="77" t="s">
        <v>172</v>
      </c>
    </row>
    <row r="153" spans="1:6" x14ac:dyDescent="0.25">
      <c r="A153" s="71">
        <v>100</v>
      </c>
      <c r="B153" s="79">
        <v>8</v>
      </c>
      <c r="C153" s="71">
        <v>4</v>
      </c>
      <c r="D153" s="71">
        <v>7</v>
      </c>
      <c r="E153" s="71">
        <v>5</v>
      </c>
      <c r="F153" s="71">
        <v>5</v>
      </c>
    </row>
    <row r="154" spans="1:6" x14ac:dyDescent="0.25">
      <c r="A154" s="71">
        <v>200</v>
      </c>
      <c r="B154" s="79">
        <v>7</v>
      </c>
      <c r="C154" s="71">
        <v>6</v>
      </c>
      <c r="D154" s="71">
        <v>5</v>
      </c>
      <c r="E154" s="71">
        <v>3</v>
      </c>
      <c r="F154" s="71">
        <v>30</v>
      </c>
    </row>
    <row r="155" spans="1:6" x14ac:dyDescent="0.25">
      <c r="A155" s="71">
        <v>100</v>
      </c>
      <c r="B155" s="79">
        <v>0</v>
      </c>
      <c r="C155" s="71">
        <v>0</v>
      </c>
      <c r="D155" s="71">
        <v>0</v>
      </c>
      <c r="E155" s="71">
        <v>0</v>
      </c>
      <c r="F155" s="71">
        <v>0</v>
      </c>
    </row>
    <row r="157" spans="1:6" x14ac:dyDescent="0.25">
      <c r="A157" s="61" t="s">
        <v>94</v>
      </c>
      <c r="B157" s="55" t="s">
        <v>95</v>
      </c>
      <c r="C157" s="81"/>
      <c r="D157" s="81"/>
      <c r="E157" s="81"/>
      <c r="F157" s="56"/>
    </row>
    <row r="158" spans="1:6" x14ac:dyDescent="0.25">
      <c r="A158" s="66"/>
      <c r="B158" s="71">
        <v>0</v>
      </c>
      <c r="C158" s="71">
        <v>100</v>
      </c>
      <c r="D158" s="71">
        <v>150</v>
      </c>
      <c r="E158" s="80" t="s">
        <v>215</v>
      </c>
      <c r="F158" s="71">
        <v>100</v>
      </c>
    </row>
    <row r="159" spans="1:6" x14ac:dyDescent="0.25">
      <c r="A159" s="71">
        <v>0</v>
      </c>
      <c r="B159" s="82">
        <v>1</v>
      </c>
      <c r="C159" s="83" t="s">
        <v>172</v>
      </c>
      <c r="D159" s="83" t="s">
        <v>172</v>
      </c>
      <c r="E159" s="83" t="s">
        <v>172</v>
      </c>
      <c r="F159" s="83" t="s">
        <v>172</v>
      </c>
    </row>
    <row r="160" spans="1:6" x14ac:dyDescent="0.25">
      <c r="A160" s="71">
        <v>0</v>
      </c>
      <c r="B160" s="78" t="s">
        <v>172</v>
      </c>
      <c r="C160" s="77" t="s">
        <v>172</v>
      </c>
      <c r="D160" s="77" t="s">
        <v>172</v>
      </c>
      <c r="E160" s="77">
        <v>3</v>
      </c>
      <c r="F160" s="77" t="s">
        <v>172</v>
      </c>
    </row>
    <row r="161" spans="1:6" x14ac:dyDescent="0.25">
      <c r="A161" s="71">
        <v>100</v>
      </c>
      <c r="B161" s="79">
        <v>8</v>
      </c>
      <c r="C161" s="71">
        <v>4</v>
      </c>
      <c r="D161" s="71">
        <v>7</v>
      </c>
      <c r="E161" s="77" t="s">
        <v>172</v>
      </c>
      <c r="F161" s="71">
        <v>5</v>
      </c>
    </row>
    <row r="162" spans="1:6" x14ac:dyDescent="0.25">
      <c r="A162" s="80" t="s">
        <v>217</v>
      </c>
      <c r="B162" s="79">
        <v>7</v>
      </c>
      <c r="C162" s="71">
        <v>6</v>
      </c>
      <c r="D162" s="71">
        <v>5</v>
      </c>
      <c r="E162" s="76">
        <v>3</v>
      </c>
      <c r="F162" s="71">
        <v>30</v>
      </c>
    </row>
    <row r="163" spans="1:6" x14ac:dyDescent="0.25">
      <c r="A163" s="71">
        <v>100</v>
      </c>
      <c r="B163" s="79">
        <v>0</v>
      </c>
      <c r="C163" s="71">
        <v>0</v>
      </c>
      <c r="D163" s="71">
        <v>0</v>
      </c>
      <c r="E163" s="77" t="s">
        <v>172</v>
      </c>
      <c r="F163" s="71">
        <v>0</v>
      </c>
    </row>
    <row r="165" spans="1:6" x14ac:dyDescent="0.25">
      <c r="A165" s="61" t="s">
        <v>94</v>
      </c>
      <c r="B165" s="55" t="s">
        <v>95</v>
      </c>
      <c r="C165" s="81"/>
      <c r="D165" s="81"/>
      <c r="E165" s="81"/>
      <c r="F165" s="56"/>
    </row>
    <row r="166" spans="1:6" x14ac:dyDescent="0.25">
      <c r="A166" s="66"/>
      <c r="B166" s="71">
        <v>0</v>
      </c>
      <c r="C166" s="80" t="s">
        <v>219</v>
      </c>
      <c r="D166" s="71">
        <v>150</v>
      </c>
      <c r="E166" s="71">
        <v>0</v>
      </c>
      <c r="F166" s="71">
        <v>100</v>
      </c>
    </row>
    <row r="167" spans="1:6" x14ac:dyDescent="0.25">
      <c r="A167" s="71">
        <v>0</v>
      </c>
      <c r="B167" s="82">
        <v>1</v>
      </c>
      <c r="C167" s="83" t="s">
        <v>172</v>
      </c>
      <c r="D167" s="83" t="s">
        <v>172</v>
      </c>
      <c r="E167" s="83" t="s">
        <v>172</v>
      </c>
      <c r="F167" s="83" t="s">
        <v>172</v>
      </c>
    </row>
    <row r="168" spans="1:6" x14ac:dyDescent="0.25">
      <c r="A168" s="71">
        <v>0</v>
      </c>
      <c r="B168" s="78" t="s">
        <v>172</v>
      </c>
      <c r="C168" s="77" t="s">
        <v>172</v>
      </c>
      <c r="D168" s="77" t="s">
        <v>172</v>
      </c>
      <c r="E168" s="77">
        <v>3</v>
      </c>
      <c r="F168" s="77" t="s">
        <v>172</v>
      </c>
    </row>
    <row r="169" spans="1:6" x14ac:dyDescent="0.25">
      <c r="A169" s="80" t="s">
        <v>219</v>
      </c>
      <c r="B169" s="78" t="s">
        <v>172</v>
      </c>
      <c r="C169" s="76">
        <v>4</v>
      </c>
      <c r="D169" s="77" t="s">
        <v>172</v>
      </c>
      <c r="E169" s="77" t="s">
        <v>172</v>
      </c>
      <c r="F169" s="77" t="s">
        <v>172</v>
      </c>
    </row>
    <row r="170" spans="1:6" x14ac:dyDescent="0.25">
      <c r="A170" s="71">
        <v>150</v>
      </c>
      <c r="B170" s="79">
        <v>7</v>
      </c>
      <c r="C170" s="71">
        <v>6</v>
      </c>
      <c r="D170" s="71">
        <v>5</v>
      </c>
      <c r="E170" s="77">
        <v>3</v>
      </c>
      <c r="F170" s="71">
        <v>30</v>
      </c>
    </row>
    <row r="171" spans="1:6" x14ac:dyDescent="0.25">
      <c r="A171" s="71">
        <v>100</v>
      </c>
      <c r="B171" s="79">
        <v>0</v>
      </c>
      <c r="C171" s="71">
        <v>0</v>
      </c>
      <c r="D171" s="71">
        <v>0</v>
      </c>
      <c r="E171" s="77" t="s">
        <v>172</v>
      </c>
      <c r="F171" s="71">
        <v>0</v>
      </c>
    </row>
    <row r="173" spans="1:6" x14ac:dyDescent="0.25">
      <c r="A173" s="61" t="s">
        <v>94</v>
      </c>
      <c r="B173" s="55" t="s">
        <v>95</v>
      </c>
      <c r="C173" s="81"/>
      <c r="D173" s="81"/>
      <c r="E173" s="81"/>
      <c r="F173" s="56"/>
    </row>
    <row r="174" spans="1:6" x14ac:dyDescent="0.25">
      <c r="A174" s="66"/>
      <c r="B174" s="71">
        <v>0</v>
      </c>
      <c r="C174" s="71">
        <v>0</v>
      </c>
      <c r="D174" s="80" t="s">
        <v>218</v>
      </c>
      <c r="E174" s="71">
        <v>0</v>
      </c>
      <c r="F174" s="71">
        <v>100</v>
      </c>
    </row>
    <row r="175" spans="1:6" x14ac:dyDescent="0.25">
      <c r="A175" s="71">
        <v>0</v>
      </c>
      <c r="B175" s="82">
        <v>1</v>
      </c>
      <c r="C175" s="83" t="s">
        <v>172</v>
      </c>
      <c r="D175" s="83" t="s">
        <v>172</v>
      </c>
      <c r="E175" s="83" t="s">
        <v>172</v>
      </c>
      <c r="F175" s="83" t="s">
        <v>172</v>
      </c>
    </row>
    <row r="176" spans="1:6" x14ac:dyDescent="0.25">
      <c r="A176" s="71">
        <v>0</v>
      </c>
      <c r="B176" s="78" t="s">
        <v>172</v>
      </c>
      <c r="C176" s="77" t="s">
        <v>172</v>
      </c>
      <c r="D176" s="77" t="s">
        <v>172</v>
      </c>
      <c r="E176" s="77">
        <v>3</v>
      </c>
      <c r="F176" s="77" t="s">
        <v>172</v>
      </c>
    </row>
    <row r="177" spans="1:6" x14ac:dyDescent="0.25">
      <c r="A177" s="71">
        <v>0</v>
      </c>
      <c r="B177" s="78" t="s">
        <v>172</v>
      </c>
      <c r="C177" s="77">
        <v>4</v>
      </c>
      <c r="D177" s="77" t="s">
        <v>172</v>
      </c>
      <c r="E177" s="77" t="s">
        <v>172</v>
      </c>
      <c r="F177" s="77" t="s">
        <v>172</v>
      </c>
    </row>
    <row r="178" spans="1:6" x14ac:dyDescent="0.25">
      <c r="A178" s="80" t="s">
        <v>218</v>
      </c>
      <c r="B178" s="78" t="s">
        <v>172</v>
      </c>
      <c r="C178" s="77">
        <v>6</v>
      </c>
      <c r="D178" s="76">
        <v>5</v>
      </c>
      <c r="E178" s="77">
        <v>3</v>
      </c>
      <c r="F178" s="77" t="s">
        <v>172</v>
      </c>
    </row>
    <row r="179" spans="1:6" x14ac:dyDescent="0.25">
      <c r="A179" s="71">
        <v>100</v>
      </c>
      <c r="B179" s="79">
        <v>0</v>
      </c>
      <c r="C179" s="71">
        <v>0</v>
      </c>
      <c r="D179" s="71">
        <v>0</v>
      </c>
      <c r="E179" s="77" t="s">
        <v>172</v>
      </c>
      <c r="F179" s="71">
        <v>0</v>
      </c>
    </row>
    <row r="181" spans="1:6" x14ac:dyDescent="0.25">
      <c r="A181" s="61" t="s">
        <v>94</v>
      </c>
      <c r="B181" s="55" t="s">
        <v>95</v>
      </c>
      <c r="C181" s="81"/>
      <c r="D181" s="81"/>
      <c r="E181" s="81"/>
      <c r="F181" s="56"/>
    </row>
    <row r="182" spans="1:6" x14ac:dyDescent="0.25">
      <c r="A182" s="66"/>
      <c r="B182" s="71">
        <v>0</v>
      </c>
      <c r="C182" s="71">
        <v>0</v>
      </c>
      <c r="D182" s="71">
        <v>0</v>
      </c>
      <c r="E182" s="71">
        <v>0</v>
      </c>
      <c r="F182" s="80" t="s">
        <v>219</v>
      </c>
    </row>
    <row r="183" spans="1:6" x14ac:dyDescent="0.25">
      <c r="A183" s="71">
        <v>0</v>
      </c>
      <c r="B183" s="82">
        <v>1</v>
      </c>
      <c r="C183" s="83" t="s">
        <v>172</v>
      </c>
      <c r="D183" s="83" t="s">
        <v>172</v>
      </c>
      <c r="E183" s="83" t="s">
        <v>172</v>
      </c>
      <c r="F183" s="83" t="s">
        <v>172</v>
      </c>
    </row>
    <row r="184" spans="1:6" x14ac:dyDescent="0.25">
      <c r="A184" s="71">
        <v>0</v>
      </c>
      <c r="B184" s="78" t="s">
        <v>172</v>
      </c>
      <c r="C184" s="77" t="s">
        <v>172</v>
      </c>
      <c r="D184" s="77" t="s">
        <v>172</v>
      </c>
      <c r="E184" s="77">
        <v>3</v>
      </c>
      <c r="F184" s="77" t="s">
        <v>172</v>
      </c>
    </row>
    <row r="185" spans="1:6" x14ac:dyDescent="0.25">
      <c r="A185" s="71">
        <v>0</v>
      </c>
      <c r="B185" s="78" t="s">
        <v>172</v>
      </c>
      <c r="C185" s="77">
        <v>4</v>
      </c>
      <c r="D185" s="77" t="s">
        <v>172</v>
      </c>
      <c r="E185" s="77" t="s">
        <v>172</v>
      </c>
      <c r="F185" s="77" t="s">
        <v>172</v>
      </c>
    </row>
    <row r="186" spans="1:6" x14ac:dyDescent="0.25">
      <c r="A186" s="71">
        <v>0</v>
      </c>
      <c r="B186" s="78" t="s">
        <v>172</v>
      </c>
      <c r="C186" s="77" t="s">
        <v>172</v>
      </c>
      <c r="D186" s="77">
        <v>5</v>
      </c>
      <c r="E186" s="77">
        <v>3</v>
      </c>
      <c r="F186" s="77" t="s">
        <v>172</v>
      </c>
    </row>
    <row r="187" spans="1:6" x14ac:dyDescent="0.25">
      <c r="A187" s="80" t="s">
        <v>219</v>
      </c>
      <c r="B187" s="78" t="s">
        <v>172</v>
      </c>
      <c r="C187" s="77" t="s">
        <v>172</v>
      </c>
      <c r="D187" s="77" t="s">
        <v>172</v>
      </c>
      <c r="E187" s="77" t="s">
        <v>172</v>
      </c>
      <c r="F187" s="76">
        <v>0</v>
      </c>
    </row>
    <row r="189" spans="1:6" x14ac:dyDescent="0.25">
      <c r="A189" s="61" t="s">
        <v>94</v>
      </c>
      <c r="B189" s="55" t="s">
        <v>95</v>
      </c>
      <c r="C189" s="81"/>
      <c r="D189" s="81"/>
      <c r="E189" s="81"/>
      <c r="F189" s="56"/>
    </row>
    <row r="190" spans="1:6" x14ac:dyDescent="0.25">
      <c r="A190" s="66"/>
      <c r="B190" s="71">
        <v>50</v>
      </c>
      <c r="C190" s="71">
        <v>100</v>
      </c>
      <c r="D190" s="71">
        <v>150</v>
      </c>
      <c r="E190" s="71">
        <v>100</v>
      </c>
      <c r="F190" s="71">
        <v>100</v>
      </c>
    </row>
    <row r="191" spans="1:6" x14ac:dyDescent="0.25">
      <c r="A191" s="71">
        <v>50</v>
      </c>
      <c r="B191" s="82">
        <v>1</v>
      </c>
      <c r="C191" s="84">
        <v>9</v>
      </c>
      <c r="D191" s="84">
        <v>2</v>
      </c>
      <c r="E191" s="84">
        <v>2</v>
      </c>
      <c r="F191" s="84">
        <v>2</v>
      </c>
    </row>
    <row r="192" spans="1:6" x14ac:dyDescent="0.25">
      <c r="A192" s="71">
        <v>50</v>
      </c>
      <c r="B192" s="79">
        <v>6</v>
      </c>
      <c r="C192" s="71">
        <v>4</v>
      </c>
      <c r="D192" s="71">
        <v>10</v>
      </c>
      <c r="E192" s="77">
        <v>3</v>
      </c>
      <c r="F192" s="71">
        <v>3</v>
      </c>
    </row>
    <row r="193" spans="1:7" x14ac:dyDescent="0.25">
      <c r="A193" s="71">
        <v>100</v>
      </c>
      <c r="B193" s="79">
        <v>8</v>
      </c>
      <c r="C193" s="77">
        <v>4</v>
      </c>
      <c r="D193" s="71">
        <v>7</v>
      </c>
      <c r="E193" s="71">
        <v>5</v>
      </c>
      <c r="F193" s="71">
        <v>5</v>
      </c>
    </row>
    <row r="194" spans="1:7" x14ac:dyDescent="0.25">
      <c r="A194" s="71">
        <v>200</v>
      </c>
      <c r="B194" s="79">
        <v>7</v>
      </c>
      <c r="C194" s="71">
        <v>6</v>
      </c>
      <c r="D194" s="77">
        <v>5</v>
      </c>
      <c r="E194" s="77">
        <v>3</v>
      </c>
      <c r="F194" s="71">
        <v>30</v>
      </c>
    </row>
    <row r="195" spans="1:7" x14ac:dyDescent="0.25">
      <c r="A195" s="71">
        <v>100</v>
      </c>
      <c r="B195" s="79">
        <v>0</v>
      </c>
      <c r="C195" s="71">
        <v>0</v>
      </c>
      <c r="D195" s="71">
        <v>0</v>
      </c>
      <c r="E195" s="71">
        <v>0</v>
      </c>
      <c r="F195" s="77">
        <v>0</v>
      </c>
    </row>
    <row r="197" spans="1:7" x14ac:dyDescent="0.25">
      <c r="A197" s="1"/>
      <c r="B197" s="71" t="s">
        <v>184</v>
      </c>
      <c r="C197" s="71" t="s">
        <v>185</v>
      </c>
      <c r="D197" s="71" t="s">
        <v>186</v>
      </c>
      <c r="E197" s="71" t="s">
        <v>187</v>
      </c>
      <c r="F197" s="71" t="s">
        <v>222</v>
      </c>
    </row>
    <row r="198" spans="1:7" x14ac:dyDescent="0.25">
      <c r="A198" s="71" t="s">
        <v>188</v>
      </c>
      <c r="B198" s="71" t="s">
        <v>189</v>
      </c>
      <c r="C198" s="71">
        <v>9</v>
      </c>
      <c r="D198" s="71">
        <v>2</v>
      </c>
      <c r="E198" s="71" t="s">
        <v>106</v>
      </c>
      <c r="F198" s="71" t="s">
        <v>106</v>
      </c>
    </row>
    <row r="199" spans="1:7" x14ac:dyDescent="0.25">
      <c r="A199" s="71" t="s">
        <v>190</v>
      </c>
      <c r="B199" s="71">
        <v>6</v>
      </c>
      <c r="C199" s="71">
        <v>4</v>
      </c>
      <c r="D199" s="71">
        <v>10</v>
      </c>
      <c r="E199" s="71" t="s">
        <v>220</v>
      </c>
      <c r="F199" s="71">
        <v>3</v>
      </c>
    </row>
    <row r="200" spans="1:7" x14ac:dyDescent="0.25">
      <c r="A200" s="71" t="s">
        <v>192</v>
      </c>
      <c r="B200" s="71">
        <v>8</v>
      </c>
      <c r="C200" s="71" t="s">
        <v>193</v>
      </c>
      <c r="D200" s="71">
        <v>7</v>
      </c>
      <c r="E200" s="71">
        <v>5</v>
      </c>
      <c r="F200" s="71">
        <v>5</v>
      </c>
    </row>
    <row r="201" spans="1:7" x14ac:dyDescent="0.25">
      <c r="A201" s="71" t="s">
        <v>194</v>
      </c>
      <c r="B201" s="71">
        <v>7</v>
      </c>
      <c r="C201" s="71">
        <v>6</v>
      </c>
      <c r="D201" s="71" t="s">
        <v>221</v>
      </c>
      <c r="E201" s="71" t="s">
        <v>220</v>
      </c>
      <c r="F201" s="71">
        <v>30</v>
      </c>
    </row>
    <row r="202" spans="1:7" x14ac:dyDescent="0.25">
      <c r="A202" s="71" t="s">
        <v>196</v>
      </c>
      <c r="B202" s="71">
        <v>0</v>
      </c>
      <c r="C202" s="71" t="s">
        <v>119</v>
      </c>
      <c r="D202" s="71">
        <v>0</v>
      </c>
      <c r="E202" s="71">
        <v>0</v>
      </c>
      <c r="F202" s="71" t="s">
        <v>197</v>
      </c>
    </row>
    <row r="204" spans="1:7" x14ac:dyDescent="0.25">
      <c r="A204" s="1"/>
      <c r="B204" s="86">
        <v>1</v>
      </c>
      <c r="C204" s="86">
        <v>2</v>
      </c>
      <c r="D204" s="86">
        <v>3</v>
      </c>
      <c r="E204" s="86">
        <v>4</v>
      </c>
      <c r="F204" s="86">
        <v>5</v>
      </c>
      <c r="G204" s="46" t="s">
        <v>202</v>
      </c>
    </row>
    <row r="205" spans="1:7" x14ac:dyDescent="0.25">
      <c r="A205" s="85">
        <v>1</v>
      </c>
      <c r="B205" s="71" t="s">
        <v>189</v>
      </c>
      <c r="C205" s="71">
        <v>9</v>
      </c>
      <c r="D205" s="71">
        <v>2</v>
      </c>
      <c r="E205" s="77" t="s">
        <v>223</v>
      </c>
      <c r="F205" s="77" t="s">
        <v>212</v>
      </c>
      <c r="G205" s="79">
        <v>50</v>
      </c>
    </row>
    <row r="206" spans="1:7" x14ac:dyDescent="0.25">
      <c r="A206" s="85">
        <v>2</v>
      </c>
      <c r="B206" s="71">
        <v>6</v>
      </c>
      <c r="C206" s="71">
        <v>4</v>
      </c>
      <c r="D206" s="71">
        <v>10</v>
      </c>
      <c r="E206" s="77" t="s">
        <v>224</v>
      </c>
      <c r="F206" s="77" t="s">
        <v>225</v>
      </c>
      <c r="G206" s="79">
        <v>50</v>
      </c>
    </row>
    <row r="207" spans="1:7" x14ac:dyDescent="0.25">
      <c r="A207" s="85">
        <v>3</v>
      </c>
      <c r="B207" s="71">
        <v>8</v>
      </c>
      <c r="C207" s="71" t="s">
        <v>193</v>
      </c>
      <c r="D207" s="71">
        <v>7</v>
      </c>
      <c r="E207" s="71">
        <v>5</v>
      </c>
      <c r="F207" s="71">
        <v>5</v>
      </c>
      <c r="G207" s="79">
        <v>100</v>
      </c>
    </row>
    <row r="208" spans="1:7" x14ac:dyDescent="0.25">
      <c r="A208" s="85">
        <v>4</v>
      </c>
      <c r="B208" s="71">
        <v>7</v>
      </c>
      <c r="C208" s="71">
        <v>6</v>
      </c>
      <c r="D208" s="71" t="s">
        <v>221</v>
      </c>
      <c r="E208" s="71" t="s">
        <v>220</v>
      </c>
      <c r="F208" s="71">
        <v>30</v>
      </c>
      <c r="G208" s="79">
        <v>200</v>
      </c>
    </row>
    <row r="209" spans="1:7" x14ac:dyDescent="0.25">
      <c r="A209" s="85">
        <v>5</v>
      </c>
      <c r="B209" s="71">
        <v>0</v>
      </c>
      <c r="C209" s="71" t="s">
        <v>119</v>
      </c>
      <c r="D209" s="71">
        <v>0</v>
      </c>
      <c r="E209" s="71">
        <v>0</v>
      </c>
      <c r="F209" s="71" t="s">
        <v>197</v>
      </c>
      <c r="G209" s="79">
        <v>100</v>
      </c>
    </row>
    <row r="210" spans="1:7" x14ac:dyDescent="0.25">
      <c r="A210" s="46" t="s">
        <v>203</v>
      </c>
      <c r="B210" s="84">
        <v>50</v>
      </c>
      <c r="C210" s="84">
        <v>100</v>
      </c>
      <c r="D210" s="84">
        <v>150</v>
      </c>
      <c r="E210" s="84">
        <v>100</v>
      </c>
      <c r="F210" s="84">
        <v>100</v>
      </c>
      <c r="G210" s="1"/>
    </row>
    <row r="212" spans="1:7" x14ac:dyDescent="0.25">
      <c r="A212" s="1"/>
      <c r="B212" s="86">
        <v>1</v>
      </c>
      <c r="C212" s="86">
        <v>2</v>
      </c>
      <c r="D212" s="86">
        <v>3</v>
      </c>
      <c r="E212" s="86">
        <v>4</v>
      </c>
      <c r="F212" s="86">
        <v>5</v>
      </c>
      <c r="G212" s="46" t="s">
        <v>202</v>
      </c>
    </row>
    <row r="213" spans="1:7" x14ac:dyDescent="0.25">
      <c r="A213" s="85">
        <v>1</v>
      </c>
      <c r="B213" s="71" t="s">
        <v>189</v>
      </c>
      <c r="C213" s="71">
        <v>9</v>
      </c>
      <c r="D213" s="71">
        <v>2</v>
      </c>
      <c r="E213" s="71" t="s">
        <v>106</v>
      </c>
      <c r="F213" s="71">
        <v>2</v>
      </c>
      <c r="G213" s="79">
        <v>50</v>
      </c>
    </row>
    <row r="214" spans="1:7" x14ac:dyDescent="0.25">
      <c r="A214" s="85">
        <v>2</v>
      </c>
      <c r="B214" s="71">
        <v>6</v>
      </c>
      <c r="C214" s="71">
        <v>4</v>
      </c>
      <c r="D214" s="71">
        <v>10</v>
      </c>
      <c r="E214" s="71" t="s">
        <v>220</v>
      </c>
      <c r="F214" s="71" t="s">
        <v>226</v>
      </c>
      <c r="G214" s="79">
        <v>50</v>
      </c>
    </row>
    <row r="215" spans="1:7" x14ac:dyDescent="0.25">
      <c r="A215" s="85">
        <v>3</v>
      </c>
      <c r="B215" s="71">
        <v>8</v>
      </c>
      <c r="C215" s="71" t="s">
        <v>193</v>
      </c>
      <c r="D215" s="71">
        <v>7</v>
      </c>
      <c r="E215" s="71">
        <v>5</v>
      </c>
      <c r="F215" s="71">
        <v>5</v>
      </c>
      <c r="G215" s="79">
        <v>100</v>
      </c>
    </row>
    <row r="216" spans="1:7" x14ac:dyDescent="0.25">
      <c r="A216" s="85">
        <v>4</v>
      </c>
      <c r="B216" s="71">
        <v>7</v>
      </c>
      <c r="C216" s="71">
        <v>6</v>
      </c>
      <c r="D216" s="71" t="s">
        <v>221</v>
      </c>
      <c r="E216" s="71" t="s">
        <v>220</v>
      </c>
      <c r="F216" s="71">
        <v>30</v>
      </c>
      <c r="G216" s="79">
        <v>200</v>
      </c>
    </row>
    <row r="217" spans="1:7" x14ac:dyDescent="0.25">
      <c r="A217" s="85">
        <v>5</v>
      </c>
      <c r="B217" s="71">
        <v>0</v>
      </c>
      <c r="C217" s="71" t="s">
        <v>119</v>
      </c>
      <c r="D217" s="71">
        <v>0</v>
      </c>
      <c r="E217" s="71">
        <v>0</v>
      </c>
      <c r="F217" s="71" t="s">
        <v>197</v>
      </c>
      <c r="G217" s="79">
        <v>100</v>
      </c>
    </row>
    <row r="218" spans="1:7" x14ac:dyDescent="0.25">
      <c r="A218" s="46" t="s">
        <v>203</v>
      </c>
      <c r="B218" s="84">
        <v>50</v>
      </c>
      <c r="C218" s="84">
        <v>100</v>
      </c>
      <c r="D218" s="84">
        <v>150</v>
      </c>
      <c r="E218" s="84">
        <v>100</v>
      </c>
      <c r="F218" s="84">
        <v>100</v>
      </c>
      <c r="G218" s="1"/>
    </row>
    <row r="220" spans="1:7" x14ac:dyDescent="0.25">
      <c r="A220" s="1"/>
      <c r="B220" s="71" t="s">
        <v>184</v>
      </c>
      <c r="C220" s="71" t="s">
        <v>185</v>
      </c>
      <c r="D220" s="71" t="s">
        <v>205</v>
      </c>
      <c r="E220" s="71" t="s">
        <v>206</v>
      </c>
      <c r="F220" s="71" t="s">
        <v>222</v>
      </c>
    </row>
    <row r="221" spans="1:7" x14ac:dyDescent="0.25">
      <c r="A221" s="71" t="s">
        <v>188</v>
      </c>
      <c r="B221" s="71" t="s">
        <v>189</v>
      </c>
      <c r="C221" s="71">
        <v>9</v>
      </c>
      <c r="D221" s="71">
        <v>2</v>
      </c>
      <c r="E221" s="71" t="s">
        <v>106</v>
      </c>
      <c r="F221" s="71">
        <v>2</v>
      </c>
    </row>
    <row r="222" spans="1:7" x14ac:dyDescent="0.25">
      <c r="A222" s="71" t="s">
        <v>207</v>
      </c>
      <c r="B222" s="71">
        <v>6</v>
      </c>
      <c r="C222" s="71">
        <v>4</v>
      </c>
      <c r="D222" s="71">
        <v>10</v>
      </c>
      <c r="E222" s="71" t="s">
        <v>220</v>
      </c>
      <c r="F222" s="71" t="s">
        <v>226</v>
      </c>
    </row>
    <row r="223" spans="1:7" x14ac:dyDescent="0.25">
      <c r="A223" s="71" t="s">
        <v>192</v>
      </c>
      <c r="B223" s="71">
        <v>8</v>
      </c>
      <c r="C223" s="71" t="s">
        <v>193</v>
      </c>
      <c r="D223" s="71">
        <v>7</v>
      </c>
      <c r="E223" s="71">
        <v>5</v>
      </c>
      <c r="F223" s="71">
        <v>5</v>
      </c>
    </row>
    <row r="224" spans="1:7" x14ac:dyDescent="0.25">
      <c r="A224" s="71" t="s">
        <v>209</v>
      </c>
      <c r="B224" s="71">
        <v>7</v>
      </c>
      <c r="C224" s="71">
        <v>6</v>
      </c>
      <c r="D224" s="71" t="s">
        <v>221</v>
      </c>
      <c r="E224" s="71" t="s">
        <v>220</v>
      </c>
      <c r="F224" s="71">
        <v>30</v>
      </c>
    </row>
    <row r="225" spans="1:7" x14ac:dyDescent="0.25">
      <c r="A225" s="71" t="s">
        <v>196</v>
      </c>
      <c r="B225" s="71">
        <v>0</v>
      </c>
      <c r="C225" s="71" t="s">
        <v>119</v>
      </c>
      <c r="D225" s="71">
        <v>0</v>
      </c>
      <c r="E225" s="71">
        <v>0</v>
      </c>
      <c r="F225" s="71" t="s">
        <v>197</v>
      </c>
    </row>
    <row r="227" spans="1:7" x14ac:dyDescent="0.25">
      <c r="A227" s="87" t="s">
        <v>227</v>
      </c>
    </row>
    <row r="228" spans="1:7" x14ac:dyDescent="0.25">
      <c r="A228" s="87" t="s">
        <v>228</v>
      </c>
    </row>
    <row r="229" spans="1:7" x14ac:dyDescent="0.25">
      <c r="A229" s="87" t="s">
        <v>229</v>
      </c>
    </row>
    <row r="230" spans="1:7" x14ac:dyDescent="0.25">
      <c r="A230" s="87" t="s">
        <v>230</v>
      </c>
    </row>
    <row r="231" spans="1:7" x14ac:dyDescent="0.25">
      <c r="A231" s="87" t="s">
        <v>231</v>
      </c>
    </row>
    <row r="232" spans="1:7" x14ac:dyDescent="0.25">
      <c r="A232" s="87" t="s">
        <v>232</v>
      </c>
    </row>
    <row r="234" spans="1:7" x14ac:dyDescent="0.25">
      <c r="A234" s="1"/>
      <c r="B234" s="86">
        <v>1</v>
      </c>
      <c r="C234" s="86">
        <v>2</v>
      </c>
      <c r="D234" s="86">
        <v>3</v>
      </c>
      <c r="E234" s="86">
        <v>4</v>
      </c>
      <c r="F234" s="86">
        <v>5</v>
      </c>
      <c r="G234" s="46" t="s">
        <v>202</v>
      </c>
    </row>
    <row r="235" spans="1:7" x14ac:dyDescent="0.25">
      <c r="A235" s="85">
        <v>1</v>
      </c>
      <c r="B235" s="71" t="s">
        <v>189</v>
      </c>
      <c r="C235" s="71">
        <v>9</v>
      </c>
      <c r="D235" s="77" t="s">
        <v>211</v>
      </c>
      <c r="E235" s="77" t="s">
        <v>212</v>
      </c>
      <c r="F235" s="71">
        <v>2</v>
      </c>
      <c r="G235" s="79">
        <v>50</v>
      </c>
    </row>
    <row r="236" spans="1:7" x14ac:dyDescent="0.25">
      <c r="A236" s="85">
        <v>2</v>
      </c>
      <c r="B236" s="71">
        <v>6</v>
      </c>
      <c r="C236" s="71">
        <v>4</v>
      </c>
      <c r="D236" s="77">
        <v>10</v>
      </c>
      <c r="E236" s="77" t="s">
        <v>220</v>
      </c>
      <c r="F236" s="71" t="s">
        <v>226</v>
      </c>
      <c r="G236" s="79">
        <v>50</v>
      </c>
    </row>
    <row r="237" spans="1:7" x14ac:dyDescent="0.25">
      <c r="A237" s="85">
        <v>3</v>
      </c>
      <c r="B237" s="71">
        <v>8</v>
      </c>
      <c r="C237" s="71" t="s">
        <v>193</v>
      </c>
      <c r="D237" s="77">
        <v>7</v>
      </c>
      <c r="E237" s="77">
        <v>5</v>
      </c>
      <c r="F237" s="71">
        <v>5</v>
      </c>
      <c r="G237" s="79">
        <v>100</v>
      </c>
    </row>
    <row r="238" spans="1:7" x14ac:dyDescent="0.25">
      <c r="A238" s="85">
        <v>4</v>
      </c>
      <c r="B238" s="71">
        <v>7</v>
      </c>
      <c r="C238" s="71">
        <v>6</v>
      </c>
      <c r="D238" s="77" t="s">
        <v>233</v>
      </c>
      <c r="E238" s="77" t="s">
        <v>234</v>
      </c>
      <c r="F238" s="71">
        <v>30</v>
      </c>
      <c r="G238" s="79">
        <v>200</v>
      </c>
    </row>
    <row r="239" spans="1:7" x14ac:dyDescent="0.25">
      <c r="A239" s="85">
        <v>5</v>
      </c>
      <c r="B239" s="71">
        <v>0</v>
      </c>
      <c r="C239" s="71" t="s">
        <v>119</v>
      </c>
      <c r="D239" s="71">
        <v>0</v>
      </c>
      <c r="E239" s="71">
        <v>0</v>
      </c>
      <c r="F239" s="71" t="s">
        <v>197</v>
      </c>
      <c r="G239" s="79">
        <v>100</v>
      </c>
    </row>
    <row r="240" spans="1:7" x14ac:dyDescent="0.25">
      <c r="A240" s="46" t="s">
        <v>203</v>
      </c>
      <c r="B240" s="84">
        <v>50</v>
      </c>
      <c r="C240" s="84">
        <v>100</v>
      </c>
      <c r="D240" s="84">
        <v>150</v>
      </c>
      <c r="E240" s="84">
        <v>100</v>
      </c>
      <c r="F240" s="84">
        <v>100</v>
      </c>
      <c r="G240" s="1"/>
    </row>
    <row r="242" spans="1:7" x14ac:dyDescent="0.25">
      <c r="A242" s="1"/>
      <c r="B242" s="86">
        <v>1</v>
      </c>
      <c r="C242" s="86">
        <v>2</v>
      </c>
      <c r="D242" s="86">
        <v>3</v>
      </c>
      <c r="E242" s="86">
        <v>4</v>
      </c>
      <c r="F242" s="86">
        <v>5</v>
      </c>
      <c r="G242" s="46" t="s">
        <v>202</v>
      </c>
    </row>
    <row r="243" spans="1:7" x14ac:dyDescent="0.25">
      <c r="A243" s="85">
        <v>1</v>
      </c>
      <c r="B243" s="71" t="s">
        <v>189</v>
      </c>
      <c r="C243" s="71">
        <v>9</v>
      </c>
      <c r="D243" s="71" t="s">
        <v>106</v>
      </c>
      <c r="E243" s="71">
        <v>2</v>
      </c>
      <c r="F243" s="71">
        <v>2</v>
      </c>
      <c r="G243" s="79">
        <v>50</v>
      </c>
    </row>
    <row r="244" spans="1:7" x14ac:dyDescent="0.25">
      <c r="A244" s="85">
        <v>2</v>
      </c>
      <c r="B244" s="71">
        <v>6</v>
      </c>
      <c r="C244" s="71">
        <v>4</v>
      </c>
      <c r="D244" s="71">
        <v>10</v>
      </c>
      <c r="E244" s="71" t="s">
        <v>220</v>
      </c>
      <c r="F244" s="71" t="s">
        <v>226</v>
      </c>
      <c r="G244" s="79">
        <v>50</v>
      </c>
    </row>
    <row r="245" spans="1:7" x14ac:dyDescent="0.25">
      <c r="A245" s="85">
        <v>3</v>
      </c>
      <c r="B245" s="71">
        <v>8</v>
      </c>
      <c r="C245" s="71" t="s">
        <v>193</v>
      </c>
      <c r="D245" s="71">
        <v>7</v>
      </c>
      <c r="E245" s="71">
        <v>5</v>
      </c>
      <c r="F245" s="71">
        <v>5</v>
      </c>
      <c r="G245" s="79">
        <v>100</v>
      </c>
    </row>
    <row r="246" spans="1:7" x14ac:dyDescent="0.25">
      <c r="A246" s="85">
        <v>4</v>
      </c>
      <c r="B246" s="71">
        <v>7</v>
      </c>
      <c r="C246" s="71">
        <v>6</v>
      </c>
      <c r="D246" s="71" t="s">
        <v>221</v>
      </c>
      <c r="E246" s="71" t="s">
        <v>220</v>
      </c>
      <c r="F246" s="71">
        <v>30</v>
      </c>
      <c r="G246" s="79">
        <v>200</v>
      </c>
    </row>
    <row r="247" spans="1:7" x14ac:dyDescent="0.25">
      <c r="A247" s="85">
        <v>5</v>
      </c>
      <c r="B247" s="71">
        <v>0</v>
      </c>
      <c r="C247" s="71" t="s">
        <v>119</v>
      </c>
      <c r="D247" s="71">
        <v>0</v>
      </c>
      <c r="E247" s="71">
        <v>0</v>
      </c>
      <c r="F247" s="71" t="s">
        <v>197</v>
      </c>
      <c r="G247" s="79">
        <v>100</v>
      </c>
    </row>
    <row r="248" spans="1:7" x14ac:dyDescent="0.25">
      <c r="A248" s="46" t="s">
        <v>203</v>
      </c>
      <c r="B248" s="84">
        <v>50</v>
      </c>
      <c r="C248" s="84">
        <v>100</v>
      </c>
      <c r="D248" s="84">
        <v>150</v>
      </c>
      <c r="E248" s="84">
        <v>100</v>
      </c>
      <c r="F248" s="84">
        <v>100</v>
      </c>
      <c r="G248" s="1"/>
    </row>
    <row r="250" spans="1:7" x14ac:dyDescent="0.25">
      <c r="A250" s="1"/>
      <c r="B250" s="71" t="s">
        <v>184</v>
      </c>
      <c r="C250" s="71" t="s">
        <v>235</v>
      </c>
      <c r="D250" s="71" t="s">
        <v>186</v>
      </c>
      <c r="E250" s="71" t="s">
        <v>187</v>
      </c>
      <c r="F250" s="71" t="s">
        <v>236</v>
      </c>
    </row>
    <row r="251" spans="1:7" x14ac:dyDescent="0.25">
      <c r="A251" s="71" t="s">
        <v>188</v>
      </c>
      <c r="B251" s="71" t="s">
        <v>189</v>
      </c>
      <c r="C251" s="71">
        <v>9</v>
      </c>
      <c r="D251" s="71" t="s">
        <v>106</v>
      </c>
      <c r="E251" s="71">
        <v>2</v>
      </c>
      <c r="F251" s="71">
        <v>2</v>
      </c>
    </row>
    <row r="252" spans="1:7" x14ac:dyDescent="0.25">
      <c r="A252" s="71" t="s">
        <v>190</v>
      </c>
      <c r="B252" s="71">
        <v>6</v>
      </c>
      <c r="C252" s="71">
        <v>4</v>
      </c>
      <c r="D252" s="71">
        <v>10</v>
      </c>
      <c r="E252" s="71" t="s">
        <v>220</v>
      </c>
      <c r="F252" s="71" t="s">
        <v>226</v>
      </c>
    </row>
    <row r="253" spans="1:7" x14ac:dyDescent="0.25">
      <c r="A253" s="71" t="s">
        <v>237</v>
      </c>
      <c r="B253" s="71">
        <v>8</v>
      </c>
      <c r="C253" s="71" t="s">
        <v>193</v>
      </c>
      <c r="D253" s="71">
        <v>7</v>
      </c>
      <c r="E253" s="71">
        <v>5</v>
      </c>
      <c r="F253" s="71">
        <v>5</v>
      </c>
    </row>
    <row r="254" spans="1:7" x14ac:dyDescent="0.25">
      <c r="A254" s="71" t="s">
        <v>194</v>
      </c>
      <c r="B254" s="71">
        <v>7</v>
      </c>
      <c r="C254" s="71">
        <v>6</v>
      </c>
      <c r="D254" s="71" t="s">
        <v>221</v>
      </c>
      <c r="E254" s="71" t="s">
        <v>220</v>
      </c>
      <c r="F254" s="71">
        <v>30</v>
      </c>
    </row>
    <row r="255" spans="1:7" x14ac:dyDescent="0.25">
      <c r="A255" s="71" t="s">
        <v>238</v>
      </c>
      <c r="B255" s="71">
        <v>0</v>
      </c>
      <c r="C255" s="71" t="s">
        <v>119</v>
      </c>
      <c r="D255" s="71">
        <v>0</v>
      </c>
      <c r="E255" s="71">
        <v>0</v>
      </c>
      <c r="F255" s="71" t="s">
        <v>197</v>
      </c>
    </row>
    <row r="257" spans="1:7" x14ac:dyDescent="0.25">
      <c r="A257" s="87" t="s">
        <v>227</v>
      </c>
    </row>
    <row r="258" spans="1:7" x14ac:dyDescent="0.25">
      <c r="A258" s="87" t="s">
        <v>239</v>
      </c>
    </row>
    <row r="259" spans="1:7" x14ac:dyDescent="0.25">
      <c r="A259" s="87" t="s">
        <v>240</v>
      </c>
    </row>
    <row r="260" spans="1:7" x14ac:dyDescent="0.25">
      <c r="A260" s="87" t="s">
        <v>241</v>
      </c>
    </row>
    <row r="261" spans="1:7" x14ac:dyDescent="0.25">
      <c r="A261" s="87" t="s">
        <v>242</v>
      </c>
    </row>
    <row r="262" spans="1:7" x14ac:dyDescent="0.25">
      <c r="A262" s="87" t="s">
        <v>243</v>
      </c>
    </row>
    <row r="264" spans="1:7" x14ac:dyDescent="0.25">
      <c r="A264" s="1"/>
      <c r="B264" s="86">
        <v>1</v>
      </c>
      <c r="C264" s="86">
        <v>2</v>
      </c>
      <c r="D264" s="86">
        <v>3</v>
      </c>
      <c r="E264" s="86">
        <v>4</v>
      </c>
      <c r="F264" s="86">
        <v>5</v>
      </c>
      <c r="G264" s="46" t="s">
        <v>202</v>
      </c>
    </row>
    <row r="265" spans="1:7" x14ac:dyDescent="0.25">
      <c r="A265" s="85">
        <v>1</v>
      </c>
      <c r="B265" s="71" t="s">
        <v>189</v>
      </c>
      <c r="C265" s="71">
        <v>9</v>
      </c>
      <c r="D265" s="71" t="s">
        <v>106</v>
      </c>
      <c r="E265" s="71">
        <v>2</v>
      </c>
      <c r="F265" s="71">
        <v>2</v>
      </c>
      <c r="G265" s="79">
        <v>50</v>
      </c>
    </row>
    <row r="266" spans="1:7" x14ac:dyDescent="0.25">
      <c r="A266" s="85">
        <v>2</v>
      </c>
      <c r="B266" s="71">
        <v>6</v>
      </c>
      <c r="C266" s="71">
        <v>4</v>
      </c>
      <c r="D266" s="71">
        <v>10</v>
      </c>
      <c r="E266" s="77" t="s">
        <v>224</v>
      </c>
      <c r="F266" s="77" t="s">
        <v>244</v>
      </c>
      <c r="G266" s="79">
        <v>50</v>
      </c>
    </row>
    <row r="267" spans="1:7" x14ac:dyDescent="0.25">
      <c r="A267" s="85">
        <v>3</v>
      </c>
      <c r="B267" s="71">
        <v>8</v>
      </c>
      <c r="C267" s="71" t="s">
        <v>193</v>
      </c>
      <c r="D267" s="71">
        <v>7</v>
      </c>
      <c r="E267" s="77">
        <v>5</v>
      </c>
      <c r="F267" s="77">
        <v>5</v>
      </c>
      <c r="G267" s="79">
        <v>100</v>
      </c>
    </row>
    <row r="268" spans="1:7" x14ac:dyDescent="0.25">
      <c r="A268" s="85">
        <v>4</v>
      </c>
      <c r="B268" s="71">
        <v>7</v>
      </c>
      <c r="C268" s="71">
        <v>6</v>
      </c>
      <c r="D268" s="77" t="s">
        <v>233</v>
      </c>
      <c r="E268" s="77" t="s">
        <v>234</v>
      </c>
      <c r="F268" s="77">
        <v>30</v>
      </c>
      <c r="G268" s="79">
        <v>200</v>
      </c>
    </row>
    <row r="269" spans="1:7" x14ac:dyDescent="0.25">
      <c r="A269" s="85">
        <v>5</v>
      </c>
      <c r="B269" s="71">
        <v>0</v>
      </c>
      <c r="C269" s="71" t="s">
        <v>119</v>
      </c>
      <c r="D269" s="77" t="s">
        <v>122</v>
      </c>
      <c r="E269" s="77">
        <v>0</v>
      </c>
      <c r="F269" s="77" t="s">
        <v>245</v>
      </c>
      <c r="G269" s="79">
        <v>100</v>
      </c>
    </row>
    <row r="270" spans="1:7" x14ac:dyDescent="0.25">
      <c r="A270" s="46" t="s">
        <v>203</v>
      </c>
      <c r="B270" s="84">
        <v>50</v>
      </c>
      <c r="C270" s="84">
        <v>100</v>
      </c>
      <c r="D270" s="84">
        <v>150</v>
      </c>
      <c r="E270" s="84">
        <v>100</v>
      </c>
      <c r="F270" s="84">
        <v>100</v>
      </c>
      <c r="G270" s="1"/>
    </row>
    <row r="272" spans="1:7" x14ac:dyDescent="0.25">
      <c r="A272" s="1"/>
      <c r="B272" s="86">
        <v>1</v>
      </c>
      <c r="C272" s="86">
        <v>2</v>
      </c>
      <c r="D272" s="86">
        <v>3</v>
      </c>
      <c r="E272" s="86">
        <v>4</v>
      </c>
      <c r="F272" s="86">
        <v>5</v>
      </c>
      <c r="G272" s="46" t="s">
        <v>202</v>
      </c>
    </row>
    <row r="273" spans="1:7" x14ac:dyDescent="0.25">
      <c r="A273" s="85">
        <v>1</v>
      </c>
      <c r="B273" s="71" t="s">
        <v>189</v>
      </c>
      <c r="C273" s="71">
        <v>9</v>
      </c>
      <c r="D273" s="71" t="s">
        <v>106</v>
      </c>
      <c r="E273" s="71">
        <v>2</v>
      </c>
      <c r="F273" s="71">
        <v>2</v>
      </c>
      <c r="G273" s="79">
        <v>50</v>
      </c>
    </row>
    <row r="274" spans="1:7" x14ac:dyDescent="0.25">
      <c r="A274" s="85">
        <v>2</v>
      </c>
      <c r="B274" s="71">
        <v>6</v>
      </c>
      <c r="C274" s="71">
        <v>4</v>
      </c>
      <c r="D274" s="71">
        <v>10</v>
      </c>
      <c r="E274" s="71">
        <v>3</v>
      </c>
      <c r="F274" s="71" t="s">
        <v>220</v>
      </c>
      <c r="G274" s="79">
        <v>50</v>
      </c>
    </row>
    <row r="275" spans="1:7" x14ac:dyDescent="0.25">
      <c r="A275" s="85">
        <v>3</v>
      </c>
      <c r="B275" s="71">
        <v>8</v>
      </c>
      <c r="C275" s="71" t="s">
        <v>193</v>
      </c>
      <c r="D275" s="71">
        <v>7</v>
      </c>
      <c r="E275" s="71">
        <v>5</v>
      </c>
      <c r="F275" s="71">
        <v>5</v>
      </c>
      <c r="G275" s="79">
        <v>100</v>
      </c>
    </row>
    <row r="276" spans="1:7" x14ac:dyDescent="0.25">
      <c r="A276" s="85">
        <v>4</v>
      </c>
      <c r="B276" s="71">
        <v>7</v>
      </c>
      <c r="C276" s="71">
        <v>6</v>
      </c>
      <c r="D276" s="71" t="s">
        <v>195</v>
      </c>
      <c r="E276" s="71" t="s">
        <v>191</v>
      </c>
      <c r="F276" s="71">
        <v>30</v>
      </c>
      <c r="G276" s="79">
        <v>200</v>
      </c>
    </row>
    <row r="277" spans="1:7" x14ac:dyDescent="0.25">
      <c r="A277" s="85">
        <v>5</v>
      </c>
      <c r="B277" s="71">
        <v>0</v>
      </c>
      <c r="C277" s="71" t="s">
        <v>119</v>
      </c>
      <c r="D277" s="71" t="s">
        <v>110</v>
      </c>
      <c r="E277" s="71">
        <v>0</v>
      </c>
      <c r="F277" s="71" t="s">
        <v>110</v>
      </c>
      <c r="G277" s="79">
        <v>100</v>
      </c>
    </row>
    <row r="278" spans="1:7" x14ac:dyDescent="0.25">
      <c r="A278" s="46" t="s">
        <v>203</v>
      </c>
      <c r="B278" s="84">
        <v>50</v>
      </c>
      <c r="C278" s="84">
        <v>100</v>
      </c>
      <c r="D278" s="84">
        <v>150</v>
      </c>
      <c r="E278" s="84">
        <v>100</v>
      </c>
      <c r="F278" s="84">
        <v>100</v>
      </c>
      <c r="G278" s="1"/>
    </row>
    <row r="280" spans="1:7" x14ac:dyDescent="0.25">
      <c r="A280" s="1"/>
      <c r="B280" s="71" t="s">
        <v>184</v>
      </c>
      <c r="C280" s="71" t="s">
        <v>185</v>
      </c>
      <c r="D280" s="71" t="s">
        <v>186</v>
      </c>
      <c r="E280" s="71" t="s">
        <v>187</v>
      </c>
      <c r="F280" s="71" t="s">
        <v>222</v>
      </c>
    </row>
    <row r="281" spans="1:7" x14ac:dyDescent="0.25">
      <c r="A281" s="71" t="s">
        <v>188</v>
      </c>
      <c r="B281" s="71" t="s">
        <v>189</v>
      </c>
      <c r="C281" s="71">
        <v>9</v>
      </c>
      <c r="D281" s="71" t="s">
        <v>106</v>
      </c>
      <c r="E281" s="71">
        <v>2</v>
      </c>
      <c r="F281" s="71">
        <v>2</v>
      </c>
    </row>
    <row r="282" spans="1:7" x14ac:dyDescent="0.25">
      <c r="A282" s="71" t="s">
        <v>207</v>
      </c>
      <c r="B282" s="71">
        <v>6</v>
      </c>
      <c r="C282" s="71">
        <v>4</v>
      </c>
      <c r="D282" s="71">
        <v>10</v>
      </c>
      <c r="E282" s="71">
        <v>3</v>
      </c>
      <c r="F282" s="71" t="s">
        <v>220</v>
      </c>
    </row>
    <row r="283" spans="1:7" x14ac:dyDescent="0.25">
      <c r="A283" s="71" t="s">
        <v>192</v>
      </c>
      <c r="B283" s="71">
        <v>8</v>
      </c>
      <c r="C283" s="71" t="s">
        <v>193</v>
      </c>
      <c r="D283" s="71">
        <v>7</v>
      </c>
      <c r="E283" s="71">
        <v>5</v>
      </c>
      <c r="F283" s="71">
        <v>5</v>
      </c>
    </row>
    <row r="284" spans="1:7" x14ac:dyDescent="0.25">
      <c r="A284" s="71" t="s">
        <v>194</v>
      </c>
      <c r="B284" s="71">
        <v>7</v>
      </c>
      <c r="C284" s="71">
        <v>6</v>
      </c>
      <c r="D284" s="71" t="s">
        <v>195</v>
      </c>
      <c r="E284" s="71" t="s">
        <v>191</v>
      </c>
      <c r="F284" s="71">
        <v>30</v>
      </c>
    </row>
    <row r="285" spans="1:7" x14ac:dyDescent="0.25">
      <c r="A285" s="71" t="s">
        <v>196</v>
      </c>
      <c r="B285" s="71">
        <v>0</v>
      </c>
      <c r="C285" s="71" t="s">
        <v>119</v>
      </c>
      <c r="D285" s="71" t="s">
        <v>110</v>
      </c>
      <c r="E285" s="71">
        <v>0</v>
      </c>
      <c r="F285" s="71" t="s">
        <v>110</v>
      </c>
    </row>
    <row r="287" spans="1:7" x14ac:dyDescent="0.25">
      <c r="A287" s="87" t="s">
        <v>249</v>
      </c>
    </row>
    <row r="289" spans="1:5" x14ac:dyDescent="0.25">
      <c r="A289" s="63" t="s">
        <v>94</v>
      </c>
      <c r="B289" s="72" t="s">
        <v>95</v>
      </c>
      <c r="C289" s="73"/>
      <c r="D289" s="73"/>
      <c r="E289" s="74"/>
    </row>
    <row r="290" spans="1:5" x14ac:dyDescent="0.25">
      <c r="A290" s="65"/>
      <c r="B290" s="48">
        <v>50</v>
      </c>
      <c r="C290" s="48">
        <v>100</v>
      </c>
      <c r="D290" s="48">
        <v>200</v>
      </c>
      <c r="E290" s="48">
        <v>200</v>
      </c>
    </row>
    <row r="291" spans="1:5" x14ac:dyDescent="0.25">
      <c r="A291" s="75">
        <v>50</v>
      </c>
      <c r="B291" s="71" t="s">
        <v>189</v>
      </c>
      <c r="C291" s="71">
        <v>9</v>
      </c>
      <c r="D291" s="71" t="s">
        <v>106</v>
      </c>
      <c r="E291" s="71" t="s">
        <v>106</v>
      </c>
    </row>
    <row r="292" spans="1:5" x14ac:dyDescent="0.25">
      <c r="A292" s="75">
        <v>100</v>
      </c>
      <c r="B292" s="71">
        <v>6</v>
      </c>
      <c r="C292" s="71">
        <v>4</v>
      </c>
      <c r="D292" s="71" t="s">
        <v>246</v>
      </c>
      <c r="E292" s="71" t="s">
        <v>220</v>
      </c>
    </row>
    <row r="293" spans="1:5" x14ac:dyDescent="0.25">
      <c r="A293" s="75">
        <v>100</v>
      </c>
      <c r="B293" s="71">
        <v>8</v>
      </c>
      <c r="C293" s="71" t="s">
        <v>193</v>
      </c>
      <c r="D293" s="71">
        <v>7</v>
      </c>
      <c r="E293" s="71" t="s">
        <v>247</v>
      </c>
    </row>
    <row r="294" spans="1:5" x14ac:dyDescent="0.25">
      <c r="A294" s="75">
        <v>200</v>
      </c>
      <c r="B294" s="71">
        <v>7</v>
      </c>
      <c r="C294" s="71">
        <v>6</v>
      </c>
      <c r="D294" s="71" t="s">
        <v>195</v>
      </c>
      <c r="E294" s="71" t="s">
        <v>191</v>
      </c>
    </row>
    <row r="296" spans="1:5" x14ac:dyDescent="0.25">
      <c r="A296" s="87" t="s">
        <v>248</v>
      </c>
    </row>
  </sheetData>
  <mergeCells count="39">
    <mergeCell ref="A189:A190"/>
    <mergeCell ref="B189:F189"/>
    <mergeCell ref="A289:A290"/>
    <mergeCell ref="B289:E289"/>
    <mergeCell ref="A165:A166"/>
    <mergeCell ref="B165:F165"/>
    <mergeCell ref="A173:A174"/>
    <mergeCell ref="B173:F173"/>
    <mergeCell ref="A181:A182"/>
    <mergeCell ref="B181:F181"/>
    <mergeCell ref="A141:A142"/>
    <mergeCell ref="B141:F141"/>
    <mergeCell ref="A149:A150"/>
    <mergeCell ref="B149:F149"/>
    <mergeCell ref="A157:A158"/>
    <mergeCell ref="B157:F157"/>
    <mergeCell ref="A133:A134"/>
    <mergeCell ref="B133:F133"/>
    <mergeCell ref="A9:A10"/>
    <mergeCell ref="B9:E9"/>
    <mergeCell ref="A18:A19"/>
    <mergeCell ref="B18:E18"/>
    <mergeCell ref="A1:A2"/>
    <mergeCell ref="B1:E1"/>
    <mergeCell ref="A26:A27"/>
    <mergeCell ref="B26:E26"/>
    <mergeCell ref="A34:A35"/>
    <mergeCell ref="B34:E34"/>
    <mergeCell ref="A42:A43"/>
    <mergeCell ref="B42:E42"/>
    <mergeCell ref="A78:A79"/>
    <mergeCell ref="B78:E78"/>
    <mergeCell ref="A87:G87"/>
    <mergeCell ref="A51:A52"/>
    <mergeCell ref="B51:E51"/>
    <mergeCell ref="A59:A60"/>
    <mergeCell ref="B59:E59"/>
    <mergeCell ref="A67:A68"/>
    <mergeCell ref="B67:E67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N28" sqref="N28"/>
    </sheetView>
  </sheetViews>
  <sheetFormatPr defaultRowHeight="15" x14ac:dyDescent="0.25"/>
  <cols>
    <col min="1" max="1" width="15.140625" customWidth="1"/>
    <col min="6" max="6" width="11.28515625" customWidth="1"/>
  </cols>
  <sheetData>
    <row r="1" spans="1:7" x14ac:dyDescent="0.25">
      <c r="A1" s="59" t="s">
        <v>94</v>
      </c>
      <c r="B1" s="60" t="s">
        <v>95</v>
      </c>
      <c r="C1" s="60"/>
      <c r="D1" s="60"/>
      <c r="E1" s="60"/>
      <c r="F1" s="22"/>
      <c r="G1" s="22"/>
    </row>
    <row r="2" spans="1:7" x14ac:dyDescent="0.25">
      <c r="A2" s="59"/>
      <c r="B2" s="22">
        <v>50</v>
      </c>
      <c r="C2" s="22">
        <v>100</v>
      </c>
      <c r="D2" s="22">
        <v>200</v>
      </c>
      <c r="E2" s="22">
        <v>200</v>
      </c>
      <c r="F2" s="22"/>
      <c r="G2" s="22"/>
    </row>
    <row r="3" spans="1:7" x14ac:dyDescent="0.25">
      <c r="A3" s="22">
        <v>50</v>
      </c>
      <c r="B3" s="22">
        <v>1</v>
      </c>
      <c r="C3" s="22">
        <v>9</v>
      </c>
      <c r="D3" s="22">
        <v>2</v>
      </c>
      <c r="E3" s="22">
        <v>2</v>
      </c>
      <c r="F3" s="22"/>
      <c r="G3" s="22"/>
    </row>
    <row r="4" spans="1:7" x14ac:dyDescent="0.25">
      <c r="A4" s="22">
        <v>100</v>
      </c>
      <c r="B4" s="22">
        <v>6</v>
      </c>
      <c r="C4" s="22">
        <v>4</v>
      </c>
      <c r="D4" s="22">
        <v>10</v>
      </c>
      <c r="E4" s="22">
        <v>3</v>
      </c>
      <c r="F4" s="22"/>
      <c r="G4" s="22"/>
    </row>
    <row r="5" spans="1:7" x14ac:dyDescent="0.25">
      <c r="A5" s="22">
        <v>100</v>
      </c>
      <c r="B5" s="22">
        <v>8</v>
      </c>
      <c r="C5" s="22">
        <v>4</v>
      </c>
      <c r="D5" s="22">
        <v>7</v>
      </c>
      <c r="E5" s="22">
        <v>5</v>
      </c>
      <c r="F5" s="22"/>
      <c r="G5" s="22"/>
    </row>
    <row r="6" spans="1:7" x14ac:dyDescent="0.25">
      <c r="A6" s="22">
        <v>200</v>
      </c>
      <c r="B6" s="22">
        <v>7</v>
      </c>
      <c r="C6" s="22">
        <v>6</v>
      </c>
      <c r="D6" s="22">
        <v>5</v>
      </c>
      <c r="E6" s="22">
        <v>3</v>
      </c>
      <c r="F6" s="22"/>
      <c r="G6" s="22"/>
    </row>
    <row r="7" spans="1:7" x14ac:dyDescent="0.25">
      <c r="A7" s="22">
        <v>100</v>
      </c>
      <c r="B7" s="22">
        <v>0</v>
      </c>
      <c r="C7" s="22">
        <v>0</v>
      </c>
      <c r="D7" s="22">
        <v>0</v>
      </c>
      <c r="E7" s="22">
        <v>0</v>
      </c>
      <c r="F7" s="22"/>
      <c r="G7" s="22"/>
    </row>
    <row r="8" spans="1:7" x14ac:dyDescent="0.25">
      <c r="A8" s="22"/>
      <c r="B8" s="22"/>
      <c r="C8" s="22"/>
      <c r="D8" s="22"/>
      <c r="E8" s="22"/>
      <c r="F8" s="22"/>
      <c r="G8" s="22"/>
    </row>
    <row r="9" spans="1:7" x14ac:dyDescent="0.25">
      <c r="A9" s="59" t="s">
        <v>94</v>
      </c>
      <c r="B9" s="60" t="s">
        <v>95</v>
      </c>
      <c r="C9" s="60"/>
      <c r="D9" s="60"/>
      <c r="E9" s="60"/>
      <c r="F9" s="22"/>
      <c r="G9" s="22"/>
    </row>
    <row r="10" spans="1:7" x14ac:dyDescent="0.25">
      <c r="A10" s="59"/>
      <c r="B10" s="22">
        <v>50</v>
      </c>
      <c r="C10" s="22">
        <v>100</v>
      </c>
      <c r="D10" s="22">
        <v>200</v>
      </c>
      <c r="E10" s="22">
        <v>200</v>
      </c>
      <c r="F10" s="22" t="s">
        <v>146</v>
      </c>
      <c r="G10" s="22" t="s">
        <v>167</v>
      </c>
    </row>
    <row r="11" spans="1:7" x14ac:dyDescent="0.25">
      <c r="A11" s="22">
        <v>50</v>
      </c>
      <c r="B11" s="22">
        <v>1</v>
      </c>
      <c r="C11" s="22">
        <v>9</v>
      </c>
      <c r="D11" s="22">
        <v>2</v>
      </c>
      <c r="E11" s="22">
        <v>2</v>
      </c>
      <c r="F11" s="22"/>
      <c r="G11" s="22">
        <v>50</v>
      </c>
    </row>
    <row r="12" spans="1:7" x14ac:dyDescent="0.25">
      <c r="A12" s="22">
        <v>100</v>
      </c>
      <c r="B12" s="22">
        <v>6</v>
      </c>
      <c r="C12" s="22">
        <v>4</v>
      </c>
      <c r="D12" s="22">
        <v>10</v>
      </c>
      <c r="E12" s="22">
        <v>3</v>
      </c>
      <c r="F12" s="22"/>
      <c r="G12" s="22">
        <v>100</v>
      </c>
    </row>
    <row r="13" spans="1:7" x14ac:dyDescent="0.25">
      <c r="A13" s="22">
        <v>100</v>
      </c>
      <c r="B13" s="22">
        <v>8</v>
      </c>
      <c r="C13" s="22">
        <v>4</v>
      </c>
      <c r="D13" s="22">
        <v>7</v>
      </c>
      <c r="E13" s="22">
        <v>5</v>
      </c>
      <c r="F13" s="22"/>
      <c r="G13" s="22">
        <v>100</v>
      </c>
    </row>
    <row r="14" spans="1:7" x14ac:dyDescent="0.25">
      <c r="A14" s="22">
        <v>200</v>
      </c>
      <c r="B14" s="22">
        <v>7</v>
      </c>
      <c r="C14" s="22">
        <v>6</v>
      </c>
      <c r="D14" s="22">
        <v>5</v>
      </c>
      <c r="E14" s="22">
        <v>3</v>
      </c>
      <c r="F14" s="22"/>
      <c r="G14" s="22">
        <v>200</v>
      </c>
    </row>
    <row r="15" spans="1:7" x14ac:dyDescent="0.25">
      <c r="A15" s="22">
        <v>100</v>
      </c>
      <c r="B15" s="22">
        <v>0</v>
      </c>
      <c r="C15" s="22">
        <v>0</v>
      </c>
      <c r="D15" s="22">
        <v>0</v>
      </c>
      <c r="E15" s="22">
        <v>0</v>
      </c>
      <c r="F15" s="22"/>
      <c r="G15" s="22">
        <v>100</v>
      </c>
    </row>
    <row r="16" spans="1:7" x14ac:dyDescent="0.25">
      <c r="A16" s="22" t="s">
        <v>147</v>
      </c>
      <c r="B16" s="22"/>
      <c r="C16" s="22"/>
      <c r="D16" s="22"/>
      <c r="E16" s="22"/>
      <c r="F16" s="22"/>
      <c r="G16" s="22"/>
    </row>
    <row r="17" spans="1:7" x14ac:dyDescent="0.25">
      <c r="A17" s="22"/>
      <c r="B17" s="22" t="s">
        <v>166</v>
      </c>
      <c r="C17" s="22"/>
      <c r="D17" s="22"/>
      <c r="E17" s="22"/>
      <c r="F17" s="22"/>
      <c r="G17" s="22"/>
    </row>
    <row r="18" spans="1:7" x14ac:dyDescent="0.25">
      <c r="A18" s="22"/>
      <c r="B18" s="22">
        <v>50</v>
      </c>
      <c r="C18" s="22">
        <v>100</v>
      </c>
      <c r="D18" s="22">
        <v>200</v>
      </c>
      <c r="E18" s="22">
        <v>200</v>
      </c>
      <c r="F18" s="22"/>
      <c r="G18" s="22"/>
    </row>
  </sheetData>
  <mergeCells count="4">
    <mergeCell ref="A1:A2"/>
    <mergeCell ref="B1:E1"/>
    <mergeCell ref="A9:A10"/>
    <mergeCell ref="B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zoomScale="90" zoomScaleNormal="90" workbookViewId="0">
      <selection activeCell="J14" sqref="J14"/>
    </sheetView>
  </sheetViews>
  <sheetFormatPr defaultRowHeight="15" x14ac:dyDescent="0.25"/>
  <cols>
    <col min="1" max="1" width="2.28515625" customWidth="1"/>
    <col min="2" max="2" width="7.28515625" customWidth="1"/>
    <col min="3" max="3" width="29.7109375" bestFit="1" customWidth="1"/>
    <col min="4" max="4" width="14.7109375" bestFit="1" customWidth="1"/>
    <col min="5" max="5" width="12" bestFit="1" customWidth="1"/>
    <col min="6" max="6" width="16.5703125" bestFit="1" customWidth="1"/>
    <col min="7" max="7" width="11.85546875" bestFit="1" customWidth="1"/>
    <col min="8" max="8" width="12.42578125" bestFit="1" customWidth="1"/>
  </cols>
  <sheetData>
    <row r="1" spans="1:8" x14ac:dyDescent="0.25">
      <c r="A1" s="11" t="s">
        <v>33</v>
      </c>
    </row>
    <row r="2" spans="1:8" x14ac:dyDescent="0.25">
      <c r="A2" s="11" t="s">
        <v>34</v>
      </c>
    </row>
    <row r="3" spans="1:8" x14ac:dyDescent="0.25">
      <c r="A3" s="11" t="s">
        <v>91</v>
      </c>
    </row>
    <row r="6" spans="1:8" ht="15.75" thickBot="1" x14ac:dyDescent="0.3">
      <c r="A6" t="s">
        <v>35</v>
      </c>
    </row>
    <row r="7" spans="1:8" x14ac:dyDescent="0.25">
      <c r="B7" s="14"/>
      <c r="C7" s="14"/>
      <c r="D7" s="14" t="s">
        <v>38</v>
      </c>
      <c r="E7" s="14" t="s">
        <v>40</v>
      </c>
      <c r="F7" s="14" t="s">
        <v>76</v>
      </c>
      <c r="G7" s="14" t="s">
        <v>78</v>
      </c>
      <c r="H7" s="14" t="s">
        <v>78</v>
      </c>
    </row>
    <row r="8" spans="1:8" ht="15.75" thickBot="1" x14ac:dyDescent="0.3">
      <c r="B8" s="15" t="s">
        <v>36</v>
      </c>
      <c r="C8" s="15" t="s">
        <v>37</v>
      </c>
      <c r="D8" s="15" t="s">
        <v>39</v>
      </c>
      <c r="E8" s="15" t="s">
        <v>75</v>
      </c>
      <c r="F8" s="15" t="s">
        <v>77</v>
      </c>
      <c r="G8" s="15" t="s">
        <v>79</v>
      </c>
      <c r="H8" s="15" t="s">
        <v>80</v>
      </c>
    </row>
    <row r="9" spans="1:8" x14ac:dyDescent="0.25">
      <c r="B9" s="12" t="s">
        <v>42</v>
      </c>
      <c r="C9" s="12" t="s">
        <v>43</v>
      </c>
      <c r="D9" s="12">
        <v>1200</v>
      </c>
      <c r="E9" s="12">
        <v>0</v>
      </c>
      <c r="F9" s="12">
        <v>65</v>
      </c>
      <c r="G9" s="12">
        <v>74.999999999999986</v>
      </c>
      <c r="H9" s="12">
        <v>51</v>
      </c>
    </row>
    <row r="10" spans="1:8" ht="15.75" thickBot="1" x14ac:dyDescent="0.3">
      <c r="B10" s="13" t="s">
        <v>44</v>
      </c>
      <c r="C10" s="13" t="s">
        <v>45</v>
      </c>
      <c r="D10" s="13">
        <v>0</v>
      </c>
      <c r="E10" s="13">
        <v>0</v>
      </c>
      <c r="F10" s="13">
        <v>70</v>
      </c>
      <c r="G10" s="13">
        <v>255</v>
      </c>
      <c r="H10" s="13">
        <v>37.499999999999993</v>
      </c>
    </row>
    <row r="12" spans="1:8" ht="15.75" thickBot="1" x14ac:dyDescent="0.3">
      <c r="A12" t="s">
        <v>41</v>
      </c>
    </row>
    <row r="13" spans="1:8" x14ac:dyDescent="0.25">
      <c r="B13" s="14"/>
      <c r="C13" s="14"/>
      <c r="D13" s="14" t="s">
        <v>38</v>
      </c>
      <c r="E13" s="14" t="s">
        <v>81</v>
      </c>
      <c r="F13" s="14" t="s">
        <v>83</v>
      </c>
      <c r="G13" s="14" t="s">
        <v>78</v>
      </c>
      <c r="H13" s="14" t="s">
        <v>78</v>
      </c>
    </row>
    <row r="14" spans="1:8" ht="15.75" thickBot="1" x14ac:dyDescent="0.3">
      <c r="B14" s="15" t="s">
        <v>36</v>
      </c>
      <c r="C14" s="15" t="s">
        <v>37</v>
      </c>
      <c r="D14" s="15" t="s">
        <v>39</v>
      </c>
      <c r="E14" s="15" t="s">
        <v>82</v>
      </c>
      <c r="F14" s="15" t="s">
        <v>84</v>
      </c>
      <c r="G14" s="15" t="s">
        <v>79</v>
      </c>
      <c r="H14" s="15" t="s">
        <v>80</v>
      </c>
    </row>
    <row r="15" spans="1:8" x14ac:dyDescent="0.25">
      <c r="B15" s="12" t="s">
        <v>46</v>
      </c>
      <c r="C15" s="12" t="s">
        <v>47</v>
      </c>
      <c r="D15" s="12">
        <v>4800</v>
      </c>
      <c r="E15" s="12">
        <v>14.166666666666668</v>
      </c>
      <c r="F15" s="12">
        <v>4800</v>
      </c>
      <c r="G15" s="12">
        <v>0</v>
      </c>
      <c r="H15" s="12">
        <v>4320</v>
      </c>
    </row>
    <row r="16" spans="1:8" x14ac:dyDescent="0.25">
      <c r="B16" s="12" t="s">
        <v>48</v>
      </c>
      <c r="C16" s="12" t="s">
        <v>49</v>
      </c>
      <c r="D16" s="12">
        <v>2400</v>
      </c>
      <c r="E16" s="12">
        <v>4.1666666666666661</v>
      </c>
      <c r="F16" s="12">
        <v>2400</v>
      </c>
      <c r="G16" s="12">
        <v>21600</v>
      </c>
      <c r="H16" s="12">
        <v>0</v>
      </c>
    </row>
    <row r="17" spans="2:8" ht="15.75" thickBot="1" x14ac:dyDescent="0.3">
      <c r="B17" s="13" t="s">
        <v>50</v>
      </c>
      <c r="C17" s="13" t="s">
        <v>51</v>
      </c>
      <c r="D17" s="13">
        <v>1200</v>
      </c>
      <c r="E17" s="13">
        <v>0</v>
      </c>
      <c r="F17" s="13">
        <v>1500</v>
      </c>
      <c r="G17" s="13">
        <v>1E+30</v>
      </c>
      <c r="H17" s="13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N18" sqref="N18"/>
    </sheetView>
  </sheetViews>
  <sheetFormatPr defaultRowHeight="15" x14ac:dyDescent="0.25"/>
  <cols>
    <col min="1" max="1" width="2.28515625" customWidth="1"/>
    <col min="2" max="2" width="7.28515625" customWidth="1"/>
    <col min="3" max="3" width="12" customWidth="1"/>
    <col min="4" max="4" width="9.28515625" bestFit="1" customWidth="1"/>
    <col min="5" max="5" width="2.28515625" customWidth="1"/>
    <col min="6" max="6" width="8.140625" customWidth="1"/>
    <col min="7" max="7" width="16.5703125" bestFit="1" customWidth="1"/>
    <col min="8" max="8" width="2.28515625" customWidth="1"/>
    <col min="9" max="9" width="8.42578125" customWidth="1"/>
    <col min="10" max="10" width="16.5703125" bestFit="1" customWidth="1"/>
  </cols>
  <sheetData>
    <row r="1" spans="1:10" x14ac:dyDescent="0.25">
      <c r="A1" s="11" t="s">
        <v>85</v>
      </c>
    </row>
    <row r="2" spans="1:10" x14ac:dyDescent="0.25">
      <c r="A2" s="11" t="s">
        <v>34</v>
      </c>
    </row>
    <row r="3" spans="1:10" x14ac:dyDescent="0.25">
      <c r="A3" s="11" t="s">
        <v>91</v>
      </c>
    </row>
    <row r="5" spans="1:10" ht="15.75" thickBot="1" x14ac:dyDescent="0.3"/>
    <row r="6" spans="1:10" x14ac:dyDescent="0.25">
      <c r="B6" s="14"/>
      <c r="C6" s="14" t="s">
        <v>76</v>
      </c>
      <c r="D6" s="14"/>
    </row>
    <row r="7" spans="1:10" ht="15.75" thickBot="1" x14ac:dyDescent="0.3">
      <c r="B7" s="15" t="s">
        <v>36</v>
      </c>
      <c r="C7" s="15" t="s">
        <v>37</v>
      </c>
      <c r="D7" s="15" t="s">
        <v>39</v>
      </c>
    </row>
    <row r="8" spans="1:10" ht="15.75" thickBot="1" x14ac:dyDescent="0.3">
      <c r="B8" s="13" t="s">
        <v>68</v>
      </c>
      <c r="C8" s="13" t="s">
        <v>22</v>
      </c>
      <c r="D8" s="17">
        <v>78000</v>
      </c>
    </row>
    <row r="10" spans="1:10" ht="15.75" thickBot="1" x14ac:dyDescent="0.3"/>
    <row r="11" spans="1:10" x14ac:dyDescent="0.25">
      <c r="B11" s="14"/>
      <c r="C11" s="14" t="s">
        <v>86</v>
      </c>
      <c r="D11" s="14"/>
      <c r="F11" s="14" t="s">
        <v>87</v>
      </c>
      <c r="G11" s="14" t="s">
        <v>76</v>
      </c>
      <c r="I11" s="14" t="s">
        <v>90</v>
      </c>
      <c r="J11" s="14" t="s">
        <v>76</v>
      </c>
    </row>
    <row r="12" spans="1:10" ht="15.75" thickBot="1" x14ac:dyDescent="0.3">
      <c r="B12" s="15" t="s">
        <v>36</v>
      </c>
      <c r="C12" s="15" t="s">
        <v>37</v>
      </c>
      <c r="D12" s="15" t="s">
        <v>39</v>
      </c>
      <c r="F12" s="15" t="s">
        <v>88</v>
      </c>
      <c r="G12" s="15" t="s">
        <v>89</v>
      </c>
      <c r="I12" s="15" t="s">
        <v>88</v>
      </c>
      <c r="J12" s="15" t="s">
        <v>89</v>
      </c>
    </row>
    <row r="13" spans="1:10" x14ac:dyDescent="0.25">
      <c r="B13" s="12" t="s">
        <v>42</v>
      </c>
      <c r="C13" s="12" t="s">
        <v>43</v>
      </c>
      <c r="D13" s="18">
        <v>1200</v>
      </c>
      <c r="F13" s="18">
        <v>0</v>
      </c>
      <c r="G13" s="18">
        <v>0</v>
      </c>
      <c r="I13" s="18">
        <v>1200</v>
      </c>
      <c r="J13" s="18">
        <v>78000</v>
      </c>
    </row>
    <row r="14" spans="1:10" ht="15.75" thickBot="1" x14ac:dyDescent="0.3">
      <c r="B14" s="13" t="s">
        <v>44</v>
      </c>
      <c r="C14" s="13" t="s">
        <v>45</v>
      </c>
      <c r="D14" s="17">
        <v>0</v>
      </c>
      <c r="F14" s="17">
        <v>0</v>
      </c>
      <c r="G14" s="17">
        <v>78000</v>
      </c>
      <c r="I14" s="17">
        <v>0</v>
      </c>
      <c r="J14" s="17">
        <v>78000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0" zoomScale="90" zoomScaleNormal="90" workbookViewId="0">
      <selection activeCell="L34" sqref="L34"/>
    </sheetView>
  </sheetViews>
  <sheetFormatPr defaultRowHeight="15" x14ac:dyDescent="0.25"/>
  <cols>
    <col min="1" max="1" width="2.28515625" customWidth="1"/>
    <col min="2" max="2" width="7.28515625" customWidth="1"/>
    <col min="3" max="3" width="29.7109375" customWidth="1"/>
    <col min="4" max="4" width="18.42578125" bestFit="1" customWidth="1"/>
    <col min="5" max="5" width="23.5703125" bestFit="1" customWidth="1"/>
    <col min="6" max="6" width="14.85546875" bestFit="1" customWidth="1"/>
    <col min="7" max="7" width="7.42578125" customWidth="1"/>
  </cols>
  <sheetData>
    <row r="1" spans="1:5" x14ac:dyDescent="0.25">
      <c r="A1" s="11" t="s">
        <v>52</v>
      </c>
    </row>
    <row r="2" spans="1:5" x14ac:dyDescent="0.25">
      <c r="A2" s="11" t="s">
        <v>34</v>
      </c>
    </row>
    <row r="3" spans="1:5" x14ac:dyDescent="0.25">
      <c r="A3" s="11" t="s">
        <v>92</v>
      </c>
    </row>
    <row r="4" spans="1:5" x14ac:dyDescent="0.25">
      <c r="A4" s="11" t="s">
        <v>53</v>
      </c>
    </row>
    <row r="5" spans="1:5" x14ac:dyDescent="0.25">
      <c r="A5" s="11" t="s">
        <v>54</v>
      </c>
    </row>
    <row r="6" spans="1:5" x14ac:dyDescent="0.25">
      <c r="A6" s="11"/>
      <c r="B6" t="s">
        <v>55</v>
      </c>
    </row>
    <row r="7" spans="1:5" x14ac:dyDescent="0.25">
      <c r="A7" s="11"/>
      <c r="B7" t="s">
        <v>93</v>
      </c>
    </row>
    <row r="8" spans="1:5" x14ac:dyDescent="0.25">
      <c r="A8" s="11"/>
      <c r="B8" t="s">
        <v>56</v>
      </c>
    </row>
    <row r="9" spans="1:5" x14ac:dyDescent="0.25">
      <c r="A9" s="11" t="s">
        <v>57</v>
      </c>
    </row>
    <row r="10" spans="1:5" x14ac:dyDescent="0.25">
      <c r="B10" t="s">
        <v>58</v>
      </c>
    </row>
    <row r="11" spans="1:5" x14ac:dyDescent="0.25">
      <c r="B11" t="s">
        <v>59</v>
      </c>
    </row>
    <row r="14" spans="1:5" ht="15.75" thickBot="1" x14ac:dyDescent="0.3">
      <c r="A14" t="s">
        <v>60</v>
      </c>
    </row>
    <row r="15" spans="1:5" ht="15.75" thickBot="1" x14ac:dyDescent="0.3">
      <c r="B15" s="16" t="s">
        <v>36</v>
      </c>
      <c r="C15" s="16" t="s">
        <v>37</v>
      </c>
      <c r="D15" s="16" t="s">
        <v>61</v>
      </c>
      <c r="E15" s="16" t="s">
        <v>62</v>
      </c>
    </row>
    <row r="16" spans="1:5" ht="15.75" thickBot="1" x14ac:dyDescent="0.3">
      <c r="B16" s="13" t="s">
        <v>68</v>
      </c>
      <c r="C16" s="13" t="s">
        <v>22</v>
      </c>
      <c r="D16" s="17">
        <v>78000</v>
      </c>
      <c r="E16" s="17">
        <v>78000</v>
      </c>
    </row>
    <row r="19" spans="1:7" ht="15.75" thickBot="1" x14ac:dyDescent="0.3">
      <c r="A19" t="s">
        <v>35</v>
      </c>
    </row>
    <row r="20" spans="1:7" ht="15.75" thickBot="1" x14ac:dyDescent="0.3">
      <c r="B20" s="16" t="s">
        <v>36</v>
      </c>
      <c r="C20" s="16" t="s">
        <v>37</v>
      </c>
      <c r="D20" s="16" t="s">
        <v>61</v>
      </c>
      <c r="E20" s="16" t="s">
        <v>62</v>
      </c>
      <c r="F20" s="16" t="s">
        <v>63</v>
      </c>
    </row>
    <row r="21" spans="1:7" x14ac:dyDescent="0.25">
      <c r="B21" s="12" t="s">
        <v>42</v>
      </c>
      <c r="C21" s="12" t="s">
        <v>43</v>
      </c>
      <c r="D21" s="18">
        <v>1200</v>
      </c>
      <c r="E21" s="18">
        <v>1200</v>
      </c>
      <c r="F21" s="12" t="s">
        <v>69</v>
      </c>
    </row>
    <row r="22" spans="1:7" ht="15.75" thickBot="1" x14ac:dyDescent="0.3">
      <c r="B22" s="13" t="s">
        <v>44</v>
      </c>
      <c r="C22" s="13" t="s">
        <v>45</v>
      </c>
      <c r="D22" s="17">
        <v>0</v>
      </c>
      <c r="E22" s="17">
        <v>0</v>
      </c>
      <c r="F22" s="13" t="s">
        <v>69</v>
      </c>
    </row>
    <row r="25" spans="1:7" ht="15.75" thickBot="1" x14ac:dyDescent="0.3">
      <c r="A25" t="s">
        <v>41</v>
      </c>
    </row>
    <row r="26" spans="1:7" ht="15.75" thickBot="1" x14ac:dyDescent="0.3">
      <c r="B26" s="16" t="s">
        <v>36</v>
      </c>
      <c r="C26" s="16" t="s">
        <v>37</v>
      </c>
      <c r="D26" s="16" t="s">
        <v>64</v>
      </c>
      <c r="E26" s="16" t="s">
        <v>65</v>
      </c>
      <c r="F26" s="16" t="s">
        <v>66</v>
      </c>
      <c r="G26" s="16" t="s">
        <v>67</v>
      </c>
    </row>
    <row r="27" spans="1:7" x14ac:dyDescent="0.25">
      <c r="B27" s="12" t="s">
        <v>46</v>
      </c>
      <c r="C27" s="12" t="s">
        <v>47</v>
      </c>
      <c r="D27" s="18">
        <v>4800</v>
      </c>
      <c r="E27" s="12" t="s">
        <v>70</v>
      </c>
      <c r="F27" s="12" t="s">
        <v>71</v>
      </c>
      <c r="G27" s="12">
        <v>0</v>
      </c>
    </row>
    <row r="28" spans="1:7" x14ac:dyDescent="0.25">
      <c r="B28" s="12" t="s">
        <v>48</v>
      </c>
      <c r="C28" s="12" t="s">
        <v>49</v>
      </c>
      <c r="D28" s="18">
        <v>2400</v>
      </c>
      <c r="E28" s="12" t="s">
        <v>72</v>
      </c>
      <c r="F28" s="12" t="s">
        <v>71</v>
      </c>
      <c r="G28" s="12">
        <v>0</v>
      </c>
    </row>
    <row r="29" spans="1:7" ht="15.75" thickBot="1" x14ac:dyDescent="0.3">
      <c r="B29" s="13" t="s">
        <v>50</v>
      </c>
      <c r="C29" s="13" t="s">
        <v>51</v>
      </c>
      <c r="D29" s="17">
        <v>1200</v>
      </c>
      <c r="E29" s="13" t="s">
        <v>73</v>
      </c>
      <c r="F29" s="13" t="s">
        <v>74</v>
      </c>
      <c r="G29" s="13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cols>
    <col min="1" max="1" width="24.42578125" customWidth="1"/>
    <col min="2" max="2" width="13.7109375" bestFit="1" customWidth="1"/>
    <col min="3" max="3" width="3" bestFit="1" customWidth="1"/>
    <col min="4" max="4" width="6.42578125" bestFit="1" customWidth="1"/>
    <col min="5" max="5" width="8.7109375" customWidth="1"/>
    <col min="6" max="6" width="6" bestFit="1" customWidth="1"/>
    <col min="7" max="7" width="25.140625" bestFit="1" customWidth="1"/>
  </cols>
  <sheetData>
    <row r="1" spans="1:7" x14ac:dyDescent="0.25">
      <c r="B1" t="s">
        <v>19</v>
      </c>
    </row>
    <row r="2" spans="1:7" x14ac:dyDescent="0.25">
      <c r="A2" t="s">
        <v>20</v>
      </c>
      <c r="B2" t="s">
        <v>4</v>
      </c>
      <c r="C2" t="s">
        <v>5</v>
      </c>
    </row>
    <row r="3" spans="1:7" x14ac:dyDescent="0.25">
      <c r="A3" t="s">
        <v>21</v>
      </c>
      <c r="B3">
        <v>1200</v>
      </c>
      <c r="C3">
        <v>0</v>
      </c>
    </row>
    <row r="4" spans="1:7" x14ac:dyDescent="0.25">
      <c r="A4" t="s">
        <v>22</v>
      </c>
      <c r="B4">
        <v>65</v>
      </c>
      <c r="C4">
        <v>70</v>
      </c>
      <c r="F4">
        <f>SUMPRODUCT(B3:C3,B4:C4)</f>
        <v>78000</v>
      </c>
      <c r="G4" t="s">
        <v>24</v>
      </c>
    </row>
    <row r="5" spans="1:7" x14ac:dyDescent="0.25">
      <c r="B5" t="s">
        <v>23</v>
      </c>
    </row>
    <row r="6" spans="1:7" x14ac:dyDescent="0.25">
      <c r="A6" t="s">
        <v>25</v>
      </c>
      <c r="D6" t="s">
        <v>29</v>
      </c>
      <c r="E6" t="s">
        <v>30</v>
      </c>
      <c r="F6" t="s">
        <v>31</v>
      </c>
    </row>
    <row r="7" spans="1:7" x14ac:dyDescent="0.25">
      <c r="A7" t="s">
        <v>26</v>
      </c>
      <c r="B7">
        <v>4</v>
      </c>
      <c r="C7">
        <v>2</v>
      </c>
      <c r="D7">
        <f>SUMPRODUCT(B3:C3,B7:C7)</f>
        <v>4800</v>
      </c>
      <c r="E7" t="s">
        <v>32</v>
      </c>
      <c r="F7">
        <v>4800</v>
      </c>
    </row>
    <row r="8" spans="1:7" x14ac:dyDescent="0.25">
      <c r="A8" t="s">
        <v>27</v>
      </c>
      <c r="B8">
        <v>2</v>
      </c>
      <c r="C8">
        <v>10</v>
      </c>
      <c r="D8">
        <f>SUMPRODUCT(B3:C3,B8:C8)</f>
        <v>2400</v>
      </c>
      <c r="E8" t="s">
        <v>32</v>
      </c>
      <c r="F8">
        <v>2400</v>
      </c>
    </row>
    <row r="9" spans="1:7" x14ac:dyDescent="0.25">
      <c r="A9" t="s">
        <v>28</v>
      </c>
      <c r="B9">
        <v>1</v>
      </c>
      <c r="C9">
        <v>0</v>
      </c>
      <c r="D9">
        <f>SUMPRODUCT(B3:C3,B9:C9)</f>
        <v>1200</v>
      </c>
      <c r="E9" t="s">
        <v>32</v>
      </c>
      <c r="F9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44" workbookViewId="0">
      <selection activeCell="M16" sqref="M16"/>
    </sheetView>
  </sheetViews>
  <sheetFormatPr defaultRowHeight="15" x14ac:dyDescent="0.25"/>
  <cols>
    <col min="1" max="1" width="18.5703125" customWidth="1"/>
    <col min="2" max="5" width="10.7109375" customWidth="1"/>
  </cols>
  <sheetData>
    <row r="1" spans="1:6" ht="14.45" customHeight="1" x14ac:dyDescent="0.25">
      <c r="A1" s="59" t="s">
        <v>94</v>
      </c>
      <c r="B1" s="60" t="s">
        <v>95</v>
      </c>
      <c r="C1" s="60"/>
      <c r="D1" s="60"/>
      <c r="E1" s="60"/>
    </row>
    <row r="2" spans="1:6" x14ac:dyDescent="0.25">
      <c r="A2" s="59"/>
      <c r="B2">
        <v>40</v>
      </c>
      <c r="C2">
        <v>30</v>
      </c>
      <c r="D2">
        <v>40</v>
      </c>
      <c r="E2">
        <v>50</v>
      </c>
      <c r="F2">
        <v>160</v>
      </c>
    </row>
    <row r="3" spans="1:6" x14ac:dyDescent="0.25">
      <c r="A3">
        <v>20</v>
      </c>
      <c r="B3">
        <v>5</v>
      </c>
      <c r="C3">
        <v>3</v>
      </c>
      <c r="D3">
        <v>1</v>
      </c>
      <c r="E3">
        <v>6</v>
      </c>
      <c r="F3">
        <v>110</v>
      </c>
    </row>
    <row r="4" spans="1:6" x14ac:dyDescent="0.25">
      <c r="A4">
        <v>30</v>
      </c>
      <c r="B4">
        <v>4</v>
      </c>
      <c r="C4">
        <v>6</v>
      </c>
      <c r="D4">
        <v>4</v>
      </c>
      <c r="E4">
        <v>7</v>
      </c>
    </row>
    <row r="5" spans="1:6" x14ac:dyDescent="0.25">
      <c r="A5">
        <v>20</v>
      </c>
      <c r="B5">
        <v>4</v>
      </c>
      <c r="C5">
        <v>1</v>
      </c>
      <c r="D5">
        <v>2</v>
      </c>
      <c r="E5">
        <v>3</v>
      </c>
    </row>
    <row r="6" spans="1:6" x14ac:dyDescent="0.25">
      <c r="A6">
        <v>40</v>
      </c>
      <c r="B6">
        <v>6</v>
      </c>
      <c r="C6">
        <v>3</v>
      </c>
      <c r="D6">
        <v>8</v>
      </c>
      <c r="E6">
        <v>10</v>
      </c>
    </row>
    <row r="7" spans="1:6" x14ac:dyDescent="0.25">
      <c r="A7">
        <v>50</v>
      </c>
      <c r="B7">
        <v>0</v>
      </c>
      <c r="C7">
        <v>0</v>
      </c>
      <c r="D7">
        <v>0</v>
      </c>
      <c r="E7">
        <v>0</v>
      </c>
    </row>
    <row r="9" spans="1:6" x14ac:dyDescent="0.25">
      <c r="A9" s="59" t="s">
        <v>94</v>
      </c>
      <c r="B9" s="60" t="s">
        <v>95</v>
      </c>
      <c r="C9" s="60"/>
      <c r="D9" s="60"/>
      <c r="E9" s="60"/>
    </row>
    <row r="10" spans="1:6" x14ac:dyDescent="0.25">
      <c r="A10" s="59"/>
      <c r="B10">
        <v>40</v>
      </c>
      <c r="C10">
        <v>30</v>
      </c>
      <c r="D10" t="s">
        <v>96</v>
      </c>
      <c r="E10">
        <v>50</v>
      </c>
    </row>
    <row r="11" spans="1:6" x14ac:dyDescent="0.25">
      <c r="A11" t="s">
        <v>97</v>
      </c>
      <c r="B11" s="19">
        <v>5</v>
      </c>
      <c r="C11" s="19">
        <v>3</v>
      </c>
      <c r="D11" s="20">
        <v>1</v>
      </c>
      <c r="E11" s="19">
        <v>6</v>
      </c>
    </row>
    <row r="12" spans="1:6" x14ac:dyDescent="0.25">
      <c r="A12">
        <v>30</v>
      </c>
      <c r="B12">
        <v>4</v>
      </c>
      <c r="C12">
        <v>6</v>
      </c>
      <c r="D12">
        <v>4</v>
      </c>
      <c r="E12">
        <v>7</v>
      </c>
    </row>
    <row r="13" spans="1:6" x14ac:dyDescent="0.25">
      <c r="A13">
        <v>20</v>
      </c>
      <c r="B13">
        <v>4</v>
      </c>
      <c r="C13">
        <v>1</v>
      </c>
      <c r="D13">
        <v>2</v>
      </c>
      <c r="E13">
        <v>3</v>
      </c>
    </row>
    <row r="14" spans="1:6" x14ac:dyDescent="0.25">
      <c r="A14">
        <v>40</v>
      </c>
      <c r="B14">
        <v>6</v>
      </c>
      <c r="C14">
        <v>3</v>
      </c>
      <c r="D14">
        <v>8</v>
      </c>
      <c r="E14">
        <v>10</v>
      </c>
    </row>
    <row r="15" spans="1:6" x14ac:dyDescent="0.25">
      <c r="A15">
        <v>50</v>
      </c>
      <c r="B15">
        <v>0</v>
      </c>
      <c r="C15">
        <v>0</v>
      </c>
      <c r="D15">
        <v>0</v>
      </c>
      <c r="E15">
        <v>0</v>
      </c>
    </row>
    <row r="17" spans="1:5" x14ac:dyDescent="0.25">
      <c r="A17" s="59" t="s">
        <v>94</v>
      </c>
      <c r="B17" s="60" t="s">
        <v>95</v>
      </c>
      <c r="C17" s="60"/>
      <c r="D17" s="60"/>
      <c r="E17" s="60"/>
    </row>
    <row r="18" spans="1:5" x14ac:dyDescent="0.25">
      <c r="A18" s="59"/>
      <c r="B18">
        <v>40</v>
      </c>
      <c r="C18" t="s">
        <v>98</v>
      </c>
      <c r="D18" t="s">
        <v>96</v>
      </c>
      <c r="E18">
        <v>50</v>
      </c>
    </row>
    <row r="19" spans="1:5" x14ac:dyDescent="0.25">
      <c r="A19" t="s">
        <v>97</v>
      </c>
      <c r="B19" s="19">
        <v>5</v>
      </c>
      <c r="C19" s="19">
        <v>3</v>
      </c>
      <c r="D19" s="20">
        <v>1</v>
      </c>
      <c r="E19" s="19">
        <v>6</v>
      </c>
    </row>
    <row r="20" spans="1:5" x14ac:dyDescent="0.25">
      <c r="A20">
        <v>30</v>
      </c>
      <c r="B20">
        <v>4</v>
      </c>
      <c r="C20">
        <v>6</v>
      </c>
      <c r="D20">
        <v>4</v>
      </c>
      <c r="E20">
        <v>7</v>
      </c>
    </row>
    <row r="21" spans="1:5" x14ac:dyDescent="0.25">
      <c r="A21" t="s">
        <v>97</v>
      </c>
      <c r="B21" s="19">
        <v>4</v>
      </c>
      <c r="C21" s="20">
        <v>1</v>
      </c>
      <c r="D21" s="19">
        <v>2</v>
      </c>
      <c r="E21" s="19">
        <v>3</v>
      </c>
    </row>
    <row r="22" spans="1:5" x14ac:dyDescent="0.25">
      <c r="A22">
        <v>40</v>
      </c>
      <c r="B22">
        <v>6</v>
      </c>
      <c r="C22">
        <v>3</v>
      </c>
      <c r="D22">
        <v>8</v>
      </c>
      <c r="E22">
        <v>10</v>
      </c>
    </row>
    <row r="23" spans="1:5" x14ac:dyDescent="0.25">
      <c r="A23">
        <v>50</v>
      </c>
      <c r="B23">
        <v>0</v>
      </c>
      <c r="C23">
        <v>0</v>
      </c>
      <c r="D23">
        <v>0</v>
      </c>
      <c r="E23">
        <v>0</v>
      </c>
    </row>
    <row r="25" spans="1:5" x14ac:dyDescent="0.25">
      <c r="A25" s="59" t="s">
        <v>94</v>
      </c>
      <c r="B25" s="60" t="s">
        <v>95</v>
      </c>
      <c r="C25" s="60"/>
      <c r="D25" s="60"/>
      <c r="E25" s="60"/>
    </row>
    <row r="26" spans="1:5" x14ac:dyDescent="0.25">
      <c r="A26" s="59"/>
      <c r="B26">
        <v>40</v>
      </c>
      <c r="C26" t="s">
        <v>102</v>
      </c>
      <c r="D26" t="s">
        <v>96</v>
      </c>
      <c r="E26">
        <v>50</v>
      </c>
    </row>
    <row r="27" spans="1:5" x14ac:dyDescent="0.25">
      <c r="A27" t="s">
        <v>97</v>
      </c>
      <c r="B27" s="19">
        <v>5</v>
      </c>
      <c r="C27" s="19">
        <v>3</v>
      </c>
      <c r="D27" s="20">
        <v>1</v>
      </c>
      <c r="E27" s="19">
        <v>6</v>
      </c>
    </row>
    <row r="28" spans="1:5" x14ac:dyDescent="0.25">
      <c r="A28">
        <v>30</v>
      </c>
      <c r="B28">
        <v>4</v>
      </c>
      <c r="C28" s="19">
        <v>6</v>
      </c>
      <c r="D28">
        <v>4</v>
      </c>
      <c r="E28">
        <v>7</v>
      </c>
    </row>
    <row r="29" spans="1:5" x14ac:dyDescent="0.25">
      <c r="A29" t="s">
        <v>97</v>
      </c>
      <c r="B29" s="19">
        <v>4</v>
      </c>
      <c r="C29" s="20">
        <v>1</v>
      </c>
      <c r="D29" s="19">
        <v>2</v>
      </c>
      <c r="E29" s="19">
        <v>3</v>
      </c>
    </row>
    <row r="30" spans="1:5" x14ac:dyDescent="0.25">
      <c r="A30" t="s">
        <v>101</v>
      </c>
      <c r="B30">
        <v>6</v>
      </c>
      <c r="C30" s="20">
        <v>3</v>
      </c>
      <c r="D30">
        <v>8</v>
      </c>
      <c r="E30">
        <v>10</v>
      </c>
    </row>
    <row r="31" spans="1:5" x14ac:dyDescent="0.25">
      <c r="A31">
        <v>50</v>
      </c>
      <c r="B31">
        <v>0</v>
      </c>
      <c r="C31" s="19">
        <v>0</v>
      </c>
      <c r="D31">
        <v>0</v>
      </c>
      <c r="E31">
        <v>0</v>
      </c>
    </row>
    <row r="33" spans="1:5" x14ac:dyDescent="0.25">
      <c r="A33" s="59" t="s">
        <v>94</v>
      </c>
      <c r="B33" s="60" t="s">
        <v>95</v>
      </c>
      <c r="C33" s="60"/>
      <c r="D33" s="60"/>
      <c r="E33" s="60"/>
    </row>
    <row r="34" spans="1:5" x14ac:dyDescent="0.25">
      <c r="A34" s="59"/>
      <c r="B34" t="s">
        <v>99</v>
      </c>
      <c r="C34" t="s">
        <v>102</v>
      </c>
      <c r="D34" t="s">
        <v>96</v>
      </c>
      <c r="E34">
        <v>50</v>
      </c>
    </row>
    <row r="35" spans="1:5" x14ac:dyDescent="0.25">
      <c r="A35" t="s">
        <v>97</v>
      </c>
      <c r="B35" s="19">
        <v>5</v>
      </c>
      <c r="C35" s="19">
        <v>3</v>
      </c>
      <c r="D35" s="20">
        <v>1</v>
      </c>
      <c r="E35" s="19">
        <v>6</v>
      </c>
    </row>
    <row r="36" spans="1:5" x14ac:dyDescent="0.25">
      <c r="A36" t="s">
        <v>100</v>
      </c>
      <c r="B36" s="20">
        <v>4</v>
      </c>
      <c r="C36" s="19">
        <v>6</v>
      </c>
      <c r="D36" s="19">
        <v>4</v>
      </c>
      <c r="E36" s="19">
        <v>7</v>
      </c>
    </row>
    <row r="37" spans="1:5" x14ac:dyDescent="0.25">
      <c r="A37" t="s">
        <v>97</v>
      </c>
      <c r="B37" s="19">
        <v>4</v>
      </c>
      <c r="C37" s="20">
        <v>1</v>
      </c>
      <c r="D37" s="19">
        <v>2</v>
      </c>
      <c r="E37" s="19">
        <v>3</v>
      </c>
    </row>
    <row r="38" spans="1:5" x14ac:dyDescent="0.25">
      <c r="A38" t="s">
        <v>101</v>
      </c>
      <c r="B38">
        <v>6</v>
      </c>
      <c r="C38" s="20">
        <v>3</v>
      </c>
      <c r="D38">
        <v>8</v>
      </c>
      <c r="E38">
        <v>10</v>
      </c>
    </row>
    <row r="39" spans="1:5" x14ac:dyDescent="0.25">
      <c r="A39">
        <v>50</v>
      </c>
      <c r="B39">
        <v>0</v>
      </c>
      <c r="C39" s="19">
        <v>0</v>
      </c>
      <c r="D39">
        <v>0</v>
      </c>
      <c r="E39">
        <v>0</v>
      </c>
    </row>
    <row r="41" spans="1:5" x14ac:dyDescent="0.25">
      <c r="A41" s="59" t="s">
        <v>94</v>
      </c>
      <c r="B41" s="60" t="s">
        <v>95</v>
      </c>
      <c r="C41" s="60"/>
      <c r="D41" s="60"/>
      <c r="E41" s="60"/>
    </row>
    <row r="42" spans="1:5" x14ac:dyDescent="0.25">
      <c r="A42" s="59"/>
      <c r="B42" t="s">
        <v>102</v>
      </c>
      <c r="C42" t="s">
        <v>102</v>
      </c>
      <c r="D42" t="s">
        <v>96</v>
      </c>
      <c r="E42">
        <v>50</v>
      </c>
    </row>
    <row r="43" spans="1:5" x14ac:dyDescent="0.25">
      <c r="A43" t="s">
        <v>97</v>
      </c>
      <c r="B43" s="19">
        <v>5</v>
      </c>
      <c r="C43" s="19">
        <v>3</v>
      </c>
      <c r="D43" s="20">
        <v>1</v>
      </c>
      <c r="E43" s="19">
        <v>6</v>
      </c>
    </row>
    <row r="44" spans="1:5" x14ac:dyDescent="0.25">
      <c r="A44" t="s">
        <v>100</v>
      </c>
      <c r="B44" s="20">
        <v>4</v>
      </c>
      <c r="C44" s="19">
        <v>6</v>
      </c>
      <c r="D44" s="19">
        <v>4</v>
      </c>
      <c r="E44" s="19">
        <v>7</v>
      </c>
    </row>
    <row r="45" spans="1:5" x14ac:dyDescent="0.25">
      <c r="A45" t="s">
        <v>97</v>
      </c>
      <c r="B45" s="19">
        <v>4</v>
      </c>
      <c r="C45" s="20">
        <v>1</v>
      </c>
      <c r="D45" s="19">
        <v>2</v>
      </c>
      <c r="E45" s="19">
        <v>3</v>
      </c>
    </row>
    <row r="46" spans="1:5" x14ac:dyDescent="0.25">
      <c r="A46" t="s">
        <v>103</v>
      </c>
      <c r="B46" s="20">
        <v>6</v>
      </c>
      <c r="C46" s="20">
        <v>3</v>
      </c>
      <c r="D46">
        <v>8</v>
      </c>
      <c r="E46">
        <v>10</v>
      </c>
    </row>
    <row r="47" spans="1:5" x14ac:dyDescent="0.25">
      <c r="A47">
        <v>50</v>
      </c>
      <c r="B47" s="19">
        <v>0</v>
      </c>
      <c r="C47" s="19">
        <v>0</v>
      </c>
      <c r="D47">
        <v>0</v>
      </c>
      <c r="E47">
        <v>0</v>
      </c>
    </row>
    <row r="49" spans="1:5" x14ac:dyDescent="0.25">
      <c r="A49" s="59" t="s">
        <v>94</v>
      </c>
      <c r="B49" s="60" t="s">
        <v>95</v>
      </c>
      <c r="C49" s="60"/>
      <c r="D49" s="60"/>
      <c r="E49" s="60"/>
    </row>
    <row r="50" spans="1:5" x14ac:dyDescent="0.25">
      <c r="A50" s="59"/>
      <c r="B50" t="s">
        <v>102</v>
      </c>
      <c r="C50" t="s">
        <v>102</v>
      </c>
      <c r="D50" t="s">
        <v>97</v>
      </c>
      <c r="E50">
        <v>50</v>
      </c>
    </row>
    <row r="51" spans="1:5" x14ac:dyDescent="0.25">
      <c r="A51" t="s">
        <v>97</v>
      </c>
      <c r="B51" s="19">
        <v>5</v>
      </c>
      <c r="C51" s="19">
        <v>3</v>
      </c>
      <c r="D51" s="20">
        <v>1</v>
      </c>
      <c r="E51" s="19">
        <v>6</v>
      </c>
    </row>
    <row r="52" spans="1:5" x14ac:dyDescent="0.25">
      <c r="A52" t="s">
        <v>100</v>
      </c>
      <c r="B52" s="20">
        <v>4</v>
      </c>
      <c r="C52" s="19">
        <v>6</v>
      </c>
      <c r="D52" s="19">
        <v>4</v>
      </c>
      <c r="E52" s="19">
        <v>7</v>
      </c>
    </row>
    <row r="53" spans="1:5" x14ac:dyDescent="0.25">
      <c r="A53" t="s">
        <v>97</v>
      </c>
      <c r="B53" s="19">
        <v>4</v>
      </c>
      <c r="C53" s="20">
        <v>1</v>
      </c>
      <c r="D53" s="19">
        <v>2</v>
      </c>
      <c r="E53" s="19">
        <v>3</v>
      </c>
    </row>
    <row r="54" spans="1:5" x14ac:dyDescent="0.25">
      <c r="A54" t="s">
        <v>97</v>
      </c>
      <c r="B54" s="20">
        <v>6</v>
      </c>
      <c r="C54" s="20">
        <v>3</v>
      </c>
      <c r="D54" s="20">
        <v>8</v>
      </c>
      <c r="E54" s="19">
        <v>10</v>
      </c>
    </row>
    <row r="55" spans="1:5" x14ac:dyDescent="0.25">
      <c r="A55">
        <v>50</v>
      </c>
      <c r="B55" s="19">
        <v>0</v>
      </c>
      <c r="C55" s="19">
        <v>0</v>
      </c>
      <c r="D55" s="19">
        <v>0</v>
      </c>
      <c r="E55">
        <v>0</v>
      </c>
    </row>
    <row r="57" spans="1:5" x14ac:dyDescent="0.25">
      <c r="A57" s="59" t="s">
        <v>94</v>
      </c>
      <c r="B57" s="60" t="s">
        <v>95</v>
      </c>
      <c r="C57" s="60"/>
      <c r="D57" s="60"/>
      <c r="E57" s="60"/>
    </row>
    <row r="58" spans="1:5" x14ac:dyDescent="0.25">
      <c r="A58" s="59"/>
      <c r="B58" t="s">
        <v>102</v>
      </c>
      <c r="C58" t="s">
        <v>102</v>
      </c>
      <c r="D58" t="s">
        <v>97</v>
      </c>
      <c r="E58">
        <v>50</v>
      </c>
    </row>
    <row r="59" spans="1:5" x14ac:dyDescent="0.25">
      <c r="A59" t="s">
        <v>97</v>
      </c>
      <c r="B59" s="19">
        <v>5</v>
      </c>
      <c r="C59" s="19">
        <v>3</v>
      </c>
      <c r="D59" s="20">
        <v>1</v>
      </c>
      <c r="E59" s="19">
        <v>6</v>
      </c>
    </row>
    <row r="60" spans="1:5" x14ac:dyDescent="0.25">
      <c r="A60" t="s">
        <v>100</v>
      </c>
      <c r="B60" s="20">
        <v>4</v>
      </c>
      <c r="C60" s="19">
        <v>6</v>
      </c>
      <c r="D60" s="19">
        <v>4</v>
      </c>
      <c r="E60" s="19">
        <v>7</v>
      </c>
    </row>
    <row r="61" spans="1:5" x14ac:dyDescent="0.25">
      <c r="A61" t="s">
        <v>97</v>
      </c>
      <c r="B61" s="19">
        <v>4</v>
      </c>
      <c r="C61" s="20">
        <v>1</v>
      </c>
      <c r="D61" s="19">
        <v>2</v>
      </c>
      <c r="E61" s="19">
        <v>3</v>
      </c>
    </row>
    <row r="62" spans="1:5" x14ac:dyDescent="0.25">
      <c r="A62" t="s">
        <v>97</v>
      </c>
      <c r="B62" s="20">
        <v>6</v>
      </c>
      <c r="C62" s="20">
        <v>3</v>
      </c>
      <c r="D62" s="20">
        <v>8</v>
      </c>
      <c r="E62" s="19">
        <v>10</v>
      </c>
    </row>
    <row r="63" spans="1:5" x14ac:dyDescent="0.25">
      <c r="A63">
        <v>50</v>
      </c>
      <c r="B63" s="19">
        <v>0</v>
      </c>
      <c r="C63" s="19">
        <v>0</v>
      </c>
      <c r="D63" s="19">
        <v>0</v>
      </c>
      <c r="E63" s="20">
        <v>0</v>
      </c>
    </row>
  </sheetData>
  <mergeCells count="16">
    <mergeCell ref="A1:A2"/>
    <mergeCell ref="B1:E1"/>
    <mergeCell ref="A9:A10"/>
    <mergeCell ref="B9:E9"/>
    <mergeCell ref="A17:A18"/>
    <mergeCell ref="B17:E17"/>
    <mergeCell ref="A49:A50"/>
    <mergeCell ref="B49:E49"/>
    <mergeCell ref="A57:A58"/>
    <mergeCell ref="B57:E57"/>
    <mergeCell ref="A25:A26"/>
    <mergeCell ref="B25:E25"/>
    <mergeCell ref="A33:A34"/>
    <mergeCell ref="B33:E33"/>
    <mergeCell ref="A41:A42"/>
    <mergeCell ref="B41:E4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7" workbookViewId="0">
      <selection activeCell="U13" sqref="U13"/>
    </sheetView>
  </sheetViews>
  <sheetFormatPr defaultRowHeight="15" x14ac:dyDescent="0.25"/>
  <sheetData>
    <row r="1" spans="1:6" x14ac:dyDescent="0.25">
      <c r="A1" s="59" t="s">
        <v>94</v>
      </c>
      <c r="B1" s="60" t="s">
        <v>95</v>
      </c>
      <c r="C1" s="60"/>
      <c r="D1" s="60"/>
      <c r="E1" s="60"/>
    </row>
    <row r="2" spans="1:6" x14ac:dyDescent="0.25">
      <c r="A2" s="59"/>
      <c r="B2">
        <v>40</v>
      </c>
      <c r="C2">
        <v>30</v>
      </c>
      <c r="D2">
        <v>40</v>
      </c>
      <c r="E2">
        <v>50</v>
      </c>
    </row>
    <row r="3" spans="1:6" x14ac:dyDescent="0.25">
      <c r="A3">
        <v>20</v>
      </c>
      <c r="B3" s="21">
        <v>5</v>
      </c>
      <c r="C3" s="21">
        <v>3</v>
      </c>
      <c r="D3" s="21" t="s">
        <v>104</v>
      </c>
      <c r="E3" s="21">
        <v>6</v>
      </c>
      <c r="F3" t="s">
        <v>111</v>
      </c>
    </row>
    <row r="4" spans="1:6" x14ac:dyDescent="0.25">
      <c r="A4">
        <v>30</v>
      </c>
      <c r="B4" s="21" t="s">
        <v>105</v>
      </c>
      <c r="C4" s="21">
        <v>6</v>
      </c>
      <c r="D4" s="21">
        <v>4</v>
      </c>
      <c r="E4" s="21">
        <v>7</v>
      </c>
      <c r="F4" t="s">
        <v>118</v>
      </c>
    </row>
    <row r="5" spans="1:6" x14ac:dyDescent="0.25">
      <c r="A5">
        <v>20</v>
      </c>
      <c r="B5" s="21">
        <v>4</v>
      </c>
      <c r="C5" s="21" t="s">
        <v>104</v>
      </c>
      <c r="D5" s="21" t="s">
        <v>106</v>
      </c>
      <c r="E5" s="21">
        <v>3</v>
      </c>
      <c r="F5" t="s">
        <v>113</v>
      </c>
    </row>
    <row r="6" spans="1:6" x14ac:dyDescent="0.25">
      <c r="A6">
        <v>40</v>
      </c>
      <c r="B6" s="21" t="s">
        <v>107</v>
      </c>
      <c r="C6" s="21" t="s">
        <v>108</v>
      </c>
      <c r="D6" s="21" t="s">
        <v>109</v>
      </c>
      <c r="E6" s="21">
        <v>10</v>
      </c>
      <c r="F6" s="21" t="s">
        <v>116</v>
      </c>
    </row>
    <row r="7" spans="1:6" x14ac:dyDescent="0.25">
      <c r="A7">
        <v>50</v>
      </c>
      <c r="B7" s="21">
        <v>0</v>
      </c>
      <c r="C7" s="21">
        <v>0</v>
      </c>
      <c r="D7" s="21" t="s">
        <v>119</v>
      </c>
      <c r="E7" s="21" t="s">
        <v>110</v>
      </c>
      <c r="F7" s="21" t="s">
        <v>120</v>
      </c>
    </row>
    <row r="8" spans="1:6" x14ac:dyDescent="0.25">
      <c r="B8" t="s">
        <v>117</v>
      </c>
      <c r="C8" t="s">
        <v>115</v>
      </c>
      <c r="D8" s="21" t="s">
        <v>112</v>
      </c>
      <c r="E8" s="21" t="s">
        <v>121</v>
      </c>
    </row>
    <row r="10" spans="1:6" x14ac:dyDescent="0.25">
      <c r="A10" s="59" t="s">
        <v>94</v>
      </c>
      <c r="B10" s="60" t="s">
        <v>95</v>
      </c>
      <c r="C10" s="60"/>
      <c r="D10" s="60"/>
      <c r="E10" s="60"/>
    </row>
    <row r="11" spans="1:6" x14ac:dyDescent="0.25">
      <c r="A11" s="59"/>
      <c r="B11">
        <v>40</v>
      </c>
      <c r="C11">
        <v>30</v>
      </c>
      <c r="D11">
        <v>40</v>
      </c>
      <c r="E11">
        <v>50</v>
      </c>
    </row>
    <row r="12" spans="1:6" x14ac:dyDescent="0.25">
      <c r="A12">
        <v>20</v>
      </c>
      <c r="B12" s="21">
        <v>5</v>
      </c>
      <c r="C12" s="21">
        <v>3</v>
      </c>
      <c r="D12" s="21" t="s">
        <v>104</v>
      </c>
      <c r="E12" s="21">
        <v>6</v>
      </c>
      <c r="F12" t="s">
        <v>111</v>
      </c>
    </row>
    <row r="13" spans="1:6" x14ac:dyDescent="0.25">
      <c r="A13">
        <v>30</v>
      </c>
      <c r="B13" s="21" t="s">
        <v>105</v>
      </c>
      <c r="C13" s="21">
        <v>6</v>
      </c>
      <c r="D13" s="21">
        <v>4</v>
      </c>
      <c r="E13" s="21">
        <v>7</v>
      </c>
      <c r="F13" t="s">
        <v>127</v>
      </c>
    </row>
    <row r="14" spans="1:6" x14ac:dyDescent="0.25">
      <c r="A14">
        <v>20</v>
      </c>
      <c r="B14" s="21">
        <v>4</v>
      </c>
      <c r="C14" s="21" t="s">
        <v>104</v>
      </c>
      <c r="D14" s="21">
        <v>2</v>
      </c>
      <c r="E14" s="21">
        <v>3</v>
      </c>
      <c r="F14" t="s">
        <v>131</v>
      </c>
    </row>
    <row r="15" spans="1:6" x14ac:dyDescent="0.25">
      <c r="A15">
        <v>40</v>
      </c>
      <c r="B15" s="19" t="s">
        <v>123</v>
      </c>
      <c r="C15" s="19" t="s">
        <v>108</v>
      </c>
      <c r="D15" s="19" t="s">
        <v>124</v>
      </c>
      <c r="E15" s="21">
        <v>10</v>
      </c>
      <c r="F15" s="21" t="s">
        <v>114</v>
      </c>
    </row>
    <row r="16" spans="1:6" x14ac:dyDescent="0.25">
      <c r="A16">
        <v>50</v>
      </c>
      <c r="B16" s="19" t="s">
        <v>122</v>
      </c>
      <c r="C16" s="19">
        <v>0</v>
      </c>
      <c r="D16" s="19" t="s">
        <v>125</v>
      </c>
      <c r="E16" s="21" t="s">
        <v>110</v>
      </c>
      <c r="F16" s="21" t="s">
        <v>128</v>
      </c>
    </row>
    <row r="17" spans="1:6" x14ac:dyDescent="0.25">
      <c r="B17" t="s">
        <v>126</v>
      </c>
      <c r="C17" t="s">
        <v>130</v>
      </c>
      <c r="D17" s="21" t="s">
        <v>112</v>
      </c>
      <c r="E17" s="21" t="s">
        <v>129</v>
      </c>
    </row>
    <row r="21" spans="1:6" x14ac:dyDescent="0.25">
      <c r="A21" s="59" t="s">
        <v>94</v>
      </c>
      <c r="B21" s="60" t="s">
        <v>95</v>
      </c>
      <c r="C21" s="60"/>
      <c r="D21" s="60"/>
      <c r="E21" s="60"/>
    </row>
    <row r="22" spans="1:6" x14ac:dyDescent="0.25">
      <c r="A22" s="59"/>
      <c r="B22">
        <v>40</v>
      </c>
      <c r="C22">
        <v>30</v>
      </c>
      <c r="D22">
        <v>40</v>
      </c>
      <c r="E22">
        <v>50</v>
      </c>
    </row>
    <row r="23" spans="1:6" x14ac:dyDescent="0.25">
      <c r="A23">
        <v>20</v>
      </c>
      <c r="B23" s="21">
        <v>5</v>
      </c>
      <c r="C23" s="21">
        <v>3</v>
      </c>
      <c r="D23" s="21" t="s">
        <v>104</v>
      </c>
      <c r="E23" s="21">
        <v>6</v>
      </c>
    </row>
    <row r="24" spans="1:6" x14ac:dyDescent="0.25">
      <c r="A24">
        <v>30</v>
      </c>
      <c r="B24" s="21" t="s">
        <v>105</v>
      </c>
      <c r="C24" s="21">
        <v>6</v>
      </c>
      <c r="D24" s="21">
        <v>4</v>
      </c>
      <c r="E24" s="21">
        <v>7</v>
      </c>
    </row>
    <row r="25" spans="1:6" x14ac:dyDescent="0.25">
      <c r="A25">
        <v>20</v>
      </c>
      <c r="B25" s="21">
        <v>4</v>
      </c>
      <c r="C25" s="19" t="s">
        <v>150</v>
      </c>
      <c r="D25" s="19" t="s">
        <v>132</v>
      </c>
      <c r="E25" s="21">
        <v>3</v>
      </c>
    </row>
    <row r="26" spans="1:6" x14ac:dyDescent="0.25">
      <c r="A26">
        <v>40</v>
      </c>
      <c r="B26" s="21" t="s">
        <v>107</v>
      </c>
      <c r="C26" s="19" t="s">
        <v>133</v>
      </c>
      <c r="D26" s="19" t="s">
        <v>134</v>
      </c>
      <c r="E26" s="21">
        <v>10</v>
      </c>
      <c r="F26" s="21"/>
    </row>
    <row r="27" spans="1:6" x14ac:dyDescent="0.25">
      <c r="A27">
        <v>50</v>
      </c>
      <c r="B27" s="21">
        <v>0</v>
      </c>
      <c r="C27" s="21">
        <v>0</v>
      </c>
      <c r="D27" s="21" t="s">
        <v>119</v>
      </c>
      <c r="E27" s="21" t="s">
        <v>110</v>
      </c>
      <c r="F27" s="21"/>
    </row>
    <row r="28" spans="1:6" x14ac:dyDescent="0.25">
      <c r="D28" s="21"/>
      <c r="E28" s="21"/>
    </row>
    <row r="29" spans="1:6" x14ac:dyDescent="0.25">
      <c r="A29" s="59" t="s">
        <v>94</v>
      </c>
      <c r="B29" s="60" t="s">
        <v>95</v>
      </c>
      <c r="C29" s="60"/>
      <c r="D29" s="60"/>
      <c r="E29" s="60"/>
    </row>
    <row r="30" spans="1:6" x14ac:dyDescent="0.25">
      <c r="A30" s="59"/>
      <c r="B30">
        <v>40</v>
      </c>
      <c r="C30">
        <v>30</v>
      </c>
      <c r="D30">
        <v>40</v>
      </c>
      <c r="E30">
        <v>50</v>
      </c>
    </row>
    <row r="31" spans="1:6" x14ac:dyDescent="0.25">
      <c r="A31">
        <v>20</v>
      </c>
      <c r="B31" s="21">
        <v>5</v>
      </c>
      <c r="C31" s="21">
        <v>3</v>
      </c>
      <c r="D31" s="21" t="s">
        <v>104</v>
      </c>
      <c r="E31" s="21">
        <v>6</v>
      </c>
      <c r="F31" t="s">
        <v>111</v>
      </c>
    </row>
    <row r="32" spans="1:6" x14ac:dyDescent="0.25">
      <c r="A32">
        <v>30</v>
      </c>
      <c r="B32" s="19" t="s">
        <v>139</v>
      </c>
      <c r="C32" s="19">
        <v>6</v>
      </c>
      <c r="D32" s="19" t="s">
        <v>138</v>
      </c>
      <c r="E32" s="21">
        <v>7</v>
      </c>
      <c r="F32" t="s">
        <v>127</v>
      </c>
    </row>
    <row r="33" spans="1:6" x14ac:dyDescent="0.25">
      <c r="A33">
        <v>20</v>
      </c>
      <c r="B33" s="19">
        <v>4</v>
      </c>
      <c r="C33" s="21">
        <v>1</v>
      </c>
      <c r="D33" s="19" t="s">
        <v>135</v>
      </c>
      <c r="E33" s="21">
        <v>3</v>
      </c>
      <c r="F33" t="s">
        <v>113</v>
      </c>
    </row>
    <row r="34" spans="1:6" x14ac:dyDescent="0.25">
      <c r="A34">
        <v>40</v>
      </c>
      <c r="B34" s="19" t="s">
        <v>140</v>
      </c>
      <c r="C34" s="19" t="s">
        <v>136</v>
      </c>
      <c r="D34" s="19" t="s">
        <v>134</v>
      </c>
      <c r="E34" s="21">
        <v>10</v>
      </c>
      <c r="F34" t="s">
        <v>114</v>
      </c>
    </row>
    <row r="35" spans="1:6" x14ac:dyDescent="0.25">
      <c r="A35">
        <v>50</v>
      </c>
      <c r="B35" s="21">
        <v>0</v>
      </c>
      <c r="C35" s="21">
        <v>0</v>
      </c>
      <c r="D35" s="21">
        <v>0</v>
      </c>
      <c r="E35" s="21" t="s">
        <v>110</v>
      </c>
      <c r="F35" t="s">
        <v>128</v>
      </c>
    </row>
    <row r="36" spans="1:6" x14ac:dyDescent="0.25">
      <c r="B36" t="s">
        <v>126</v>
      </c>
      <c r="C36" t="s">
        <v>130</v>
      </c>
      <c r="D36" t="s">
        <v>112</v>
      </c>
      <c r="E36" t="s">
        <v>129</v>
      </c>
    </row>
    <row r="38" spans="1:6" x14ac:dyDescent="0.25">
      <c r="A38" s="59" t="s">
        <v>94</v>
      </c>
      <c r="B38" s="60" t="s">
        <v>95</v>
      </c>
      <c r="C38" s="60"/>
      <c r="D38" s="60"/>
      <c r="E38" s="60"/>
    </row>
    <row r="39" spans="1:6" x14ac:dyDescent="0.25">
      <c r="A39" s="59"/>
      <c r="B39">
        <v>40</v>
      </c>
      <c r="C39">
        <v>30</v>
      </c>
      <c r="D39">
        <v>40</v>
      </c>
      <c r="E39">
        <v>50</v>
      </c>
    </row>
    <row r="40" spans="1:6" x14ac:dyDescent="0.25">
      <c r="A40">
        <v>20</v>
      </c>
      <c r="B40" s="21">
        <v>5</v>
      </c>
      <c r="C40" s="21">
        <v>3</v>
      </c>
      <c r="D40" s="21" t="s">
        <v>104</v>
      </c>
      <c r="E40" s="21">
        <v>6</v>
      </c>
      <c r="F40" t="s">
        <v>111</v>
      </c>
    </row>
    <row r="41" spans="1:6" x14ac:dyDescent="0.25">
      <c r="A41">
        <v>30</v>
      </c>
      <c r="B41" s="21" t="s">
        <v>105</v>
      </c>
      <c r="C41" s="21">
        <v>6</v>
      </c>
      <c r="D41" s="21" t="s">
        <v>141</v>
      </c>
      <c r="E41" s="21">
        <v>7</v>
      </c>
      <c r="F41" t="s">
        <v>142</v>
      </c>
    </row>
    <row r="42" spans="1:6" x14ac:dyDescent="0.25">
      <c r="A42">
        <v>20</v>
      </c>
      <c r="B42" s="21">
        <v>4</v>
      </c>
      <c r="C42" s="21">
        <v>1</v>
      </c>
      <c r="D42" s="21" t="s">
        <v>135</v>
      </c>
      <c r="E42" s="21">
        <v>3</v>
      </c>
      <c r="F42" t="s">
        <v>113</v>
      </c>
    </row>
    <row r="43" spans="1:6" x14ac:dyDescent="0.25">
      <c r="A43">
        <v>40</v>
      </c>
      <c r="B43" s="21" t="s">
        <v>107</v>
      </c>
      <c r="C43" s="21" t="s">
        <v>136</v>
      </c>
      <c r="D43" s="21" t="s">
        <v>137</v>
      </c>
      <c r="E43" s="21">
        <v>10</v>
      </c>
      <c r="F43" t="s">
        <v>144</v>
      </c>
    </row>
    <row r="44" spans="1:6" x14ac:dyDescent="0.25">
      <c r="A44">
        <v>50</v>
      </c>
      <c r="B44" s="21">
        <v>0</v>
      </c>
      <c r="C44" s="21">
        <v>0</v>
      </c>
      <c r="D44" s="21">
        <v>0</v>
      </c>
      <c r="E44" s="21" t="s">
        <v>110</v>
      </c>
      <c r="F44" t="s">
        <v>120</v>
      </c>
    </row>
    <row r="45" spans="1:6" x14ac:dyDescent="0.25">
      <c r="B45" t="s">
        <v>143</v>
      </c>
      <c r="C45" t="s">
        <v>145</v>
      </c>
      <c r="D45" t="s">
        <v>112</v>
      </c>
      <c r="E45" t="s">
        <v>121</v>
      </c>
    </row>
  </sheetData>
  <mergeCells count="10">
    <mergeCell ref="A29:A30"/>
    <mergeCell ref="B29:E29"/>
    <mergeCell ref="A38:A39"/>
    <mergeCell ref="B38:E38"/>
    <mergeCell ref="A1:A2"/>
    <mergeCell ref="B1:E1"/>
    <mergeCell ref="A10:A11"/>
    <mergeCell ref="B10:E10"/>
    <mergeCell ref="A21:A22"/>
    <mergeCell ref="B21:E2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>
      <selection activeCell="J32" sqref="J32"/>
    </sheetView>
  </sheetViews>
  <sheetFormatPr defaultRowHeight="15" x14ac:dyDescent="0.25"/>
  <cols>
    <col min="1" max="1" width="2.28515625" customWidth="1"/>
    <col min="2" max="2" width="7.28515625" customWidth="1"/>
    <col min="3" max="3" width="13.7109375" customWidth="1"/>
    <col min="4" max="4" width="18.42578125" bestFit="1" customWidth="1"/>
    <col min="5" max="5" width="23.5703125" bestFit="1" customWidth="1"/>
    <col min="6" max="6" width="14.85546875" bestFit="1" customWidth="1"/>
    <col min="7" max="7" width="7.42578125" customWidth="1"/>
  </cols>
  <sheetData>
    <row r="1" spans="1:5" x14ac:dyDescent="0.25">
      <c r="A1" s="11" t="s">
        <v>52</v>
      </c>
    </row>
    <row r="2" spans="1:5" x14ac:dyDescent="0.25">
      <c r="A2" s="11" t="s">
        <v>157</v>
      </c>
    </row>
    <row r="3" spans="1:5" x14ac:dyDescent="0.25">
      <c r="A3" s="11" t="s">
        <v>158</v>
      </c>
    </row>
    <row r="4" spans="1:5" x14ac:dyDescent="0.25">
      <c r="A4" s="11" t="s">
        <v>53</v>
      </c>
    </row>
    <row r="5" spans="1:5" x14ac:dyDescent="0.25">
      <c r="A5" s="11" t="s">
        <v>54</v>
      </c>
    </row>
    <row r="6" spans="1:5" x14ac:dyDescent="0.25">
      <c r="A6" s="11"/>
      <c r="B6" t="s">
        <v>55</v>
      </c>
    </row>
    <row r="7" spans="1:5" x14ac:dyDescent="0.25">
      <c r="A7" s="11"/>
      <c r="B7" t="s">
        <v>159</v>
      </c>
    </row>
    <row r="8" spans="1:5" x14ac:dyDescent="0.25">
      <c r="A8" s="11"/>
      <c r="B8" t="s">
        <v>56</v>
      </c>
    </row>
    <row r="9" spans="1:5" x14ac:dyDescent="0.25">
      <c r="A9" s="11" t="s">
        <v>57</v>
      </c>
    </row>
    <row r="10" spans="1:5" x14ac:dyDescent="0.25">
      <c r="B10" t="s">
        <v>160</v>
      </c>
    </row>
    <row r="11" spans="1:5" x14ac:dyDescent="0.25">
      <c r="B11" t="s">
        <v>59</v>
      </c>
    </row>
    <row r="14" spans="1:5" ht="15.75" thickBot="1" x14ac:dyDescent="0.3">
      <c r="A14" t="s">
        <v>60</v>
      </c>
    </row>
    <row r="15" spans="1:5" ht="15.75" thickBot="1" x14ac:dyDescent="0.3">
      <c r="B15" s="23" t="s">
        <v>36</v>
      </c>
      <c r="C15" s="23" t="s">
        <v>37</v>
      </c>
      <c r="D15" s="23" t="s">
        <v>61</v>
      </c>
      <c r="E15" s="23" t="s">
        <v>62</v>
      </c>
    </row>
    <row r="16" spans="1:5" ht="15.75" thickBot="1" x14ac:dyDescent="0.3">
      <c r="B16" s="13" t="s">
        <v>68</v>
      </c>
      <c r="C16" s="13" t="s">
        <v>151</v>
      </c>
      <c r="D16" s="17">
        <v>0</v>
      </c>
      <c r="E16" s="17">
        <v>3800</v>
      </c>
    </row>
    <row r="19" spans="1:7" ht="15.75" thickBot="1" x14ac:dyDescent="0.3">
      <c r="A19" t="s">
        <v>35</v>
      </c>
    </row>
    <row r="20" spans="1:7" ht="15.75" thickBot="1" x14ac:dyDescent="0.3">
      <c r="B20" s="23" t="s">
        <v>36</v>
      </c>
      <c r="C20" s="23" t="s">
        <v>37</v>
      </c>
      <c r="D20" s="23" t="s">
        <v>61</v>
      </c>
      <c r="E20" s="23" t="s">
        <v>62</v>
      </c>
      <c r="F20" s="23" t="s">
        <v>63</v>
      </c>
    </row>
    <row r="21" spans="1:7" x14ac:dyDescent="0.25">
      <c r="B21" s="12" t="s">
        <v>42</v>
      </c>
      <c r="C21" s="12" t="s">
        <v>161</v>
      </c>
      <c r="D21" s="18">
        <v>0</v>
      </c>
      <c r="E21" s="18">
        <v>599.99999999999989</v>
      </c>
      <c r="F21" s="12" t="s">
        <v>69</v>
      </c>
    </row>
    <row r="22" spans="1:7" ht="15.75" thickBot="1" x14ac:dyDescent="0.3">
      <c r="B22" s="13" t="s">
        <v>44</v>
      </c>
      <c r="C22" s="13" t="s">
        <v>162</v>
      </c>
      <c r="D22" s="17">
        <v>0</v>
      </c>
      <c r="E22" s="17">
        <v>100.00000000000006</v>
      </c>
      <c r="F22" s="13" t="s">
        <v>69</v>
      </c>
    </row>
    <row r="25" spans="1:7" ht="15.75" thickBot="1" x14ac:dyDescent="0.3">
      <c r="A25" t="s">
        <v>41</v>
      </c>
    </row>
    <row r="26" spans="1:7" ht="15.75" thickBot="1" x14ac:dyDescent="0.3">
      <c r="B26" s="23" t="s">
        <v>36</v>
      </c>
      <c r="C26" s="23" t="s">
        <v>37</v>
      </c>
      <c r="D26" s="23" t="s">
        <v>64</v>
      </c>
      <c r="E26" s="23" t="s">
        <v>65</v>
      </c>
      <c r="F26" s="23" t="s">
        <v>66</v>
      </c>
      <c r="G26" s="23" t="s">
        <v>67</v>
      </c>
    </row>
    <row r="27" spans="1:7" x14ac:dyDescent="0.25">
      <c r="B27" s="12" t="s">
        <v>46</v>
      </c>
      <c r="C27" s="12" t="s">
        <v>163</v>
      </c>
      <c r="D27" s="18">
        <v>370</v>
      </c>
      <c r="E27" s="12" t="s">
        <v>70</v>
      </c>
      <c r="F27" s="12" t="s">
        <v>71</v>
      </c>
      <c r="G27" s="12">
        <v>0</v>
      </c>
    </row>
    <row r="28" spans="1:7" ht="15.75" thickBot="1" x14ac:dyDescent="0.3">
      <c r="B28" s="13" t="s">
        <v>48</v>
      </c>
      <c r="C28" s="13" t="s">
        <v>164</v>
      </c>
      <c r="D28" s="17">
        <v>90</v>
      </c>
      <c r="E28" s="13" t="s">
        <v>72</v>
      </c>
      <c r="F28" s="13" t="s">
        <v>71</v>
      </c>
      <c r="G28" s="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zoomScale="130" zoomScaleNormal="130" workbookViewId="0">
      <selection activeCell="E16" sqref="E15:E16"/>
    </sheetView>
  </sheetViews>
  <sheetFormatPr defaultRowHeight="15" x14ac:dyDescent="0.25"/>
  <cols>
    <col min="1" max="1" width="2.28515625" customWidth="1"/>
    <col min="2" max="2" width="7.28515625" customWidth="1"/>
    <col min="3" max="3" width="13.7109375" bestFit="1" customWidth="1"/>
    <col min="4" max="4" width="14.7109375" bestFit="1" customWidth="1"/>
    <col min="5" max="5" width="11.28515625" bestFit="1" customWidth="1"/>
    <col min="6" max="6" width="16.5703125" bestFit="1" customWidth="1"/>
    <col min="7" max="7" width="12" bestFit="1" customWidth="1"/>
    <col min="8" max="8" width="12.42578125" bestFit="1" customWidth="1"/>
  </cols>
  <sheetData>
    <row r="1" spans="1:8" x14ac:dyDescent="0.25">
      <c r="A1" s="11" t="s">
        <v>33</v>
      </c>
    </row>
    <row r="2" spans="1:8" x14ac:dyDescent="0.25">
      <c r="A2" s="11" t="s">
        <v>157</v>
      </c>
    </row>
    <row r="3" spans="1:8" x14ac:dyDescent="0.25">
      <c r="A3" s="11" t="s">
        <v>165</v>
      </c>
    </row>
    <row r="6" spans="1:8" ht="15.75" thickBot="1" x14ac:dyDescent="0.3">
      <c r="A6" t="s">
        <v>35</v>
      </c>
    </row>
    <row r="7" spans="1:8" x14ac:dyDescent="0.25">
      <c r="B7" s="24"/>
      <c r="C7" s="24"/>
      <c r="D7" s="24" t="s">
        <v>38</v>
      </c>
      <c r="E7" s="24" t="s">
        <v>40</v>
      </c>
      <c r="F7" s="24" t="s">
        <v>76</v>
      </c>
      <c r="G7" s="24" t="s">
        <v>78</v>
      </c>
      <c r="H7" s="24" t="s">
        <v>78</v>
      </c>
    </row>
    <row r="8" spans="1:8" ht="15.75" thickBot="1" x14ac:dyDescent="0.3">
      <c r="B8" s="25" t="s">
        <v>36</v>
      </c>
      <c r="C8" s="25" t="s">
        <v>37</v>
      </c>
      <c r="D8" s="25" t="s">
        <v>39</v>
      </c>
      <c r="E8" s="25" t="s">
        <v>75</v>
      </c>
      <c r="F8" s="25" t="s">
        <v>77</v>
      </c>
      <c r="G8" s="25" t="s">
        <v>79</v>
      </c>
      <c r="H8" s="25" t="s">
        <v>80</v>
      </c>
    </row>
    <row r="9" spans="1:8" x14ac:dyDescent="0.25">
      <c r="B9" s="12" t="s">
        <v>42</v>
      </c>
      <c r="C9" s="12" t="s">
        <v>161</v>
      </c>
      <c r="D9" s="12">
        <v>599.99999999999989</v>
      </c>
      <c r="E9" s="12">
        <v>0</v>
      </c>
      <c r="F9" s="12">
        <v>5</v>
      </c>
      <c r="G9" s="12">
        <v>0.71428571428571497</v>
      </c>
      <c r="H9" s="12">
        <v>2.3333333333333335</v>
      </c>
    </row>
    <row r="10" spans="1:8" ht="15.75" thickBot="1" x14ac:dyDescent="0.3">
      <c r="B10" s="13" t="s">
        <v>44</v>
      </c>
      <c r="C10" s="13" t="s">
        <v>162</v>
      </c>
      <c r="D10" s="13">
        <v>100.00000000000006</v>
      </c>
      <c r="E10" s="13">
        <v>0</v>
      </c>
      <c r="F10" s="13">
        <v>8</v>
      </c>
      <c r="G10" s="13">
        <v>7.0000000000000009</v>
      </c>
      <c r="H10" s="13">
        <v>1.0000000000000009</v>
      </c>
    </row>
    <row r="12" spans="1:8" ht="15.75" thickBot="1" x14ac:dyDescent="0.3">
      <c r="A12" t="s">
        <v>41</v>
      </c>
    </row>
    <row r="13" spans="1:8" x14ac:dyDescent="0.25">
      <c r="B13" s="24"/>
      <c r="C13" s="24"/>
      <c r="D13" s="24" t="s">
        <v>38</v>
      </c>
      <c r="E13" s="24" t="s">
        <v>81</v>
      </c>
      <c r="F13" s="24" t="s">
        <v>83</v>
      </c>
      <c r="G13" s="24" t="s">
        <v>78</v>
      </c>
      <c r="H13" s="24" t="s">
        <v>78</v>
      </c>
    </row>
    <row r="14" spans="1:8" ht="15.75" thickBot="1" x14ac:dyDescent="0.3">
      <c r="B14" s="25" t="s">
        <v>36</v>
      </c>
      <c r="C14" s="25" t="s">
        <v>37</v>
      </c>
      <c r="D14" s="25" t="s">
        <v>39</v>
      </c>
      <c r="E14" s="25" t="s">
        <v>82</v>
      </c>
      <c r="F14" s="25" t="s">
        <v>84</v>
      </c>
      <c r="G14" s="25" t="s">
        <v>79</v>
      </c>
      <c r="H14" s="25" t="s">
        <v>80</v>
      </c>
    </row>
    <row r="15" spans="1:8" x14ac:dyDescent="0.25">
      <c r="B15" s="12" t="s">
        <v>46</v>
      </c>
      <c r="C15" s="12" t="s">
        <v>163</v>
      </c>
      <c r="D15" s="12">
        <v>370</v>
      </c>
      <c r="E15" s="12">
        <v>8.75</v>
      </c>
      <c r="F15" s="12">
        <v>370</v>
      </c>
      <c r="G15" s="12">
        <v>80.000000000000071</v>
      </c>
      <c r="H15" s="12">
        <v>160</v>
      </c>
    </row>
    <row r="16" spans="1:8" ht="15.75" thickBot="1" x14ac:dyDescent="0.3">
      <c r="B16" s="13" t="s">
        <v>48</v>
      </c>
      <c r="C16" s="13" t="s">
        <v>164</v>
      </c>
      <c r="D16" s="13">
        <v>90</v>
      </c>
      <c r="E16" s="13">
        <v>6.2500000000000036</v>
      </c>
      <c r="F16" s="13">
        <v>90</v>
      </c>
      <c r="G16" s="13">
        <v>68.571428571428584</v>
      </c>
      <c r="H16" s="13">
        <v>16.000000000000014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Симплекс-метод</vt:lpstr>
      <vt:lpstr>Отчет об устойчивости</vt:lpstr>
      <vt:lpstr>Отчет о пределах</vt:lpstr>
      <vt:lpstr>Отчет о результатах</vt:lpstr>
      <vt:lpstr>Поиск решения в Excel</vt:lpstr>
      <vt:lpstr>Опорный план</vt:lpstr>
      <vt:lpstr>Улучшение опорного плана</vt:lpstr>
      <vt:lpstr>Отчет о результатах 1</vt:lpstr>
      <vt:lpstr>Отчет об устойчивости 1</vt:lpstr>
      <vt:lpstr>Отчет о пределах 1</vt:lpstr>
      <vt:lpstr>Лист1</vt:lpstr>
      <vt:lpstr>Лист3</vt:lpstr>
      <vt:lpstr>Лист4</vt:lpstr>
      <vt:lpstr>Лист2</vt:lpstr>
      <vt:lpstr>Лист7</vt:lpstr>
      <vt:lpstr>Лист8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 Zabenko</dc:creator>
  <cp:lastModifiedBy>Пользователь Windows</cp:lastModifiedBy>
  <dcterms:created xsi:type="dcterms:W3CDTF">2015-06-05T18:17:20Z</dcterms:created>
  <dcterms:modified xsi:type="dcterms:W3CDTF">2020-11-19T22:32:01Z</dcterms:modified>
</cp:coreProperties>
</file>