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GGDP" sheetId="2" r:id="rId5"/>
  </sheets>
  <definedNames/>
  <calcPr/>
</workbook>
</file>

<file path=xl/sharedStrings.xml><?xml version="1.0" encoding="utf-8"?>
<sst xmlns="http://schemas.openxmlformats.org/spreadsheetml/2006/main" count="152" uniqueCount="152">
  <si>
    <t>In BGN '000 (thousand)</t>
  </si>
  <si>
    <t>All "expense", "tax" are subtracted in the calculations but positive in the respected rows</t>
  </si>
  <si>
    <t>Income Statement</t>
  </si>
  <si>
    <t>Revenue</t>
  </si>
  <si>
    <t>Other Income/Loss</t>
  </si>
  <si>
    <t xml:space="preserve">Cost of materials and supplies </t>
  </si>
  <si>
    <t>External services expense</t>
  </si>
  <si>
    <t>Salaries and wages expense</t>
  </si>
  <si>
    <t>Depreciation expense</t>
  </si>
  <si>
    <t>Other operating expenses</t>
  </si>
  <si>
    <t>Total operating expenses</t>
  </si>
  <si>
    <t>Operating income</t>
  </si>
  <si>
    <t>Operating margin</t>
  </si>
  <si>
    <t xml:space="preserve">Other financial Income </t>
  </si>
  <si>
    <t>Other financial Expenses</t>
  </si>
  <si>
    <t>Other financial Income/Expenses</t>
  </si>
  <si>
    <t>EBIT</t>
  </si>
  <si>
    <t>Tax</t>
  </si>
  <si>
    <t>Net Income</t>
  </si>
  <si>
    <t>Net Income Margin</t>
  </si>
  <si>
    <t>Revenue Growth</t>
  </si>
  <si>
    <t>Operating Income Growth</t>
  </si>
  <si>
    <t>EV</t>
  </si>
  <si>
    <t>Terminal</t>
  </si>
  <si>
    <t>Observations Income Statement: 1) Lower Net Income Margin coming from lower operating income margin, coming from higher costs for everything except packaging</t>
  </si>
  <si>
    <t>2) Steady revenue growth above 10%ish/mid double digits</t>
  </si>
  <si>
    <t>3) Increase in Salaries and wages above Operating Income Growth, concerning, temporary? not temporary</t>
  </si>
  <si>
    <t>4) Cost of materials and supplies stay flat 2022-2024</t>
  </si>
  <si>
    <t>5) Steady ~10% operating margin and ~8.75% profit margin</t>
  </si>
  <si>
    <t>6) Second derivative of revenue growth is negative 2022-2024,but positive 2021-2022</t>
  </si>
  <si>
    <t>7) Increase in External services expense above Operating Income Growth, concerning, opportunistic, temporary? not temporary</t>
  </si>
  <si>
    <t>8) Decreasing opearing margin and therefore net income margin</t>
  </si>
  <si>
    <t>9) low operating/net income growth, growth slower than revenue for all years - potential margin improvements?</t>
  </si>
  <si>
    <t>Observations PR: 1) Geopost SA France 69.81% stake</t>
  </si>
  <si>
    <t>2) Descrepency in numbers between consolidated and not consolidated from 2024 and 2023 mainly "Външен пазар", big revenue in subsidieries</t>
  </si>
  <si>
    <t>3) Deliveries to Greece - key growth driver</t>
  </si>
  <si>
    <t>4) In 2023 increase in workforce 2.7%, but increase in delivieries 10.5%, efficiencies or employees work more? - PR 2023, because of investments in automation, digitalization and package processing</t>
  </si>
  <si>
    <t>5) Descrepency in EBIT between PR and financial - because of "Other financial income/expenses"</t>
  </si>
  <si>
    <t>Deliveries ( in '000)</t>
  </si>
  <si>
    <t>Deliveries growth rate</t>
  </si>
  <si>
    <t>Average Deliveries Growth rate (specify time period)</t>
  </si>
  <si>
    <t>TAM Bulgaria Growth rate</t>
  </si>
  <si>
    <t>TAM Bulgaria CAGR</t>
  </si>
  <si>
    <t>Observations deliveries: 1) 2020 outlier, but they retained the Revenue from 2020 and grew on it</t>
  </si>
  <si>
    <t>2) 2 years in a row 10% growth in deliveries, but deceleration from 2020 and 2021, covid is a tailwind?</t>
  </si>
  <si>
    <t>3) Second derivative of package growth between 2023 and 2024 is positive</t>
  </si>
  <si>
    <t>4) 2020 TAM Bulgaria Growth (if accurate) 6.7%, but Speedy deliveries grew 31.8%</t>
  </si>
  <si>
    <t>Tailwinds: 1) Schengen?</t>
  </si>
  <si>
    <t>2) City Population concentration</t>
  </si>
  <si>
    <t>3) Decreasing fuel prices</t>
  </si>
  <si>
    <t>4) lower packaging prices (they have been a tailwind for the last few years) (they can change packaging depending on whats cheaper? EU regulations for packaging? Where do packaging regulations matter - they repackage through the delivery route or? Lets say China - Bulgaria - does the package get repackaged at each deliviery point?</t>
  </si>
  <si>
    <t>Headwinds:</t>
  </si>
  <si>
    <t>1) Salaries have to be increasing especially in Sofia?</t>
  </si>
  <si>
    <t>2) Rising fuel prices</t>
  </si>
  <si>
    <t>3) higher packaging prices</t>
  </si>
  <si>
    <t>Observations: 1) 100% country coverage</t>
  </si>
  <si>
    <t>2) City population concentration</t>
  </si>
  <si>
    <t>3) Shengen Area</t>
  </si>
  <si>
    <t>4) Eurozone?</t>
  </si>
  <si>
    <t>5) most employees have no higher education, so increasing the upper insurance threshhold should not be a problem (it may be a headwind if the lower insurance threshhold increases, but Speedy workers get paid above minimum wage) (of course a headwind if all insurance benefits payments increase in general, but this would impact all employees in general)</t>
  </si>
  <si>
    <r>
      <rPr>
        <rFont val="Arial"/>
        <color theme="1"/>
      </rPr>
      <t xml:space="preserve">6) Delivery market is expected to grow in Bulgaria, because of low unemployment rate, </t>
    </r>
    <r>
      <rPr>
        <rFont val="Arial"/>
        <b/>
        <color theme="1"/>
      </rPr>
      <t>higher and higher incomes</t>
    </r>
    <r>
      <rPr>
        <rFont val="Arial"/>
        <color theme="1"/>
      </rPr>
      <t xml:space="preserve"> and digitalisation, increased economic activity</t>
    </r>
  </si>
  <si>
    <t>7) Good online package tracker</t>
  </si>
  <si>
    <t>8) Fast and good customer service in offices, not long queues, competitor Ekont seems to have longer queues</t>
  </si>
  <si>
    <t>Lower priority research (doesnt impact that much):</t>
  </si>
  <si>
    <t>- Packaging/packaging cost</t>
  </si>
  <si>
    <t>- Other neighbouring countries apart from Greece and Romania</t>
  </si>
  <si>
    <t>- Derivatives of growth and models (doesnt matter that much as socio-economic factors, especially in the long term)</t>
  </si>
  <si>
    <t>Bottom line sell bearish signals: 1. Increase in fuel prices, 2. Increase in Salaries/employee benefits, 3. Increase in pakcaging costs, 4. Decrease in ecommerce growth in Bulgaria 5. Revenue stagnation 6. Worsening of the service 7.  Ecommerce/Bulgarian economy slowdown</t>
  </si>
  <si>
    <t>Bottom line buy bullish signals: 1. Operating income growth reaccelaration/increase in operating income margins. 2. Lower fuel prices 3. Salaries/employee benefits not growing 4. Cost of packaging not growing 5. Keep steady revenue growth 6. COVID back to home 7.  Ecommerce/Bulgarian economy growth</t>
  </si>
  <si>
    <t>At the moment nothing too conerning, but keep in track. Concerns outweighed by growth factors</t>
  </si>
  <si>
    <t>Main concerns: Decreasing margins</t>
  </si>
  <si>
    <t>Main optimisms: Revenue growth, ecommerce/Bulgarian economy growth, Schengen area</t>
  </si>
  <si>
    <t>TODO:</t>
  </si>
  <si>
    <t>Ecommerce in Bulgaria Growth?</t>
  </si>
  <si>
    <t>Greece growth sustainable?</t>
  </si>
  <si>
    <t>Romania growth opportunities?</t>
  </si>
  <si>
    <t>Other neighbouring countries growth opportunities?</t>
  </si>
  <si>
    <t>Vs fedex ups etc?</t>
  </si>
  <si>
    <t>TAM?</t>
  </si>
  <si>
    <t>Harder info to find:</t>
  </si>
  <si>
    <t>Temu/Shein, China growth as a last point in delivery?</t>
  </si>
  <si>
    <t>DPD relationships?</t>
  </si>
  <si>
    <t>Speedy app?</t>
  </si>
  <si>
    <t>Pull out quarterly numbers for trend reggression and first and second derivative? (Polynomial regression , ARIMA?, Logistic Growth Models)</t>
  </si>
  <si>
    <t>Period</t>
  </si>
  <si>
    <t>US</t>
  </si>
  <si>
    <t>BG</t>
  </si>
  <si>
    <t>2015 Q1</t>
  </si>
  <si>
    <t>2015 Q2</t>
  </si>
  <si>
    <t>US AVG</t>
  </si>
  <si>
    <t>BG AVG</t>
  </si>
  <si>
    <t>2015 Q3</t>
  </si>
  <si>
    <t>2015 Q4</t>
  </si>
  <si>
    <t>2016 Q1</t>
  </si>
  <si>
    <t>2016 Q2</t>
  </si>
  <si>
    <t>2016 Q3</t>
  </si>
  <si>
    <t>Observations: BG slower growth after COVID, potential acceleration?</t>
  </si>
  <si>
    <t>2016 Q4</t>
  </si>
  <si>
    <t>2017 Q1</t>
  </si>
  <si>
    <t>2017 Q2</t>
  </si>
  <si>
    <t>2017 Q3</t>
  </si>
  <si>
    <t>quarter-on-quarter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</si>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</sst>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lev]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i/>
      <color theme="1"/>
      <name val="Arial"/>
      <scheme val="minor"/>
    </font>
    <font>
      <sz val="12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Font="1" applyNumberFormat="1"/>
    <xf borderId="0" fillId="0" fontId="1" numFmtId="9" xfId="0" applyFont="1" applyNumberFormat="1"/>
    <xf borderId="0" fillId="2" fontId="1" numFmtId="0" xfId="0" applyAlignment="1" applyFill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x3news.com/?page=DownloadExtriFiles&amp;EXTRI_ID=136947&amp;language=bg&amp;year=2019&amp;period=Q5" TargetMode="External"/><Relationship Id="rId2" Type="http://schemas.openxmlformats.org/officeDocument/2006/relationships/hyperlink" Target="https://www.x3news.com/?page=DownloadExtriFiles&amp;EXTRI_ID=148342&amp;language=bg&amp;year=2020&amp;period=Q5" TargetMode="External"/><Relationship Id="rId3" Type="http://schemas.openxmlformats.org/officeDocument/2006/relationships/hyperlink" Target="https://www.x3news.com/?page=DownloadExtriFiles&amp;EXTRI_ID=159481&amp;language=bg&amp;year=2021&amp;period=Q5" TargetMode="External"/><Relationship Id="rId4" Type="http://schemas.openxmlformats.org/officeDocument/2006/relationships/hyperlink" Target="https://www.x3news.com/?page=DownloadExtriFiles&amp;EXTRI_ID=168932&amp;language=bg&amp;year=2022&amp;period=Q5" TargetMode="External"/><Relationship Id="rId5" Type="http://schemas.openxmlformats.org/officeDocument/2006/relationships/hyperlink" Target="https://www.x3news.com/?page=DownloadExtriFiles&amp;EXTRI_ID=178704&amp;language=bg&amp;year=2023&amp;period=Q5" TargetMode="External"/><Relationship Id="rId6" Type="http://schemas.openxmlformats.org/officeDocument/2006/relationships/hyperlink" Target="https://www.x3news.com/?page=DownloadExtriFiles&amp;EXTRI_ID=186383&amp;language=bg&amp;year=2024&amp;period=Q4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2" t="s">
        <v>2</v>
      </c>
      <c r="C2" s="3">
        <v>2019.0</v>
      </c>
      <c r="D2" s="3">
        <v>2020.0</v>
      </c>
      <c r="E2" s="3">
        <v>2021.0</v>
      </c>
      <c r="F2" s="3">
        <v>2022.0</v>
      </c>
      <c r="G2" s="3">
        <v>2023.0</v>
      </c>
      <c r="H2" s="3">
        <v>2024.0</v>
      </c>
      <c r="I2" s="1">
        <v>2025.0</v>
      </c>
      <c r="J2" s="1">
        <v>2026.0</v>
      </c>
      <c r="K2" s="1">
        <v>2027.0</v>
      </c>
      <c r="L2" s="1">
        <v>2028.0</v>
      </c>
      <c r="M2" s="1">
        <v>2029.0</v>
      </c>
      <c r="N2" s="1">
        <v>2030.0</v>
      </c>
      <c r="O2" s="1">
        <v>2031.0</v>
      </c>
      <c r="P2" s="1">
        <v>2032.0</v>
      </c>
      <c r="Q2" s="1">
        <v>2033.0</v>
      </c>
      <c r="R2" s="1">
        <v>2034.0</v>
      </c>
      <c r="S2" s="1">
        <v>2035.0</v>
      </c>
      <c r="T2" s="1">
        <v>2036.0</v>
      </c>
      <c r="U2" s="1">
        <v>2037.0</v>
      </c>
      <c r="V2" s="1">
        <v>2038.0</v>
      </c>
      <c r="W2" s="1">
        <v>2039.0</v>
      </c>
      <c r="X2" s="1">
        <v>2040.0</v>
      </c>
      <c r="Y2" s="1">
        <v>2041.0</v>
      </c>
      <c r="Z2" s="1">
        <v>2042.0</v>
      </c>
      <c r="AA2" s="1">
        <v>2043.0</v>
      </c>
      <c r="AB2" s="1">
        <v>2044.0</v>
      </c>
      <c r="AC2" s="1">
        <v>2045.0</v>
      </c>
      <c r="AD2" s="1">
        <v>2046.0</v>
      </c>
      <c r="AE2" s="1">
        <v>2047.0</v>
      </c>
      <c r="AF2" s="1">
        <v>2048.0</v>
      </c>
      <c r="AG2" s="1">
        <v>2049.0</v>
      </c>
      <c r="AH2" s="1">
        <v>2050.0</v>
      </c>
      <c r="AI2" s="1">
        <v>2051.0</v>
      </c>
      <c r="AJ2" s="1">
        <v>2052.0</v>
      </c>
      <c r="AK2" s="1">
        <v>2053.0</v>
      </c>
      <c r="AL2" s="1">
        <v>2054.0</v>
      </c>
      <c r="AM2" s="1">
        <v>2055.0</v>
      </c>
      <c r="AN2" s="1">
        <v>2056.0</v>
      </c>
      <c r="AO2" s="1">
        <v>2057.0</v>
      </c>
      <c r="AP2" s="1">
        <v>2058.0</v>
      </c>
      <c r="AQ2" s="1">
        <v>2059.0</v>
      </c>
      <c r="AR2" s="1">
        <v>2060.0</v>
      </c>
      <c r="AS2" s="1">
        <v>2061.0</v>
      </c>
      <c r="AT2" s="1">
        <v>2062.0</v>
      </c>
      <c r="AU2" s="1">
        <v>2063.0</v>
      </c>
      <c r="AV2" s="1">
        <v>2064.0</v>
      </c>
      <c r="AW2" s="1">
        <v>2065.0</v>
      </c>
      <c r="AX2" s="1">
        <v>2066.0</v>
      </c>
      <c r="AY2" s="1">
        <v>2067.0</v>
      </c>
      <c r="AZ2" s="1">
        <v>2068.0</v>
      </c>
      <c r="BA2" s="1">
        <v>2069.0</v>
      </c>
      <c r="BB2" s="1">
        <v>2070.0</v>
      </c>
      <c r="BC2" s="1">
        <v>2071.0</v>
      </c>
      <c r="BD2" s="1">
        <v>2072.0</v>
      </c>
    </row>
    <row r="3">
      <c r="A3" s="4" t="s">
        <v>3</v>
      </c>
      <c r="C3" s="1">
        <v>225158.0</v>
      </c>
      <c r="D3" s="1">
        <v>279030.0</v>
      </c>
      <c r="E3" s="1">
        <v>334850.0</v>
      </c>
      <c r="F3" s="1">
        <v>386477.0</v>
      </c>
      <c r="G3" s="1">
        <v>450970.0</v>
      </c>
      <c r="H3" s="1">
        <v>507641.0</v>
      </c>
    </row>
    <row r="4">
      <c r="A4" s="1" t="s">
        <v>4</v>
      </c>
      <c r="C4" s="5">
        <f>2901+971</f>
        <v>3872</v>
      </c>
      <c r="D4" s="1">
        <f>2150+970</f>
        <v>3120</v>
      </c>
      <c r="E4" s="1">
        <f>2904+1283</f>
        <v>4187</v>
      </c>
      <c r="F4" s="1">
        <v>6276.0</v>
      </c>
      <c r="G4" s="1">
        <v>10961.0</v>
      </c>
      <c r="H4" s="1">
        <v>11525.0</v>
      </c>
    </row>
    <row r="5">
      <c r="A5" s="1" t="s">
        <v>5</v>
      </c>
      <c r="C5" s="1">
        <v>9467.0</v>
      </c>
      <c r="D5" s="1">
        <v>11308.0</v>
      </c>
      <c r="E5" s="1">
        <v>15054.0</v>
      </c>
      <c r="F5" s="1">
        <v>19424.0</v>
      </c>
      <c r="G5" s="1">
        <v>19989.0</v>
      </c>
      <c r="H5" s="1">
        <v>19033.0</v>
      </c>
    </row>
    <row r="6">
      <c r="A6" s="1" t="s">
        <v>6</v>
      </c>
      <c r="C6" s="1">
        <v>121215.0</v>
      </c>
      <c r="D6" s="1">
        <v>149249.0</v>
      </c>
      <c r="E6" s="1">
        <v>174948.0</v>
      </c>
      <c r="F6" s="1">
        <v>213988.0</v>
      </c>
      <c r="G6" s="1">
        <v>254964.0</v>
      </c>
      <c r="H6" s="1">
        <v>290001.0</v>
      </c>
    </row>
    <row r="7">
      <c r="A7" s="1" t="s">
        <v>7</v>
      </c>
      <c r="C7" s="1">
        <v>48138.0</v>
      </c>
      <c r="D7" s="1">
        <v>59498.0</v>
      </c>
      <c r="E7" s="1">
        <v>76212.0</v>
      </c>
      <c r="F7" s="1">
        <v>82939.0</v>
      </c>
      <c r="G7" s="1">
        <v>98016.0</v>
      </c>
      <c r="H7" s="1">
        <v>116765.0</v>
      </c>
    </row>
    <row r="8">
      <c r="A8" s="1" t="s">
        <v>8</v>
      </c>
      <c r="C8" s="1">
        <v>22299.0</v>
      </c>
      <c r="D8" s="1">
        <v>23415.0</v>
      </c>
      <c r="E8" s="1">
        <v>27255.0</v>
      </c>
      <c r="F8" s="1">
        <v>31624.0</v>
      </c>
      <c r="G8" s="1">
        <v>35737.0</v>
      </c>
      <c r="H8" s="1">
        <v>40562.0</v>
      </c>
    </row>
    <row r="9">
      <c r="A9" s="1" t="s">
        <v>9</v>
      </c>
      <c r="C9" s="1">
        <v>3916.0</v>
      </c>
      <c r="D9" s="1">
        <v>4438.0</v>
      </c>
      <c r="E9" s="1">
        <v>5176.0</v>
      </c>
      <c r="F9" s="5">
        <f>-1367-1938+6911</f>
        <v>3606</v>
      </c>
      <c r="G9" s="1">
        <v>5753.0</v>
      </c>
      <c r="H9" s="1">
        <v>8722.0</v>
      </c>
    </row>
    <row r="10">
      <c r="A10" s="4" t="s">
        <v>10</v>
      </c>
      <c r="C10" s="5">
        <f t="shared" ref="C10:H10" si="1">SUM(C5:C9)</f>
        <v>205035</v>
      </c>
      <c r="D10" s="5">
        <f t="shared" si="1"/>
        <v>247908</v>
      </c>
      <c r="E10" s="5">
        <f t="shared" si="1"/>
        <v>298645</v>
      </c>
      <c r="F10" s="5">
        <f t="shared" si="1"/>
        <v>351581</v>
      </c>
      <c r="G10" s="5">
        <f t="shared" si="1"/>
        <v>414459</v>
      </c>
      <c r="H10" s="5">
        <f t="shared" si="1"/>
        <v>475083</v>
      </c>
    </row>
    <row r="11">
      <c r="A11" s="4" t="s">
        <v>11</v>
      </c>
      <c r="C11" s="5">
        <f t="shared" ref="C11:H11" si="2">C3+C4-SUM(C5:C9)</f>
        <v>23995</v>
      </c>
      <c r="D11" s="5">
        <f t="shared" si="2"/>
        <v>34242</v>
      </c>
      <c r="E11" s="5">
        <f t="shared" si="2"/>
        <v>40392</v>
      </c>
      <c r="F11" s="5">
        <f t="shared" si="2"/>
        <v>41172</v>
      </c>
      <c r="G11" s="5">
        <f t="shared" si="2"/>
        <v>47472</v>
      </c>
      <c r="H11" s="5">
        <f t="shared" si="2"/>
        <v>44083</v>
      </c>
    </row>
    <row r="12">
      <c r="A12" s="4" t="s">
        <v>12</v>
      </c>
      <c r="C12" s="5">
        <f t="shared" ref="C12:H12" si="3">(C11/C3)*100</f>
        <v>10.65696089</v>
      </c>
      <c r="D12" s="5">
        <f t="shared" si="3"/>
        <v>12.27179873</v>
      </c>
      <c r="E12" s="5">
        <f t="shared" si="3"/>
        <v>12.06271465</v>
      </c>
      <c r="F12" s="5">
        <f t="shared" si="3"/>
        <v>10.65315659</v>
      </c>
      <c r="G12" s="5">
        <f t="shared" si="3"/>
        <v>10.52664257</v>
      </c>
      <c r="H12" s="5">
        <f t="shared" si="3"/>
        <v>8.683892751</v>
      </c>
    </row>
    <row r="13">
      <c r="A13" s="1" t="s">
        <v>13</v>
      </c>
      <c r="C13" s="1">
        <v>0.0</v>
      </c>
      <c r="D13" s="1">
        <v>0.0</v>
      </c>
      <c r="E13" s="1">
        <v>0.0</v>
      </c>
      <c r="F13" s="1">
        <v>0.0</v>
      </c>
      <c r="G13" s="1">
        <v>526.0</v>
      </c>
      <c r="H13" s="1">
        <v>862.0</v>
      </c>
    </row>
    <row r="14">
      <c r="A14" s="1" t="s">
        <v>14</v>
      </c>
      <c r="C14" s="1">
        <v>2569.0</v>
      </c>
      <c r="D14" s="1">
        <v>3875.0</v>
      </c>
      <c r="E14" s="1">
        <v>3282.0</v>
      </c>
      <c r="F14" s="1">
        <v>2375.0</v>
      </c>
      <c r="G14" s="1">
        <v>3289.0</v>
      </c>
      <c r="H14" s="1">
        <v>3291.0</v>
      </c>
    </row>
    <row r="15">
      <c r="A15" s="1" t="s">
        <v>15</v>
      </c>
      <c r="C15" s="5">
        <f t="shared" ref="C15:H15" si="4">C13-C14</f>
        <v>-2569</v>
      </c>
      <c r="D15" s="5">
        <f t="shared" si="4"/>
        <v>-3875</v>
      </c>
      <c r="E15" s="5">
        <f t="shared" si="4"/>
        <v>-3282</v>
      </c>
      <c r="F15" s="5">
        <f t="shared" si="4"/>
        <v>-2375</v>
      </c>
      <c r="G15" s="5">
        <f t="shared" si="4"/>
        <v>-2763</v>
      </c>
      <c r="H15" s="5">
        <f t="shared" si="4"/>
        <v>-2429</v>
      </c>
    </row>
    <row r="16">
      <c r="A16" s="1" t="s">
        <v>16</v>
      </c>
      <c r="C16" s="1">
        <f t="shared" ref="C16:H16" si="5">C11+C15</f>
        <v>21426</v>
      </c>
      <c r="D16" s="1">
        <f t="shared" si="5"/>
        <v>30367</v>
      </c>
      <c r="E16" s="1">
        <f t="shared" si="5"/>
        <v>37110</v>
      </c>
      <c r="F16" s="1">
        <f t="shared" si="5"/>
        <v>38797</v>
      </c>
      <c r="G16" s="1">
        <f t="shared" si="5"/>
        <v>44709</v>
      </c>
      <c r="H16" s="1">
        <f t="shared" si="5"/>
        <v>41654</v>
      </c>
    </row>
    <row r="17">
      <c r="A17" s="1" t="s">
        <v>17</v>
      </c>
      <c r="C17" s="1">
        <v>2400.0</v>
      </c>
      <c r="D17" s="1">
        <v>3521.0</v>
      </c>
      <c r="E17" s="1">
        <v>4746.0</v>
      </c>
      <c r="F17" s="1">
        <v>4099.0</v>
      </c>
      <c r="G17" s="1">
        <v>5240.0</v>
      </c>
      <c r="H17" s="1">
        <v>6346.0</v>
      </c>
    </row>
    <row r="18">
      <c r="A18" s="4" t="s">
        <v>18</v>
      </c>
      <c r="C18" s="1">
        <f t="shared" ref="C18:H18" si="6">C16-C17</f>
        <v>19026</v>
      </c>
      <c r="D18" s="1">
        <f t="shared" si="6"/>
        <v>26846</v>
      </c>
      <c r="E18" s="1">
        <f t="shared" si="6"/>
        <v>32364</v>
      </c>
      <c r="F18" s="1">
        <f t="shared" si="6"/>
        <v>34698</v>
      </c>
      <c r="G18" s="1">
        <f t="shared" si="6"/>
        <v>39469</v>
      </c>
      <c r="H18" s="1">
        <f t="shared" si="6"/>
        <v>35308</v>
      </c>
      <c r="I18" s="5">
        <f t="shared" ref="I18:J18" si="7">H18*1.15</f>
        <v>40604.2</v>
      </c>
      <c r="J18" s="5">
        <f t="shared" si="7"/>
        <v>46694.83</v>
      </c>
      <c r="K18" s="5">
        <f t="shared" ref="K18:M18" si="8">J18*1.1</f>
        <v>51364.313</v>
      </c>
      <c r="L18" s="5">
        <f t="shared" si="8"/>
        <v>56500.7443</v>
      </c>
      <c r="M18" s="5">
        <f t="shared" si="8"/>
        <v>62150.81873</v>
      </c>
      <c r="N18" s="5">
        <f t="shared" ref="N18:X18" si="9">M18*1.05</f>
        <v>65258.35967</v>
      </c>
      <c r="O18" s="5">
        <f t="shared" si="9"/>
        <v>68521.27765</v>
      </c>
      <c r="P18" s="5">
        <f t="shared" si="9"/>
        <v>71947.34153</v>
      </c>
      <c r="Q18" s="5">
        <f t="shared" si="9"/>
        <v>75544.70861</v>
      </c>
      <c r="R18" s="5">
        <f t="shared" si="9"/>
        <v>79321.94404</v>
      </c>
      <c r="S18" s="5">
        <f t="shared" si="9"/>
        <v>83288.04124</v>
      </c>
      <c r="T18" s="5">
        <f t="shared" si="9"/>
        <v>87452.4433</v>
      </c>
      <c r="U18" s="5">
        <f t="shared" si="9"/>
        <v>91825.06547</v>
      </c>
      <c r="V18" s="5">
        <f t="shared" si="9"/>
        <v>96416.31874</v>
      </c>
      <c r="W18" s="5">
        <f t="shared" si="9"/>
        <v>101237.1347</v>
      </c>
      <c r="X18" s="5">
        <f t="shared" si="9"/>
        <v>106298.9914</v>
      </c>
      <c r="Y18" s="5">
        <f t="shared" ref="Y18:BD18" si="10">X18*(1+$M$23)</f>
        <v>105236.0015</v>
      </c>
      <c r="Z18" s="5">
        <f t="shared" si="10"/>
        <v>104183.6415</v>
      </c>
      <c r="AA18" s="5">
        <f t="shared" si="10"/>
        <v>103141.8051</v>
      </c>
      <c r="AB18" s="5">
        <f t="shared" si="10"/>
        <v>102110.387</v>
      </c>
      <c r="AC18" s="5">
        <f t="shared" si="10"/>
        <v>101089.2831</v>
      </c>
      <c r="AD18" s="5">
        <f t="shared" si="10"/>
        <v>100078.3903</v>
      </c>
      <c r="AE18" s="5">
        <f t="shared" si="10"/>
        <v>99077.60641</v>
      </c>
      <c r="AF18" s="5">
        <f t="shared" si="10"/>
        <v>98086.83035</v>
      </c>
      <c r="AG18" s="5">
        <f t="shared" si="10"/>
        <v>97105.96205</v>
      </c>
      <c r="AH18" s="5">
        <f t="shared" si="10"/>
        <v>96134.90243</v>
      </c>
      <c r="AI18" s="5">
        <f t="shared" si="10"/>
        <v>95173.5534</v>
      </c>
      <c r="AJ18" s="5">
        <f t="shared" si="10"/>
        <v>94221.81787</v>
      </c>
      <c r="AK18" s="5">
        <f t="shared" si="10"/>
        <v>93279.59969</v>
      </c>
      <c r="AL18" s="5">
        <f t="shared" si="10"/>
        <v>92346.80369</v>
      </c>
      <c r="AM18" s="5">
        <f t="shared" si="10"/>
        <v>91423.33565</v>
      </c>
      <c r="AN18" s="5">
        <f t="shared" si="10"/>
        <v>90509.1023</v>
      </c>
      <c r="AO18" s="5">
        <f t="shared" si="10"/>
        <v>89604.01128</v>
      </c>
      <c r="AP18" s="5">
        <f t="shared" si="10"/>
        <v>88707.97116</v>
      </c>
      <c r="AQ18" s="5">
        <f t="shared" si="10"/>
        <v>87820.89145</v>
      </c>
      <c r="AR18" s="5">
        <f t="shared" si="10"/>
        <v>86942.68254</v>
      </c>
      <c r="AS18" s="5">
        <f t="shared" si="10"/>
        <v>86073.25571</v>
      </c>
      <c r="AT18" s="5">
        <f t="shared" si="10"/>
        <v>85212.52315</v>
      </c>
      <c r="AU18" s="5">
        <f t="shared" si="10"/>
        <v>84360.39792</v>
      </c>
      <c r="AV18" s="5">
        <f t="shared" si="10"/>
        <v>83516.79394</v>
      </c>
      <c r="AW18" s="5">
        <f t="shared" si="10"/>
        <v>82681.626</v>
      </c>
      <c r="AX18" s="5">
        <f t="shared" si="10"/>
        <v>81854.80974</v>
      </c>
      <c r="AY18" s="5">
        <f t="shared" si="10"/>
        <v>81036.26165</v>
      </c>
      <c r="AZ18" s="5">
        <f t="shared" si="10"/>
        <v>80225.89903</v>
      </c>
      <c r="BA18" s="5">
        <f t="shared" si="10"/>
        <v>79423.64004</v>
      </c>
      <c r="BB18" s="5">
        <f t="shared" si="10"/>
        <v>78629.40364</v>
      </c>
      <c r="BC18" s="5">
        <f t="shared" si="10"/>
        <v>77843.1096</v>
      </c>
      <c r="BD18" s="5">
        <f t="shared" si="10"/>
        <v>77064.67851</v>
      </c>
    </row>
    <row r="19">
      <c r="A19" s="4" t="s">
        <v>19</v>
      </c>
      <c r="C19" s="5">
        <f t="shared" ref="C19:H19" si="11">(C18/C3)*100</f>
        <v>8.450066176</v>
      </c>
      <c r="D19" s="5">
        <f t="shared" si="11"/>
        <v>9.621187686</v>
      </c>
      <c r="E19" s="5">
        <f t="shared" si="11"/>
        <v>9.665223234</v>
      </c>
      <c r="F19" s="5">
        <f t="shared" si="11"/>
        <v>8.978024565</v>
      </c>
      <c r="G19" s="5">
        <f t="shared" si="11"/>
        <v>8.752023416</v>
      </c>
      <c r="H19" s="5">
        <f t="shared" si="11"/>
        <v>6.955308968</v>
      </c>
    </row>
    <row r="21">
      <c r="A21" s="4" t="s">
        <v>20</v>
      </c>
      <c r="C21" s="5" t="str">
        <f t="shared" ref="C21:H21" si="12">((C3-B3)/B3)*100</f>
        <v>#DIV/0!</v>
      </c>
      <c r="D21" s="5">
        <f t="shared" si="12"/>
        <v>23.92630952</v>
      </c>
      <c r="E21" s="5">
        <f t="shared" si="12"/>
        <v>20.00501738</v>
      </c>
      <c r="F21" s="5">
        <f t="shared" si="12"/>
        <v>15.41794834</v>
      </c>
      <c r="G21" s="5">
        <f t="shared" si="12"/>
        <v>16.6874096</v>
      </c>
      <c r="H21" s="5">
        <f t="shared" si="12"/>
        <v>12.56646784</v>
      </c>
    </row>
    <row r="22">
      <c r="A22" s="4" t="s">
        <v>21</v>
      </c>
      <c r="C22" s="5" t="str">
        <f t="shared" ref="C22:H22" si="13">((C11-B11)/B11)*100</f>
        <v>#DIV/0!</v>
      </c>
      <c r="D22" s="5">
        <f t="shared" si="13"/>
        <v>42.70473015</v>
      </c>
      <c r="E22" s="5">
        <f t="shared" si="13"/>
        <v>17.96039951</v>
      </c>
      <c r="F22" s="5">
        <f t="shared" si="13"/>
        <v>1.93107546</v>
      </c>
      <c r="G22" s="5">
        <f t="shared" si="13"/>
        <v>15.30166132</v>
      </c>
      <c r="H22" s="5">
        <f t="shared" si="13"/>
        <v>-7.138945062</v>
      </c>
    </row>
    <row r="23">
      <c r="A23" s="6" t="s">
        <v>22</v>
      </c>
      <c r="L23" s="1" t="s">
        <v>23</v>
      </c>
      <c r="M23" s="7">
        <v>-0.01</v>
      </c>
    </row>
    <row r="24">
      <c r="A24" s="1"/>
      <c r="L24" s="8"/>
      <c r="M24" s="8">
        <f t="array" ref="M24">NPV(8%,I18:BD18)</f>
        <v>916945.3578</v>
      </c>
    </row>
    <row r="25">
      <c r="A25" s="1" t="s">
        <v>24</v>
      </c>
      <c r="M25" s="8"/>
    </row>
    <row r="26">
      <c r="A26" s="1" t="s">
        <v>25</v>
      </c>
      <c r="L26" s="1">
        <v>-1000000.0</v>
      </c>
      <c r="M26" s="9">
        <f t="array" ref="M26">IRR({L26, I18:BD18})</f>
        <v>0.07362575447</v>
      </c>
    </row>
    <row r="27">
      <c r="A27" s="1" t="s">
        <v>26</v>
      </c>
      <c r="M27" s="8">
        <f t="array" ref="M27">NPV(6%,K18:BD18)</f>
        <v>1283690.005</v>
      </c>
    </row>
    <row r="28">
      <c r="A28" s="1" t="s">
        <v>27</v>
      </c>
      <c r="M28" s="8"/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/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 t="s">
        <v>38</v>
      </c>
      <c r="C43" s="1">
        <v>39586.0</v>
      </c>
      <c r="D43" s="1">
        <v>52173.0</v>
      </c>
      <c r="E43" s="1">
        <v>60115.0</v>
      </c>
      <c r="F43" s="1">
        <v>65938.0</v>
      </c>
      <c r="G43" s="1">
        <v>72835.0</v>
      </c>
    </row>
    <row r="44">
      <c r="A44" s="4" t="s">
        <v>39</v>
      </c>
      <c r="C44" s="5" t="str">
        <f t="shared" ref="C44:G44" si="14">((C43-B43)/B43)*100</f>
        <v>#DIV/0!</v>
      </c>
      <c r="D44" s="5">
        <f t="shared" si="14"/>
        <v>31.79659476</v>
      </c>
      <c r="E44" s="5">
        <f t="shared" si="14"/>
        <v>15.22243306</v>
      </c>
      <c r="F44" s="5">
        <f t="shared" si="14"/>
        <v>9.686434334</v>
      </c>
      <c r="G44" s="5">
        <f t="shared" si="14"/>
        <v>10.4598259</v>
      </c>
    </row>
    <row r="45">
      <c r="A45" s="1" t="s">
        <v>40</v>
      </c>
      <c r="C45" s="5">
        <f>AVERAGE(D44:G44)</f>
        <v>16.79132201</v>
      </c>
    </row>
    <row r="46">
      <c r="A46" s="4" t="s">
        <v>41</v>
      </c>
      <c r="C46" s="1">
        <v>20.8</v>
      </c>
      <c r="D46" s="1">
        <v>6.7</v>
      </c>
      <c r="E46" s="1">
        <v>13.5</v>
      </c>
      <c r="F46" s="1">
        <v>13.6</v>
      </c>
    </row>
    <row r="47">
      <c r="A47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/>
    </row>
    <row r="54">
      <c r="A54" s="1" t="s">
        <v>47</v>
      </c>
    </row>
    <row r="55">
      <c r="A55" s="1" t="s">
        <v>48</v>
      </c>
    </row>
    <row r="56">
      <c r="A56" s="1" t="s">
        <v>49</v>
      </c>
    </row>
    <row r="57">
      <c r="A57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54</v>
      </c>
    </row>
    <row r="63">
      <c r="A63" s="1"/>
    </row>
    <row r="64">
      <c r="A64" s="1" t="s">
        <v>55</v>
      </c>
    </row>
    <row r="65">
      <c r="A65" s="1" t="s">
        <v>56</v>
      </c>
    </row>
    <row r="66">
      <c r="A66" s="1" t="s">
        <v>57</v>
      </c>
    </row>
    <row r="67">
      <c r="A67" s="1" t="s">
        <v>58</v>
      </c>
    </row>
    <row r="68">
      <c r="A68" s="1" t="s">
        <v>59</v>
      </c>
    </row>
    <row r="69">
      <c r="A69" s="1" t="s">
        <v>60</v>
      </c>
    </row>
    <row r="70">
      <c r="A70" s="1" t="s">
        <v>61</v>
      </c>
    </row>
    <row r="71">
      <c r="A71" s="1" t="s">
        <v>62</v>
      </c>
    </row>
    <row r="73">
      <c r="A73" s="4" t="s">
        <v>63</v>
      </c>
    </row>
    <row r="74">
      <c r="A74" s="1" t="s">
        <v>64</v>
      </c>
    </row>
    <row r="75">
      <c r="A75" s="1" t="s">
        <v>65</v>
      </c>
    </row>
    <row r="76">
      <c r="A76" s="1" t="s">
        <v>66</v>
      </c>
    </row>
    <row r="78">
      <c r="A78" s="4" t="s">
        <v>67</v>
      </c>
    </row>
    <row r="79">
      <c r="A79" s="4" t="s">
        <v>68</v>
      </c>
    </row>
    <row r="80">
      <c r="A80" s="1"/>
    </row>
    <row r="81">
      <c r="A81" s="1" t="s">
        <v>69</v>
      </c>
    </row>
    <row r="82">
      <c r="A82" s="1" t="s">
        <v>70</v>
      </c>
    </row>
    <row r="83">
      <c r="A83" s="1" t="s">
        <v>71</v>
      </c>
    </row>
    <row r="84">
      <c r="A84" s="1"/>
    </row>
    <row r="85">
      <c r="A85" s="1" t="s">
        <v>72</v>
      </c>
    </row>
    <row r="86">
      <c r="A86" s="1" t="s">
        <v>73</v>
      </c>
    </row>
    <row r="87">
      <c r="A87" s="1" t="s">
        <v>74</v>
      </c>
    </row>
    <row r="88">
      <c r="A88" s="1" t="s">
        <v>75</v>
      </c>
    </row>
    <row r="89">
      <c r="A89" s="1" t="s">
        <v>76</v>
      </c>
    </row>
    <row r="90">
      <c r="A90" s="1" t="s">
        <v>77</v>
      </c>
    </row>
    <row r="91">
      <c r="A91" s="1" t="s">
        <v>78</v>
      </c>
    </row>
    <row r="92">
      <c r="A92" s="1"/>
    </row>
    <row r="93">
      <c r="A93" s="1" t="s">
        <v>79</v>
      </c>
    </row>
    <row r="94">
      <c r="A94" s="1" t="s">
        <v>80</v>
      </c>
    </row>
    <row r="95">
      <c r="A95" s="1" t="s">
        <v>81</v>
      </c>
    </row>
    <row r="96">
      <c r="A96" s="1" t="s">
        <v>82</v>
      </c>
    </row>
    <row r="97">
      <c r="A97" s="1" t="s">
        <v>83</v>
      </c>
    </row>
  </sheetData>
  <mergeCells count="24">
    <mergeCell ref="A1:B1"/>
    <mergeCell ref="C1:H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2:B22"/>
    <mergeCell ref="A23:B23"/>
    <mergeCell ref="A43:B43"/>
    <mergeCell ref="A14:B14"/>
    <mergeCell ref="A15:B15"/>
    <mergeCell ref="A16:B16"/>
    <mergeCell ref="A17:B17"/>
    <mergeCell ref="A18:B18"/>
    <mergeCell ref="A19:B19"/>
    <mergeCell ref="A21:B21"/>
  </mergeCells>
  <hyperlinks>
    <hyperlink r:id="rId1" ref="C2"/>
    <hyperlink r:id="rId2" ref="D2"/>
    <hyperlink r:id="rId3" ref="E2"/>
    <hyperlink r:id="rId4" ref="F2"/>
    <hyperlink r:id="rId5" ref="G2"/>
    <hyperlink r:id="rId6" ref="H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</v>
      </c>
      <c r="B1" s="1" t="s">
        <v>85</v>
      </c>
      <c r="C1" s="1" t="s">
        <v>86</v>
      </c>
    </row>
    <row r="2">
      <c r="A2" s="1" t="s">
        <v>87</v>
      </c>
      <c r="B2" s="1">
        <v>1.0</v>
      </c>
      <c r="C2" s="10">
        <v>3.6</v>
      </c>
    </row>
    <row r="3">
      <c r="A3" s="1" t="s">
        <v>88</v>
      </c>
      <c r="B3" s="1">
        <v>0.7</v>
      </c>
      <c r="C3" s="10">
        <v>2.5</v>
      </c>
      <c r="F3" s="1" t="s">
        <v>89</v>
      </c>
      <c r="G3" s="1" t="s">
        <v>90</v>
      </c>
    </row>
    <row r="4">
      <c r="A4" s="1" t="s">
        <v>91</v>
      </c>
      <c r="B4" s="1">
        <v>1.1</v>
      </c>
      <c r="C4" s="10">
        <v>1.6</v>
      </c>
      <c r="F4" s="5">
        <f>AVERAGE(B2:B41)</f>
        <v>1.615</v>
      </c>
      <c r="G4" s="5">
        <f>Average(C2:C41)</f>
        <v>1.8175</v>
      </c>
    </row>
    <row r="5">
      <c r="A5" s="1" t="s">
        <v>92</v>
      </c>
      <c r="B5" s="1">
        <v>0.6</v>
      </c>
      <c r="C5" s="10">
        <v>0.7</v>
      </c>
    </row>
    <row r="6">
      <c r="A6" s="1" t="s">
        <v>93</v>
      </c>
      <c r="B6" s="1">
        <v>0.8</v>
      </c>
      <c r="C6" s="10">
        <v>2.3</v>
      </c>
    </row>
    <row r="7">
      <c r="A7" s="1" t="s">
        <v>94</v>
      </c>
      <c r="B7" s="1">
        <v>0.8</v>
      </c>
      <c r="C7" s="10">
        <v>1.3</v>
      </c>
    </row>
    <row r="8">
      <c r="A8" s="1" t="s">
        <v>95</v>
      </c>
      <c r="B8" s="1">
        <v>0.5</v>
      </c>
      <c r="C8" s="10">
        <v>2.9</v>
      </c>
      <c r="F8" s="1" t="s">
        <v>96</v>
      </c>
    </row>
    <row r="9">
      <c r="A9" s="1" t="s">
        <v>97</v>
      </c>
      <c r="B9" s="1">
        <v>0.9</v>
      </c>
      <c r="C9" s="10">
        <v>2.2</v>
      </c>
    </row>
    <row r="10">
      <c r="A10" s="1" t="s">
        <v>98</v>
      </c>
      <c r="B10" s="1">
        <v>0.6</v>
      </c>
      <c r="C10" s="10">
        <v>2.0</v>
      </c>
    </row>
    <row r="11">
      <c r="A11" s="1" t="s">
        <v>99</v>
      </c>
      <c r="B11" s="1">
        <v>0.7</v>
      </c>
      <c r="C11" s="10">
        <v>2.5</v>
      </c>
    </row>
    <row r="12">
      <c r="A12" s="1" t="s">
        <v>100</v>
      </c>
      <c r="B12" s="1">
        <v>0.7</v>
      </c>
      <c r="C12" s="10">
        <v>3.2</v>
      </c>
      <c r="F12" s="11" t="s">
        <v>101</v>
      </c>
    </row>
    <row r="13">
      <c r="A13" s="1" t="s">
        <v>102</v>
      </c>
      <c r="B13" s="1">
        <v>0.6</v>
      </c>
      <c r="C13" s="10">
        <v>4.6</v>
      </c>
    </row>
    <row r="14">
      <c r="A14" s="1" t="s">
        <v>103</v>
      </c>
      <c r="B14" s="1">
        <v>0.4</v>
      </c>
      <c r="C14" s="10">
        <v>3.3</v>
      </c>
    </row>
    <row r="15">
      <c r="A15" s="1" t="s">
        <v>104</v>
      </c>
      <c r="B15" s="1">
        <v>0.9</v>
      </c>
      <c r="C15" s="10">
        <v>2.1</v>
      </c>
    </row>
    <row r="16">
      <c r="A16" s="1" t="s">
        <v>105</v>
      </c>
      <c r="B16" s="1">
        <v>1.0</v>
      </c>
      <c r="C16" s="10">
        <v>2.5</v>
      </c>
    </row>
    <row r="17">
      <c r="A17" s="1" t="s">
        <v>106</v>
      </c>
      <c r="B17" s="10">
        <v>0.9</v>
      </c>
      <c r="C17" s="1">
        <v>0.6</v>
      </c>
    </row>
    <row r="18">
      <c r="A18" s="1" t="s">
        <v>107</v>
      </c>
      <c r="B18" s="1">
        <v>1.2</v>
      </c>
      <c r="C18" s="10">
        <v>2.5</v>
      </c>
    </row>
    <row r="19">
      <c r="A19" s="1" t="s">
        <v>108</v>
      </c>
      <c r="B19" s="1">
        <v>1.1</v>
      </c>
      <c r="C19" s="10">
        <v>3.4</v>
      </c>
    </row>
    <row r="20">
      <c r="A20" s="1" t="s">
        <v>109</v>
      </c>
      <c r="B20" s="1">
        <v>0.2</v>
      </c>
      <c r="C20" s="10">
        <v>4.8</v>
      </c>
    </row>
    <row r="21">
      <c r="A21" s="1" t="s">
        <v>110</v>
      </c>
      <c r="B21" s="1">
        <v>1.1</v>
      </c>
      <c r="C21" s="10">
        <v>2.8</v>
      </c>
    </row>
    <row r="22">
      <c r="A22" s="1" t="s">
        <v>111</v>
      </c>
      <c r="B22" s="10">
        <v>-3.0</v>
      </c>
      <c r="C22" s="1">
        <v>-5.5</v>
      </c>
    </row>
    <row r="23">
      <c r="A23" s="1" t="s">
        <v>112</v>
      </c>
      <c r="B23" s="10">
        <v>-4.8</v>
      </c>
      <c r="C23" s="1">
        <v>-28.1</v>
      </c>
    </row>
    <row r="24">
      <c r="A24" s="1" t="s">
        <v>113</v>
      </c>
      <c r="B24" s="1">
        <v>3.6</v>
      </c>
      <c r="C24" s="10">
        <v>35.2</v>
      </c>
    </row>
    <row r="25">
      <c r="A25" s="1" t="s">
        <v>114</v>
      </c>
      <c r="B25" s="1">
        <v>1.8</v>
      </c>
      <c r="C25" s="10">
        <v>4.4</v>
      </c>
    </row>
    <row r="26">
      <c r="A26" s="1" t="s">
        <v>115</v>
      </c>
      <c r="B26" s="10">
        <v>5.6</v>
      </c>
      <c r="C26" s="1">
        <v>2.7</v>
      </c>
    </row>
    <row r="27">
      <c r="A27" s="1" t="s">
        <v>116</v>
      </c>
      <c r="B27" s="10">
        <v>6.4</v>
      </c>
      <c r="C27" s="1">
        <v>1.5</v>
      </c>
    </row>
    <row r="28">
      <c r="A28" s="1" t="s">
        <v>117</v>
      </c>
      <c r="B28" s="10">
        <v>3.5</v>
      </c>
      <c r="C28" s="1">
        <v>2.0</v>
      </c>
    </row>
    <row r="29">
      <c r="A29" s="1" t="s">
        <v>118</v>
      </c>
      <c r="B29" s="10">
        <v>7.4</v>
      </c>
      <c r="C29" s="1">
        <v>1.5</v>
      </c>
    </row>
    <row r="30">
      <c r="A30" s="1" t="s">
        <v>119</v>
      </c>
      <c r="B30" s="1">
        <v>-1.0</v>
      </c>
      <c r="C30" s="10">
        <v>0.7</v>
      </c>
    </row>
    <row r="31">
      <c r="A31" s="1" t="s">
        <v>120</v>
      </c>
      <c r="B31" s="1">
        <v>0.3</v>
      </c>
      <c r="C31" s="10">
        <v>0.8</v>
      </c>
    </row>
    <row r="32">
      <c r="A32" s="1" t="s">
        <v>121</v>
      </c>
      <c r="B32" s="10">
        <v>2.7</v>
      </c>
      <c r="C32" s="1">
        <v>0.7</v>
      </c>
    </row>
    <row r="33">
      <c r="A33" s="1" t="s">
        <v>122</v>
      </c>
      <c r="B33" s="10">
        <v>3.4</v>
      </c>
      <c r="C33" s="1">
        <v>0.6</v>
      </c>
    </row>
    <row r="34">
      <c r="A34" s="1" t="s">
        <v>123</v>
      </c>
      <c r="B34" s="10">
        <v>2.8</v>
      </c>
      <c r="C34" s="1">
        <v>0.3</v>
      </c>
    </row>
    <row r="35">
      <c r="A35" s="1" t="s">
        <v>124</v>
      </c>
      <c r="B35" s="10">
        <v>2.4</v>
      </c>
      <c r="C35" s="1">
        <v>0.4</v>
      </c>
    </row>
    <row r="36">
      <c r="A36" s="1" t="s">
        <v>125</v>
      </c>
      <c r="B36" s="10">
        <v>4.4</v>
      </c>
      <c r="C36" s="1">
        <v>0.4</v>
      </c>
    </row>
    <row r="37">
      <c r="A37" s="1" t="s">
        <v>126</v>
      </c>
      <c r="B37" s="10">
        <v>3.2</v>
      </c>
      <c r="C37" s="1">
        <v>0.4</v>
      </c>
    </row>
    <row r="38">
      <c r="A38" s="1" t="s">
        <v>127</v>
      </c>
      <c r="B38" s="10">
        <v>1.6</v>
      </c>
      <c r="C38" s="1">
        <v>0.8</v>
      </c>
    </row>
    <row r="39">
      <c r="A39" s="1" t="s">
        <v>128</v>
      </c>
      <c r="B39" s="10">
        <v>3.0</v>
      </c>
      <c r="C39" s="1">
        <v>0.8</v>
      </c>
    </row>
    <row r="40">
      <c r="A40" s="1" t="s">
        <v>129</v>
      </c>
      <c r="B40" s="10">
        <v>3.1</v>
      </c>
      <c r="C40" s="1">
        <v>0.8</v>
      </c>
    </row>
    <row r="41">
      <c r="A41" s="1" t="s">
        <v>130</v>
      </c>
      <c r="B41" s="10">
        <v>2.4</v>
      </c>
      <c r="C41" s="1">
        <v>0.9</v>
      </c>
    </row>
    <row r="42">
      <c r="A42" s="1" t="s">
        <v>131</v>
      </c>
    </row>
    <row r="43">
      <c r="A43" s="1" t="s">
        <v>132</v>
      </c>
    </row>
    <row r="44">
      <c r="A44" s="1" t="s">
        <v>133</v>
      </c>
    </row>
    <row r="45">
      <c r="A45" s="1" t="s">
        <v>134</v>
      </c>
    </row>
    <row r="46">
      <c r="A46" s="1" t="s">
        <v>135</v>
      </c>
    </row>
    <row r="47">
      <c r="A47" s="1" t="s">
        <v>136</v>
      </c>
    </row>
    <row r="48">
      <c r="A48" s="1" t="s">
        <v>137</v>
      </c>
    </row>
    <row r="49">
      <c r="A49" s="1" t="s">
        <v>138</v>
      </c>
    </row>
    <row r="50">
      <c r="A50" s="1" t="s">
        <v>139</v>
      </c>
    </row>
    <row r="51">
      <c r="A51" s="1" t="s">
        <v>140</v>
      </c>
    </row>
    <row r="52">
      <c r="A52" s="1" t="s">
        <v>141</v>
      </c>
    </row>
    <row r="53">
      <c r="A53" s="1" t="s">
        <v>142</v>
      </c>
    </row>
    <row r="54">
      <c r="A54" s="1" t="s">
        <v>143</v>
      </c>
    </row>
    <row r="55">
      <c r="A55" s="1" t="s">
        <v>144</v>
      </c>
    </row>
    <row r="56">
      <c r="A56" s="1" t="s">
        <v>145</v>
      </c>
    </row>
    <row r="57">
      <c r="A57" s="1" t="s">
        <v>146</v>
      </c>
    </row>
    <row r="58">
      <c r="A58" s="1" t="s">
        <v>147</v>
      </c>
    </row>
    <row r="59">
      <c r="A59" s="1" t="s">
        <v>148</v>
      </c>
    </row>
    <row r="60">
      <c r="A60" s="1" t="s">
        <v>149</v>
      </c>
    </row>
    <row r="61">
      <c r="A61" s="1" t="s">
        <v>150</v>
      </c>
    </row>
    <row r="62">
      <c r="A62" s="1" t="s">
        <v>151</v>
      </c>
    </row>
  </sheetData>
  <drawing r:id="rId1"/>
</worksheet>
</file>