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9874334E-40DB-44BE-A73E-C0DE62C9EC58}" xr6:coauthVersionLast="47" xr6:coauthVersionMax="47" xr10:uidLastSave="{00000000-0000-0000-0000-000000000000}"/>
  <bookViews>
    <workbookView xWindow="-108" yWindow="-108" windowWidth="23256" windowHeight="13896" activeTab="1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23" i="1"/>
  <c r="D13" i="1"/>
  <c r="D17" i="1" l="1"/>
  <c r="D18" i="1" l="1"/>
  <c r="D13" i="3"/>
  <c r="D17" i="3" s="1"/>
  <c r="D12" i="3" l="1"/>
  <c r="D24" i="1"/>
  <c r="D22" i="1"/>
  <c r="D11" i="3"/>
  <c r="D19" i="3" s="1"/>
  <c r="D20" i="3" l="1"/>
  <c r="D22" i="3" s="1"/>
  <c r="D23" i="3" s="1"/>
  <c r="D28" i="3" s="1"/>
</calcChain>
</file>

<file path=xl/sharedStrings.xml><?xml version="1.0" encoding="utf-8"?>
<sst xmlns="http://schemas.openxmlformats.org/spreadsheetml/2006/main" count="134" uniqueCount="100">
  <si>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</si>
  <si>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</si>
  <si>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</si>
  <si>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</si>
  <si>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</si>
  <si>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</si>
  <si>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</si>
  <si>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</si>
  <si>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</si>
  <si>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</si>
  <si>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</si>
  <si>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</si>
  <si>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</si>
  <si>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</si>
  <si>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</si>
  <si>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</si>
  <si>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</si>
  <si>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</si>
  <si>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</si>
  <si>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</si>
  <si>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</si>
  <si>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</si>
  <si>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</si>
  <si>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</si>
  <si>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</si>
  <si>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</si>
  <si>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</si>
  <si>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</si>
  <si>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</si>
  <si>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</si>
  <si>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</si>
  <si>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</si>
  <si>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</si>
  <si>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</si>
  <si>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</si>
  <si>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</si>
  <si>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</si>
  <si>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</si>
  <si>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</si>
  <si>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</si>
  <si>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</si>
  <si>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</si>
  <si>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</si>
  <si>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</si>
  <si>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</si>
  <si>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</si>
  <si>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</si>
  <si>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</si>
  <si>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</si>
  <si>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</si>
  <si>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</si>
  <si>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</si>
  <si>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</si>
  <si>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</si>
  <si>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</si>
  <si>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</si>
  <si>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</si>
  <si>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</si>
  <si>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</si>
  <si>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</si>
  <si>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</si>
  <si>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</si>
  <si>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</si>
  <si>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</si>
  <si>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</si>
  <si>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</si>
  <si>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</si>
  <si>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</si>
  <si>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</si>
  <si>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</si>
  <si>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</si>
  <si>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</si>
  <si>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</si>
  <si>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</si>
  <si>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</si>
  <si>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</si>
  <si>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</si>
  <si>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</si>
  <si>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</si>
  <si>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</si>
  <si>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</si>
  <si>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</si>
  <si>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</si>
  <si>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</si>
  <si>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</si>
  <si>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</si>
  <si>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</si>
  <si>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</si>
  <si>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</si>
  <si>
    <t>Wing</t>
  </si>
  <si>
    <t>Vertical Tail</t>
  </si>
  <si>
    <t>Horizontal Tail</t>
  </si>
  <si>
    <t>V-Tail</t>
  </si>
  <si>
    <r>
      <t>b</t>
    </r>
    <r>
      <rPr>
        <vertAlign val="subscript"/>
        <sz val="11"/>
        <color theme="1"/>
        <rFont val="Aptos Narrow"/>
        <family val="2"/>
        <scheme val="minor"/>
      </rPr>
      <t>e​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</si>
  <si>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scheme val="minor"/>
      </rPr>
      <t>​</t>
    </r>
  </si>
  <si>
    <t>Elevon spans across almost the whole V-tail surface</t>
  </si>
  <si>
    <t>Aircraft Performance lecture slide on the right.</t>
  </si>
  <si>
    <t>Aerodynamic Center of the wing</t>
  </si>
  <si>
    <r>
      <t>AC</t>
    </r>
    <r>
      <rPr>
        <vertAlign val="subscript"/>
        <sz val="11"/>
        <color theme="1"/>
        <rFont val="Aptos Narrow"/>
        <family val="2"/>
        <scheme val="minor"/>
      </rPr>
      <t>W</t>
    </r>
  </si>
  <si>
    <t>Around 25% of the wing chord from the wing tip. Could be calculated at a later stage when the preliminary design is done.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</si>
</sst>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3" fillId="0" borderId="1" xfId="0" applyFont="1" applyBorder="1" applyAlignment="1">
      <alignment wrapText="1"/>
    </xf>
    <xf numFmtId="0" fontId="3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5" borderId="7" xfId="0" applyFill="1" applyBorder="1" applyAlignment="1">
      <alignment vertical="center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8" xfId="0" applyFont="1" applyBorder="1" applyAlignment="1">
      <alignment vertical="center" wrapText="1"/>
    </xf>
    <xf numFmtId="164" fontId="0" fillId="0" borderId="8" xfId="0" applyNumberFormat="1" applyBorder="1" applyAlignment="1">
      <alignment vertical="center"/>
    </xf>
    <xf numFmtId="2" fontId="0" fillId="0" borderId="3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2" fontId="0" fillId="0" borderId="0" xfId="0" applyNumberFormat="1" applyAlignment="1">
      <alignment vertical="center"/>
    </xf>
    <xf numFmtId="0" fontId="0" fillId="0" borderId="8" xfId="0" applyBorder="1" applyAlignment="1">
      <alignment wrapText="1"/>
    </xf>
    <xf numFmtId="0" fontId="1" fillId="0" borderId="0" xfId="0" applyFont="1"/>
    <xf numFmtId="0" fontId="0" fillId="5" borderId="11" xfId="0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0" fillId="3" borderId="1" xfId="0" applyFill="1" applyBorder="1"/>
    <xf numFmtId="0" fontId="3" fillId="0" borderId="3" xfId="0" applyFont="1" applyBorder="1" applyAlignment="1">
      <alignment wrapText="1"/>
    </xf>
    <xf numFmtId="164" fontId="0" fillId="0" borderId="3" xfId="0" applyNumberFormat="1" applyBorder="1"/>
    <xf numFmtId="0" fontId="0" fillId="3" borderId="8" xfId="0" applyFill="1" applyBorder="1"/>
    <xf numFmtId="0" fontId="3" fillId="0" borderId="8" xfId="0" applyFont="1" applyBorder="1" applyAlignment="1">
      <alignment wrapText="1"/>
    </xf>
    <xf numFmtId="2" fontId="0" fillId="0" borderId="8" xfId="0" applyNumberFormat="1" applyBorder="1"/>
    <xf numFmtId="0" fontId="0" fillId="3" borderId="3" xfId="0" applyFill="1" applyBorder="1"/>
    <xf numFmtId="164" fontId="0" fillId="0" borderId="3" xfId="0" applyNumberFormat="1" applyBorder="1" applyAlignment="1">
      <alignment vertical="center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0" fillId="3" borderId="12" xfId="0" applyFill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0" fillId="5" borderId="16" xfId="0" applyFill="1" applyBorder="1" applyAlignment="1">
      <alignment vertical="center"/>
    </xf>
    <xf numFmtId="0" fontId="3" fillId="0" borderId="17" xfId="0" applyFont="1" applyBorder="1" applyAlignment="1">
      <alignment vertical="center" wrapText="1"/>
    </xf>
    <xf numFmtId="2" fontId="0" fillId="0" borderId="17" xfId="0" applyNumberFormat="1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/>
    </xf>
    <xf numFmtId="0" fontId="0" fillId="3" borderId="10" xfId="0" applyFill="1" applyBorder="1" applyAlignment="1">
      <alignment vertical="center"/>
    </xf>
    <xf numFmtId="165" fontId="0" fillId="0" borderId="8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4" fillId="5" borderId="3" xfId="0" applyFont="1" applyFill="1" applyBorder="1" applyAlignment="1">
      <alignment vertical="center"/>
    </xf>
    <xf numFmtId="0" fontId="0" fillId="3" borderId="8" xfId="0" applyFill="1" applyBorder="1" applyAlignment="1">
      <alignment vertical="center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0" fillId="5" borderId="1" xfId="0" applyFill="1" applyBorder="1"/>
    <xf numFmtId="0" fontId="0" fillId="4" borderId="3" xfId="0" applyFill="1" applyBorder="1"/>
    <xf numFmtId="0" fontId="0" fillId="0" borderId="8" xfId="0" applyFill="1" applyBorder="1"/>
    <xf numFmtId="0" fontId="0" fillId="0" borderId="9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682663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7</xdr:col>
      <xdr:colOff>390525</xdr:colOff>
      <xdr:row>23</xdr:row>
      <xdr:rowOff>361785</xdr:rowOff>
    </xdr:from>
    <xdr:to>
      <xdr:col>16</xdr:col>
      <xdr:colOff>220000</xdr:colOff>
      <xdr:row>41</xdr:row>
      <xdr:rowOff>95807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58275" y="8381835"/>
          <a:ext cx="5573050" cy="3363047"/>
        </a:xfrm>
        <a:prstGeom prst="rect">
          <a:avLst/>
        </a:prstGeom>
      </xdr:spPr>
    </xdr:pic>
    <xdr:clientData/>
  </xdr:twoCellAnchor>
  <xdr:twoCellAnchor editAs="oneCell">
    <xdr:from>
      <xdr:col>7</xdr:col>
      <xdr:colOff>561975</xdr:colOff>
      <xdr:row>16</xdr:row>
      <xdr:rowOff>742950</xdr:rowOff>
    </xdr:from>
    <xdr:to>
      <xdr:col>13</xdr:col>
      <xdr:colOff>340641</xdr:colOff>
      <xdr:row>23</xdr:row>
      <xdr:rowOff>76200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F2834F5-F9D8-29DA-1825-DE761F7F5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29725" y="5324475"/>
          <a:ext cx="3693441" cy="2771775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17</xdr:row>
      <xdr:rowOff>0</xdr:rowOff>
    </xdr:from>
    <xdr:to>
      <xdr:col>18</xdr:col>
      <xdr:colOff>304800</xdr:colOff>
      <xdr:row>17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88B08BC-995B-4362-E5FC-A128D600F8C1}"/>
            </a:ext>
          </a:extLst>
        </xdr:cNvPr>
        <xdr:cNvSpPr>
          <a:spLocks noChangeAspect="1" noChangeArrowheads="1"/>
        </xdr:cNvSpPr>
      </xdr:nvSpPr>
      <xdr:spPr bwMode="auto">
        <a:xfrm>
          <a:off x="156210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526B9F3-4525-9140-61C9-43985D3A3E0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24F3F33E-8AC4-DCFA-628B-902A5D259161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114300</xdr:colOff>
      <xdr:row>16</xdr:row>
      <xdr:rowOff>699412</xdr:rowOff>
    </xdr:from>
    <xdr:to>
      <xdr:col>30</xdr:col>
      <xdr:colOff>285749</xdr:colOff>
      <xdr:row>23</xdr:row>
      <xdr:rowOff>142978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76B2A1-B747-AEE8-BFAC-F9580847D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83225" y="5280937"/>
          <a:ext cx="5048249" cy="2882091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17</xdr:row>
      <xdr:rowOff>0</xdr:rowOff>
    </xdr:from>
    <xdr:to>
      <xdr:col>17</xdr:col>
      <xdr:colOff>304800</xdr:colOff>
      <xdr:row>17</xdr:row>
      <xdr:rowOff>304800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8EF206B-D831-9E9E-DA95-771B1A8A2907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390525</xdr:colOff>
      <xdr:row>16</xdr:row>
      <xdr:rowOff>729438</xdr:rowOff>
    </xdr:from>
    <xdr:to>
      <xdr:col>21</xdr:col>
      <xdr:colOff>571499</xdr:colOff>
      <xdr:row>23</xdr:row>
      <xdr:rowOff>185642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FF2FDF2-8722-E3CD-C1A9-E16A46B83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973050" y="5310963"/>
          <a:ext cx="5057774" cy="28947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180484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54565" y="392430"/>
          <a:ext cx="3872097" cy="2921779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29</xdr:row>
      <xdr:rowOff>12859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18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19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9</xdr:col>
      <xdr:colOff>0</xdr:colOff>
      <xdr:row>16</xdr:row>
      <xdr:rowOff>0</xdr:rowOff>
    </xdr:from>
    <xdr:to>
      <xdr:col>9</xdr:col>
      <xdr:colOff>304800</xdr:colOff>
      <xdr:row>16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34EC048A-AE5F-618D-5C8F-E6720EA6C52B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581025</xdr:colOff>
      <xdr:row>16</xdr:row>
      <xdr:rowOff>0</xdr:rowOff>
    </xdr:from>
    <xdr:to>
      <xdr:col>9</xdr:col>
      <xdr:colOff>276225</xdr:colOff>
      <xdr:row>16</xdr:row>
      <xdr:rowOff>304800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FF0A2B44-BD6F-28D1-8210-87803200416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414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16</xdr:row>
      <xdr:rowOff>0</xdr:rowOff>
    </xdr:from>
    <xdr:to>
      <xdr:col>8</xdr:col>
      <xdr:colOff>304800</xdr:colOff>
      <xdr:row>16</xdr:row>
      <xdr:rowOff>304800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951B3235-4606-C332-7BEE-8AE865C65F5A}"/>
            </a:ext>
          </a:extLst>
        </xdr:cNvPr>
        <xdr:cNvSpPr>
          <a:spLocks noChangeAspect="1" noChangeArrowheads="1"/>
        </xdr:cNvSpPr>
      </xdr:nvSpPr>
      <xdr:spPr bwMode="auto">
        <a:xfrm>
          <a:off x="100965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38100</xdr:colOff>
      <xdr:row>14</xdr:row>
      <xdr:rowOff>201030</xdr:rowOff>
    </xdr:from>
    <xdr:to>
      <xdr:col>14</xdr:col>
      <xdr:colOff>104774</xdr:colOff>
      <xdr:row>19</xdr:row>
      <xdr:rowOff>295275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78376F-B1B0-8C9F-6AB3-189DA517B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44125" y="3525255"/>
          <a:ext cx="3724274" cy="22373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579120</xdr:colOff>
      <xdr:row>6</xdr:row>
      <xdr:rowOff>91440</xdr:rowOff>
    </xdr:from>
    <xdr:to>
      <xdr:col>20</xdr:col>
      <xdr:colOff>503845</xdr:colOff>
      <xdr:row>28</xdr:row>
      <xdr:rowOff>69138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5520" y="1188720"/>
          <a:ext cx="6630325" cy="40010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4.4" x14ac:dyDescent="0.3"/>
  <sheetData>
    <row r="6" spans="2:4" x14ac:dyDescent="0.3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24"/>
  <sheetViews>
    <sheetView tabSelected="1" zoomScale="80" zoomScaleNormal="80" workbookViewId="0">
      <selection activeCell="G22" sqref="G22"/>
    </sheetView>
  </sheetViews>
  <sheetFormatPr defaultRowHeight="14.4" x14ac:dyDescent="0.3"/>
  <cols>
    <col min="1" max="1" width="10" bestFit="1" customWidth="1"/>
    <col min="2" max="2" width="15.5546875" bestFit="1" customWidth="1"/>
    <col min="3" max="3" width="15.5546875" customWidth="1"/>
    <col min="4" max="4" width="12.44140625" customWidth="1"/>
    <col min="5" max="5" width="6.33203125" bestFit="1" customWidth="1"/>
    <col min="6" max="6" width="38" customWidth="1"/>
    <col min="7" max="7" width="28.33203125" customWidth="1"/>
    <col min="9" max="9" width="12.6640625" customWidth="1"/>
  </cols>
  <sheetData>
    <row r="1" spans="1:7" x14ac:dyDescent="0.3">
      <c r="A1" s="35" t="s">
        <v>53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>
      <c r="C7" s="35"/>
    </row>
    <row r="8" spans="1:7" ht="15" thickBot="1" x14ac:dyDescent="0.35">
      <c r="B8" s="47" t="s">
        <v>9</v>
      </c>
      <c r="C8" s="48" t="s">
        <v>21</v>
      </c>
      <c r="D8" s="48" t="s">
        <v>7</v>
      </c>
      <c r="E8" s="48" t="s">
        <v>8</v>
      </c>
      <c r="F8" s="48" t="s">
        <v>10</v>
      </c>
      <c r="G8" s="49" t="s">
        <v>14</v>
      </c>
    </row>
    <row r="9" spans="1:7" ht="28.8" x14ac:dyDescent="0.3">
      <c r="A9" s="65" t="s">
        <v>89</v>
      </c>
      <c r="B9" s="72" t="s">
        <v>1</v>
      </c>
      <c r="C9" s="40" t="s">
        <v>23</v>
      </c>
      <c r="D9" s="37">
        <v>15</v>
      </c>
      <c r="E9" s="37" t="s">
        <v>0</v>
      </c>
      <c r="F9" s="37"/>
      <c r="G9" s="38"/>
    </row>
    <row r="10" spans="1:7" ht="15.6" x14ac:dyDescent="0.35">
      <c r="A10" s="66"/>
      <c r="B10" s="39" t="s">
        <v>52</v>
      </c>
      <c r="C10" s="7"/>
      <c r="D10" s="4">
        <v>14</v>
      </c>
      <c r="E10" s="4" t="s">
        <v>2</v>
      </c>
      <c r="F10" s="4"/>
      <c r="G10" s="11"/>
    </row>
    <row r="11" spans="1:7" ht="15.6" x14ac:dyDescent="0.35">
      <c r="A11" s="66"/>
      <c r="B11" s="39" t="s">
        <v>51</v>
      </c>
      <c r="C11" s="7"/>
      <c r="D11" s="4">
        <v>24</v>
      </c>
      <c r="E11" s="4" t="s">
        <v>2</v>
      </c>
      <c r="F11" s="4"/>
      <c r="G11" s="11"/>
    </row>
    <row r="12" spans="1:7" ht="58.8" x14ac:dyDescent="0.3">
      <c r="A12" s="66"/>
      <c r="B12" s="39" t="s">
        <v>20</v>
      </c>
      <c r="C12" s="6" t="s">
        <v>24</v>
      </c>
      <c r="D12" s="4">
        <v>1.4</v>
      </c>
      <c r="E12" s="4"/>
      <c r="F12" s="10" t="s">
        <v>55</v>
      </c>
      <c r="G12" s="11"/>
    </row>
    <row r="13" spans="1:7" ht="28.2" customHeight="1" x14ac:dyDescent="0.3">
      <c r="A13" s="66"/>
      <c r="B13" s="39" t="s">
        <v>19</v>
      </c>
      <c r="C13" s="6" t="s">
        <v>49</v>
      </c>
      <c r="D13" s="4">
        <f>(D11*D14)/D15</f>
        <v>500000</v>
      </c>
      <c r="E13" s="4"/>
      <c r="F13" s="4" t="s">
        <v>50</v>
      </c>
      <c r="G13" s="11"/>
    </row>
    <row r="14" spans="1:7" ht="40.200000000000003" customHeight="1" x14ac:dyDescent="0.3">
      <c r="A14" s="66"/>
      <c r="B14" s="39" t="s">
        <v>15</v>
      </c>
      <c r="C14" s="7" t="s">
        <v>31</v>
      </c>
      <c r="D14" s="4">
        <v>0.3</v>
      </c>
      <c r="E14" s="4" t="s">
        <v>18</v>
      </c>
      <c r="F14" s="4"/>
      <c r="G14" s="11"/>
    </row>
    <row r="15" spans="1:7" ht="43.2" x14ac:dyDescent="0.3">
      <c r="A15" s="66"/>
      <c r="B15" s="39" t="s">
        <v>16</v>
      </c>
      <c r="C15" s="6" t="s">
        <v>22</v>
      </c>
      <c r="D15" s="4">
        <v>1.4399999999999999E-5</v>
      </c>
      <c r="E15" s="4" t="s">
        <v>48</v>
      </c>
      <c r="F15" s="10" t="s">
        <v>17</v>
      </c>
      <c r="G15" s="11"/>
    </row>
    <row r="16" spans="1:7" x14ac:dyDescent="0.3">
      <c r="A16" s="66"/>
      <c r="B16" s="39" t="s">
        <v>5</v>
      </c>
      <c r="C16" s="7" t="s">
        <v>25</v>
      </c>
      <c r="D16" s="4">
        <v>1.17</v>
      </c>
      <c r="E16" s="4" t="s">
        <v>6</v>
      </c>
      <c r="F16" s="4" t="s">
        <v>26</v>
      </c>
      <c r="G16" s="11"/>
    </row>
    <row r="17" spans="1:7" ht="67.95" customHeight="1" x14ac:dyDescent="0.3">
      <c r="A17" s="66"/>
      <c r="B17" s="71" t="s">
        <v>11</v>
      </c>
      <c r="C17" s="7" t="s">
        <v>34</v>
      </c>
      <c r="D17" s="8">
        <f>(2*D9*Constants!C6)/(Wing!D16*Wing!D12*Wing!D10*Wing!D10)</f>
        <v>0.91637231815803244</v>
      </c>
      <c r="E17" s="4" t="s">
        <v>47</v>
      </c>
      <c r="F17" s="4"/>
      <c r="G17" s="11"/>
    </row>
    <row r="18" spans="1:7" ht="43.95" customHeight="1" x14ac:dyDescent="0.3">
      <c r="A18" s="66"/>
      <c r="B18" s="71" t="s">
        <v>27</v>
      </c>
      <c r="C18" s="7" t="s">
        <v>28</v>
      </c>
      <c r="D18" s="9">
        <f>SQRT(D19*D17)</f>
        <v>3.0271642145051074</v>
      </c>
      <c r="E18" s="4" t="s">
        <v>18</v>
      </c>
      <c r="F18" s="4"/>
      <c r="G18" s="11"/>
    </row>
    <row r="19" spans="1:7" ht="43.2" x14ac:dyDescent="0.3">
      <c r="A19" s="66"/>
      <c r="B19" s="39" t="s">
        <v>29</v>
      </c>
      <c r="C19" s="7" t="s">
        <v>30</v>
      </c>
      <c r="D19" s="4">
        <v>10</v>
      </c>
      <c r="E19" s="4"/>
      <c r="F19" s="10" t="s">
        <v>33</v>
      </c>
      <c r="G19" s="11"/>
    </row>
    <row r="20" spans="1:7" ht="44.4" thickBot="1" x14ac:dyDescent="0.4">
      <c r="A20" s="67"/>
      <c r="B20" s="42" t="s">
        <v>98</v>
      </c>
      <c r="C20" s="43" t="s">
        <v>97</v>
      </c>
      <c r="D20" s="12">
        <f>0.25*D14</f>
        <v>7.4999999999999997E-2</v>
      </c>
      <c r="E20" s="73" t="s">
        <v>18</v>
      </c>
      <c r="F20" s="34" t="s">
        <v>99</v>
      </c>
      <c r="G20" s="74" t="s">
        <v>96</v>
      </c>
    </row>
    <row r="21" spans="1:7" ht="15" thickBot="1" x14ac:dyDescent="0.35"/>
    <row r="22" spans="1:7" ht="28.8" x14ac:dyDescent="0.3">
      <c r="A22" s="65" t="s">
        <v>78</v>
      </c>
      <c r="B22" s="45"/>
      <c r="C22" s="40" t="s">
        <v>79</v>
      </c>
      <c r="D22" s="41">
        <f>D18/4</f>
        <v>0.75679105362627686</v>
      </c>
      <c r="E22" s="37" t="s">
        <v>18</v>
      </c>
      <c r="F22" s="37"/>
      <c r="G22" s="38"/>
    </row>
    <row r="23" spans="1:7" ht="28.8" x14ac:dyDescent="0.3">
      <c r="A23" s="66"/>
      <c r="B23" s="39"/>
      <c r="C23" s="6" t="s">
        <v>80</v>
      </c>
      <c r="D23" s="4">
        <f>D14/4</f>
        <v>7.4999999999999997E-2</v>
      </c>
      <c r="E23" s="4" t="s">
        <v>18</v>
      </c>
      <c r="F23" s="4"/>
      <c r="G23" s="11"/>
    </row>
    <row r="24" spans="1:7" ht="43.8" thickBot="1" x14ac:dyDescent="0.35">
      <c r="A24" s="67"/>
      <c r="B24" s="42"/>
      <c r="C24" s="43" t="s">
        <v>81</v>
      </c>
      <c r="D24" s="44">
        <f>0.1*D18</f>
        <v>0.30271642145051075</v>
      </c>
      <c r="E24" s="12" t="s">
        <v>18</v>
      </c>
      <c r="F24" s="34" t="s">
        <v>82</v>
      </c>
      <c r="G24" s="13"/>
    </row>
  </sheetData>
  <mergeCells count="2">
    <mergeCell ref="A22:A24"/>
    <mergeCell ref="A9:A2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29"/>
  <sheetViews>
    <sheetView topLeftCell="A12" zoomScale="85" zoomScaleNormal="85" workbookViewId="0">
      <selection activeCell="I17" sqref="I17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style="30" customWidth="1"/>
    <col min="5" max="5" width="6.33203125" bestFit="1" customWidth="1"/>
    <col min="6" max="6" width="38" customWidth="1"/>
    <col min="7" max="7" width="36.44140625" customWidth="1"/>
  </cols>
  <sheetData>
    <row r="1" spans="1:7" x14ac:dyDescent="0.3">
      <c r="A1" s="35" t="s">
        <v>54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/>
    <row r="8" spans="1:7" ht="15" thickBot="1" x14ac:dyDescent="0.35">
      <c r="B8" s="47" t="s">
        <v>9</v>
      </c>
      <c r="C8" s="48" t="s">
        <v>21</v>
      </c>
      <c r="D8" s="51" t="s">
        <v>7</v>
      </c>
      <c r="E8" s="48" t="s">
        <v>8</v>
      </c>
      <c r="F8" s="48" t="s">
        <v>10</v>
      </c>
      <c r="G8" s="49" t="s">
        <v>14</v>
      </c>
    </row>
    <row r="9" spans="1:7" ht="35.4" customHeight="1" x14ac:dyDescent="0.3">
      <c r="A9" s="65" t="s">
        <v>90</v>
      </c>
      <c r="B9" s="58" t="s">
        <v>61</v>
      </c>
      <c r="C9" s="14" t="s">
        <v>35</v>
      </c>
      <c r="D9" s="15">
        <v>0.03</v>
      </c>
      <c r="E9" s="15"/>
      <c r="F9" s="16" t="s">
        <v>42</v>
      </c>
      <c r="G9" s="17"/>
    </row>
    <row r="10" spans="1:7" ht="28.8" x14ac:dyDescent="0.3">
      <c r="A10" s="66"/>
      <c r="B10" s="50" t="s">
        <v>62</v>
      </c>
      <c r="C10" s="18" t="s">
        <v>36</v>
      </c>
      <c r="D10" s="19">
        <v>1</v>
      </c>
      <c r="E10" s="19" t="s">
        <v>18</v>
      </c>
      <c r="F10" s="19" t="s">
        <v>77</v>
      </c>
      <c r="G10" s="20"/>
    </row>
    <row r="11" spans="1:7" ht="35.4" customHeight="1" thickBot="1" x14ac:dyDescent="0.35">
      <c r="A11" s="67"/>
      <c r="B11" s="36" t="s">
        <v>63</v>
      </c>
      <c r="C11" s="22" t="s">
        <v>37</v>
      </c>
      <c r="D11" s="59">
        <f>(D9*D12*D13)/D10</f>
        <v>8.3220284660732544E-2</v>
      </c>
      <c r="E11" s="23" t="s">
        <v>47</v>
      </c>
      <c r="F11" s="23"/>
      <c r="G11" s="24"/>
    </row>
    <row r="12" spans="1:7" ht="15.6" x14ac:dyDescent="0.3">
      <c r="B12" s="52" t="s">
        <v>64</v>
      </c>
      <c r="C12" s="53" t="s">
        <v>38</v>
      </c>
      <c r="D12" s="54">
        <f>Wing!D18</f>
        <v>3.0271642145051074</v>
      </c>
      <c r="E12" s="55" t="s">
        <v>18</v>
      </c>
      <c r="F12" s="56"/>
      <c r="G12" s="57"/>
    </row>
    <row r="13" spans="1:7" ht="16.8" thickBot="1" x14ac:dyDescent="0.35">
      <c r="B13" s="21" t="s">
        <v>60</v>
      </c>
      <c r="C13" s="22" t="s">
        <v>32</v>
      </c>
      <c r="D13" s="27">
        <f>Wing!D17</f>
        <v>0.91637231815803244</v>
      </c>
      <c r="E13" s="23" t="s">
        <v>47</v>
      </c>
      <c r="F13" s="23"/>
      <c r="G13" s="24"/>
    </row>
    <row r="14" spans="1:7" ht="15" thickBot="1" x14ac:dyDescent="0.35">
      <c r="B14" s="30"/>
      <c r="C14" s="31"/>
      <c r="E14" s="30"/>
      <c r="F14" s="30"/>
      <c r="G14" s="30"/>
    </row>
    <row r="15" spans="1:7" ht="36" customHeight="1" x14ac:dyDescent="0.3">
      <c r="A15" s="65" t="s">
        <v>91</v>
      </c>
      <c r="B15" s="58" t="s">
        <v>57</v>
      </c>
      <c r="C15" s="14" t="s">
        <v>39</v>
      </c>
      <c r="D15" s="16">
        <v>0.5</v>
      </c>
      <c r="E15" s="15"/>
      <c r="F15" s="16" t="s">
        <v>42</v>
      </c>
      <c r="G15" s="17"/>
    </row>
    <row r="16" spans="1:7" ht="28.8" x14ac:dyDescent="0.3">
      <c r="A16" s="66"/>
      <c r="B16" s="50" t="s">
        <v>58</v>
      </c>
      <c r="C16" s="18" t="s">
        <v>40</v>
      </c>
      <c r="D16" s="19">
        <v>1</v>
      </c>
      <c r="E16" s="19" t="s">
        <v>18</v>
      </c>
      <c r="F16" s="19" t="s">
        <v>77</v>
      </c>
      <c r="G16" s="20"/>
    </row>
    <row r="17" spans="1:7" ht="48.6" customHeight="1" thickBot="1" x14ac:dyDescent="0.35">
      <c r="A17" s="67"/>
      <c r="B17" s="36" t="s">
        <v>59</v>
      </c>
      <c r="C17" s="26" t="s">
        <v>41</v>
      </c>
      <c r="D17" s="27">
        <f>(D15*Wing!D14*'V-tail'!D13)/'V-tail'!D16</f>
        <v>0.13745584772370487</v>
      </c>
      <c r="E17" s="23" t="s">
        <v>47</v>
      </c>
      <c r="F17" s="23"/>
      <c r="G17" s="24"/>
    </row>
    <row r="18" spans="1:7" ht="15" thickBot="1" x14ac:dyDescent="0.35">
      <c r="B18" s="30"/>
      <c r="C18" s="32"/>
      <c r="D18" s="33"/>
      <c r="E18" s="30"/>
      <c r="F18" s="30"/>
      <c r="G18" s="30"/>
    </row>
    <row r="19" spans="1:7" ht="40.950000000000003" customHeight="1" x14ac:dyDescent="0.3">
      <c r="A19" s="68" t="s">
        <v>92</v>
      </c>
      <c r="B19" s="63" t="s">
        <v>45</v>
      </c>
      <c r="C19" s="14" t="s">
        <v>43</v>
      </c>
      <c r="D19" s="28">
        <f>DEGREES(ATAN(SQRT(D11/D17)))</f>
        <v>37.886329893038969</v>
      </c>
      <c r="E19" s="15" t="s">
        <v>44</v>
      </c>
      <c r="F19" s="15"/>
      <c r="G19" s="17"/>
    </row>
    <row r="20" spans="1:7" ht="46.5" customHeight="1" x14ac:dyDescent="0.3">
      <c r="A20" s="69"/>
      <c r="B20" s="60" t="s">
        <v>56</v>
      </c>
      <c r="C20" s="25" t="s">
        <v>46</v>
      </c>
      <c r="D20" s="61">
        <f>D17+D11</f>
        <v>0.2206761323844374</v>
      </c>
      <c r="E20" s="19" t="s">
        <v>47</v>
      </c>
      <c r="F20" s="19"/>
      <c r="G20" s="20"/>
    </row>
    <row r="21" spans="1:7" ht="28.8" x14ac:dyDescent="0.3">
      <c r="A21" s="69"/>
      <c r="B21" s="62" t="s">
        <v>29</v>
      </c>
      <c r="C21" s="18" t="s">
        <v>65</v>
      </c>
      <c r="D21" s="19">
        <v>4</v>
      </c>
      <c r="E21" s="4"/>
      <c r="F21" s="10" t="s">
        <v>73</v>
      </c>
      <c r="G21" s="11"/>
    </row>
    <row r="22" spans="1:7" ht="15.6" x14ac:dyDescent="0.3">
      <c r="A22" s="69"/>
      <c r="B22" s="60" t="s">
        <v>66</v>
      </c>
      <c r="C22" s="18" t="s">
        <v>67</v>
      </c>
      <c r="D22" s="29">
        <f>SQRT(D20*D21)</f>
        <v>0.93952356518490243</v>
      </c>
      <c r="E22" s="4" t="s">
        <v>18</v>
      </c>
      <c r="F22" s="4"/>
      <c r="G22" s="11"/>
    </row>
    <row r="23" spans="1:7" ht="15.6" x14ac:dyDescent="0.3">
      <c r="A23" s="69"/>
      <c r="B23" s="60" t="s">
        <v>68</v>
      </c>
      <c r="C23" s="18" t="s">
        <v>69</v>
      </c>
      <c r="D23" s="29">
        <f>D22/D21</f>
        <v>0.23488089129622561</v>
      </c>
      <c r="E23" s="4" t="s">
        <v>18</v>
      </c>
      <c r="F23" s="4"/>
      <c r="G23" s="11"/>
    </row>
    <row r="24" spans="1:7" x14ac:dyDescent="0.3">
      <c r="A24" s="69"/>
      <c r="B24" s="62" t="s">
        <v>70</v>
      </c>
      <c r="C24" s="18" t="s">
        <v>72</v>
      </c>
      <c r="D24" s="19">
        <v>0</v>
      </c>
      <c r="E24" s="4"/>
      <c r="F24" s="4" t="s">
        <v>71</v>
      </c>
      <c r="G24" s="11"/>
    </row>
    <row r="25" spans="1:7" ht="29.4" thickBot="1" x14ac:dyDescent="0.35">
      <c r="A25" s="70"/>
      <c r="B25" s="64" t="s">
        <v>75</v>
      </c>
      <c r="C25" s="26" t="s">
        <v>74</v>
      </c>
      <c r="D25" s="23">
        <v>-10</v>
      </c>
      <c r="E25" s="23" t="s">
        <v>44</v>
      </c>
      <c r="F25" s="34" t="s">
        <v>76</v>
      </c>
      <c r="G25" s="13"/>
    </row>
    <row r="26" spans="1:7" ht="15" thickBot="1" x14ac:dyDescent="0.35"/>
    <row r="27" spans="1:7" ht="15.6" x14ac:dyDescent="0.35">
      <c r="A27" s="68" t="s">
        <v>83</v>
      </c>
      <c r="B27" s="45" t="s">
        <v>93</v>
      </c>
      <c r="C27" s="40" t="s">
        <v>84</v>
      </c>
      <c r="D27" s="46"/>
      <c r="E27" s="15" t="s">
        <v>18</v>
      </c>
      <c r="F27" s="37" t="s">
        <v>88</v>
      </c>
      <c r="G27" s="38"/>
    </row>
    <row r="28" spans="1:7" ht="29.4" x14ac:dyDescent="0.35">
      <c r="A28" s="69"/>
      <c r="B28" s="39" t="s">
        <v>94</v>
      </c>
      <c r="C28" s="6" t="s">
        <v>85</v>
      </c>
      <c r="D28" s="29">
        <f>0.4*D23</f>
        <v>9.3952356518490251E-2</v>
      </c>
      <c r="E28" s="19" t="s">
        <v>18</v>
      </c>
      <c r="F28" s="10" t="s">
        <v>87</v>
      </c>
      <c r="G28" s="11"/>
    </row>
    <row r="29" spans="1:7" ht="29.4" thickBot="1" x14ac:dyDescent="0.35">
      <c r="A29" s="70"/>
      <c r="B29" s="42"/>
      <c r="C29" s="43" t="s">
        <v>86</v>
      </c>
      <c r="D29" s="23">
        <v>0</v>
      </c>
      <c r="E29" s="23" t="s">
        <v>18</v>
      </c>
      <c r="F29" s="34" t="s">
        <v>95</v>
      </c>
      <c r="G29" s="13"/>
    </row>
  </sheetData>
  <mergeCells count="4">
    <mergeCell ref="A27:A29"/>
    <mergeCell ref="A9:A11"/>
    <mergeCell ref="A15:A17"/>
    <mergeCell ref="A19:A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"/>
  <sheetViews>
    <sheetView workbookViewId="0">
      <selection activeCell="G20" sqref="G20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Constants</vt:lpstr>
      <vt:lpstr>Wing</vt:lpstr>
      <vt:lpstr>V-tail</vt:lpstr>
      <vt:lpstr>Fuselage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2026-03-22T14:24:49Z</dcterms:created>
  <dcterms:modified xsi:type="dcterms:W3CDTF">2026-03-28T15:44:57Z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