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F40E54B1-9374-4B45-A4DA-A091BDB4537F}" xr6:coauthVersionLast="47" xr6:coauthVersionMax="47" xr10:uidLastSave="{00000000-0000-0000-0000-000000000000}"/>
  <bookViews>
    <workbookView xWindow="-108" yWindow="-108" windowWidth="23256" windowHeight="13896" activeTab="2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23" i="1"/>
  <c r="D21" i="1"/>
  <c r="D13" i="1"/>
  <c r="D17" i="1" l="1"/>
  <c r="D18" i="1" l="1"/>
  <c r="D12" i="3" s="1"/>
  <c r="D13" i="3"/>
  <c r="D17" i="3" s="1"/>
  <c r="D11" i="3" l="1"/>
  <c r="D19" i="3" s="1"/>
  <c r="D20" i="3" l="1"/>
  <c r="D22" i="3" s="1"/>
  <c r="D23" i="3" s="1"/>
  <c r="D28" i="3" s="1"/>
</calcChain>
</file>

<file path=xl/sharedStrings.xml><?xml version="1.0" encoding="utf-8"?>
<sst xmlns="http://schemas.openxmlformats.org/spreadsheetml/2006/main" count="129" uniqueCount="96">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</sst>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6" xfId="0" applyBorder="1"/>
    <xf numFmtId="0" fontId="3" fillId="0" borderId="8" xfId="0" applyFont="1" applyBorder="1"/>
    <xf numFmtId="0" fontId="0" fillId="0" borderId="8" xfId="0" applyBorder="1"/>
    <xf numFmtId="0" fontId="0" fillId="0" borderId="9" xfId="0" applyBorder="1"/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2" fontId="0" fillId="0" borderId="0" xfId="0" applyNumberFormat="1" applyAlignment="1">
      <alignment vertical="center"/>
    </xf>
    <xf numFmtId="0" fontId="0" fillId="0" borderId="8" xfId="0" applyBorder="1" applyAlignment="1">
      <alignment wrapText="1"/>
    </xf>
    <xf numFmtId="0" fontId="1" fillId="0" borderId="0" xfId="0" applyFont="1"/>
    <xf numFmtId="0" fontId="0" fillId="5" borderId="11" xfId="0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0" fillId="3" borderId="1" xfId="0" applyFill="1" applyBorder="1"/>
    <xf numFmtId="0" fontId="3" fillId="0" borderId="3" xfId="0" applyFont="1" applyBorder="1" applyAlignment="1">
      <alignment wrapText="1"/>
    </xf>
    <xf numFmtId="164" fontId="0" fillId="0" borderId="3" xfId="0" applyNumberFormat="1" applyBorder="1"/>
    <xf numFmtId="0" fontId="0" fillId="3" borderId="8" xfId="0" applyFill="1" applyBorder="1"/>
    <xf numFmtId="0" fontId="3" fillId="0" borderId="8" xfId="0" applyFont="1" applyBorder="1" applyAlignment="1">
      <alignment wrapText="1"/>
    </xf>
    <xf numFmtId="2" fontId="0" fillId="0" borderId="8" xfId="0" applyNumberFormat="1" applyBorder="1"/>
    <xf numFmtId="0" fontId="0" fillId="3" borderId="3" xfId="0" applyFill="1" applyBorder="1"/>
    <xf numFmtId="164" fontId="0" fillId="0" borderId="3" xfId="0" applyNumberFormat="1" applyBorder="1" applyAlignment="1">
      <alignment vertical="center"/>
    </xf>
    <xf numFmtId="0" fontId="0" fillId="3" borderId="12" xfId="0" applyFill="1" applyBorder="1"/>
    <xf numFmtId="0" fontId="0" fillId="5" borderId="12" xfId="0" applyFill="1" applyBorder="1"/>
    <xf numFmtId="0" fontId="0" fillId="3" borderId="11" xfId="0" applyFill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0" fillId="4" borderId="10" xfId="0" applyFill="1" applyBorder="1"/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0" fillId="3" borderId="12" xfId="0" applyFill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0" fillId="5" borderId="16" xfId="0" applyFill="1" applyBorder="1" applyAlignment="1">
      <alignment vertical="center"/>
    </xf>
    <xf numFmtId="0" fontId="3" fillId="0" borderId="17" xfId="0" applyFont="1" applyBorder="1" applyAlignment="1">
      <alignment vertical="center" wrapText="1"/>
    </xf>
    <xf numFmtId="2" fontId="0" fillId="0" borderId="17" xfId="0" applyNumberFormat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3" borderId="10" xfId="0" applyFill="1" applyBorder="1" applyAlignment="1">
      <alignment vertical="center"/>
    </xf>
    <xf numFmtId="165" fontId="0" fillId="0" borderId="8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4" fillId="5" borderId="3" xfId="0" applyFont="1" applyFill="1" applyBorder="1" applyAlignment="1">
      <alignment vertical="center"/>
    </xf>
    <xf numFmtId="0" fontId="0" fillId="3" borderId="8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8</xdr:col>
      <xdr:colOff>47625</xdr:colOff>
      <xdr:row>20</xdr:row>
      <xdr:rowOff>171285</xdr:rowOff>
    </xdr:from>
    <xdr:to>
      <xdr:col>16</xdr:col>
      <xdr:colOff>486700</xdr:colOff>
      <xdr:row>35</xdr:row>
      <xdr:rowOff>86282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24975" y="7067385"/>
          <a:ext cx="5573050" cy="33630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180484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88880" y="396240"/>
          <a:ext cx="3872097" cy="2935590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29</xdr:row>
      <xdr:rowOff>12859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19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579120</xdr:colOff>
      <xdr:row>6</xdr:row>
      <xdr:rowOff>91440</xdr:rowOff>
    </xdr:from>
    <xdr:to>
      <xdr:col>20</xdr:col>
      <xdr:colOff>503845</xdr:colOff>
      <xdr:row>28</xdr:row>
      <xdr:rowOff>69138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5520" y="1188720"/>
          <a:ext cx="6630325" cy="40010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4.4" x14ac:dyDescent="0.3"/>
  <sheetData>
    <row r="6" spans="2:4" x14ac:dyDescent="0.3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3"/>
  <sheetViews>
    <sheetView zoomScale="80" zoomScaleNormal="80" workbookViewId="0">
      <selection activeCell="G23" sqref="G23"/>
    </sheetView>
  </sheetViews>
  <sheetFormatPr defaultRowHeight="14.4" x14ac:dyDescent="0.3"/>
  <cols>
    <col min="1" max="1" width="10" bestFit="1" customWidth="1"/>
    <col min="2" max="2" width="15.5546875" bestFit="1" customWidth="1"/>
    <col min="3" max="3" width="15.5546875" customWidth="1"/>
    <col min="4" max="4" width="12.44140625" customWidth="1"/>
    <col min="5" max="5" width="6.33203125" bestFit="1" customWidth="1"/>
    <col min="6" max="6" width="38" customWidth="1"/>
    <col min="7" max="7" width="28.33203125" customWidth="1"/>
    <col min="9" max="9" width="12.6640625" customWidth="1"/>
  </cols>
  <sheetData>
    <row r="1" spans="1:7" x14ac:dyDescent="0.3">
      <c r="A1" s="36" t="s">
        <v>53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>
      <c r="C7" s="36"/>
    </row>
    <row r="8" spans="1:7" ht="15" thickBot="1" x14ac:dyDescent="0.35">
      <c r="B8" s="51" t="s">
        <v>9</v>
      </c>
      <c r="C8" s="52" t="s">
        <v>21</v>
      </c>
      <c r="D8" s="52" t="s">
        <v>7</v>
      </c>
      <c r="E8" s="52" t="s">
        <v>8</v>
      </c>
      <c r="F8" s="52" t="s">
        <v>10</v>
      </c>
      <c r="G8" s="53" t="s">
        <v>14</v>
      </c>
    </row>
    <row r="9" spans="1:7" ht="28.8" x14ac:dyDescent="0.3">
      <c r="A9" s="55" t="s">
        <v>89</v>
      </c>
      <c r="B9" s="54" t="s">
        <v>1</v>
      </c>
      <c r="C9" s="41" t="s">
        <v>23</v>
      </c>
      <c r="D9" s="38">
        <v>15</v>
      </c>
      <c r="E9" s="38" t="s">
        <v>0</v>
      </c>
      <c r="F9" s="38"/>
      <c r="G9" s="39"/>
    </row>
    <row r="10" spans="1:7" ht="15.6" x14ac:dyDescent="0.35">
      <c r="A10" s="56"/>
      <c r="B10" s="48" t="s">
        <v>52</v>
      </c>
      <c r="C10" s="7"/>
      <c r="D10" s="4">
        <v>14</v>
      </c>
      <c r="E10" s="4" t="s">
        <v>2</v>
      </c>
      <c r="F10" s="4"/>
      <c r="G10" s="11"/>
    </row>
    <row r="11" spans="1:7" ht="15.6" x14ac:dyDescent="0.35">
      <c r="A11" s="56"/>
      <c r="B11" s="48" t="s">
        <v>51</v>
      </c>
      <c r="C11" s="7"/>
      <c r="D11" s="4">
        <v>24</v>
      </c>
      <c r="E11" s="4" t="s">
        <v>2</v>
      </c>
      <c r="F11" s="4"/>
      <c r="G11" s="11"/>
    </row>
    <row r="12" spans="1:7" ht="58.8" x14ac:dyDescent="0.3">
      <c r="A12" s="56"/>
      <c r="B12" s="48" t="s">
        <v>20</v>
      </c>
      <c r="C12" s="6" t="s">
        <v>24</v>
      </c>
      <c r="D12" s="4">
        <v>1.4</v>
      </c>
      <c r="E12" s="4"/>
      <c r="F12" s="10" t="s">
        <v>55</v>
      </c>
      <c r="G12" s="11"/>
    </row>
    <row r="13" spans="1:7" ht="28.2" customHeight="1" x14ac:dyDescent="0.3">
      <c r="A13" s="56"/>
      <c r="B13" s="48" t="s">
        <v>19</v>
      </c>
      <c r="C13" s="6" t="s">
        <v>49</v>
      </c>
      <c r="D13" s="4">
        <f>(D11*D14)/D15</f>
        <v>500000</v>
      </c>
      <c r="E13" s="4"/>
      <c r="F13" s="4" t="s">
        <v>50</v>
      </c>
      <c r="G13" s="11"/>
    </row>
    <row r="14" spans="1:7" ht="40.200000000000003" customHeight="1" x14ac:dyDescent="0.3">
      <c r="A14" s="56"/>
      <c r="B14" s="48" t="s">
        <v>15</v>
      </c>
      <c r="C14" s="7" t="s">
        <v>31</v>
      </c>
      <c r="D14" s="4">
        <v>0.3</v>
      </c>
      <c r="E14" s="4" t="s">
        <v>18</v>
      </c>
      <c r="F14" s="4"/>
      <c r="G14" s="11"/>
    </row>
    <row r="15" spans="1:7" ht="43.2" x14ac:dyDescent="0.3">
      <c r="A15" s="56"/>
      <c r="B15" s="48" t="s">
        <v>16</v>
      </c>
      <c r="C15" s="6" t="s">
        <v>22</v>
      </c>
      <c r="D15" s="4">
        <v>1.4399999999999999E-5</v>
      </c>
      <c r="E15" s="4" t="s">
        <v>48</v>
      </c>
      <c r="F15" s="10" t="s">
        <v>17</v>
      </c>
      <c r="G15" s="11"/>
    </row>
    <row r="16" spans="1:7" x14ac:dyDescent="0.3">
      <c r="A16" s="56"/>
      <c r="B16" s="48" t="s">
        <v>5</v>
      </c>
      <c r="C16" s="7" t="s">
        <v>25</v>
      </c>
      <c r="D16" s="4">
        <v>1.17</v>
      </c>
      <c r="E16" s="4" t="s">
        <v>6</v>
      </c>
      <c r="F16" s="4" t="s">
        <v>26</v>
      </c>
      <c r="G16" s="11"/>
    </row>
    <row r="17" spans="1:7" ht="67.95" customHeight="1" x14ac:dyDescent="0.3">
      <c r="A17" s="56"/>
      <c r="B17" s="49" t="s">
        <v>11</v>
      </c>
      <c r="C17" s="7" t="s">
        <v>34</v>
      </c>
      <c r="D17" s="8">
        <f>(2*D9*Constants!C6)/(Wing!D16*Wing!D12*Wing!D10*Wing!D10)</f>
        <v>0.91637231815803244</v>
      </c>
      <c r="E17" s="4" t="s">
        <v>47</v>
      </c>
      <c r="F17" s="4"/>
      <c r="G17" s="11"/>
    </row>
    <row r="18" spans="1:7" ht="43.95" customHeight="1" x14ac:dyDescent="0.3">
      <c r="A18" s="56"/>
      <c r="B18" s="49" t="s">
        <v>27</v>
      </c>
      <c r="C18" s="7" t="s">
        <v>28</v>
      </c>
      <c r="D18" s="9">
        <f>SQRT(D19*D17)</f>
        <v>3.0271642145051074</v>
      </c>
      <c r="E18" s="4" t="s">
        <v>18</v>
      </c>
      <c r="F18" s="4"/>
      <c r="G18" s="11"/>
    </row>
    <row r="19" spans="1:7" ht="43.8" thickBot="1" x14ac:dyDescent="0.35">
      <c r="A19" s="57"/>
      <c r="B19" s="50" t="s">
        <v>29</v>
      </c>
      <c r="C19" s="12" t="s">
        <v>30</v>
      </c>
      <c r="D19" s="13">
        <v>10</v>
      </c>
      <c r="E19" s="13"/>
      <c r="F19" s="35" t="s">
        <v>33</v>
      </c>
      <c r="G19" s="14"/>
    </row>
    <row r="20" spans="1:7" ht="15" thickBot="1" x14ac:dyDescent="0.35"/>
    <row r="21" spans="1:7" ht="28.8" x14ac:dyDescent="0.3">
      <c r="A21" s="55" t="s">
        <v>78</v>
      </c>
      <c r="B21" s="46"/>
      <c r="C21" s="41" t="s">
        <v>79</v>
      </c>
      <c r="D21" s="42">
        <f>D18/4</f>
        <v>0.75679105362627686</v>
      </c>
      <c r="E21" s="38" t="s">
        <v>18</v>
      </c>
      <c r="F21" s="38"/>
      <c r="G21" s="39"/>
    </row>
    <row r="22" spans="1:7" ht="28.8" x14ac:dyDescent="0.3">
      <c r="A22" s="56"/>
      <c r="B22" s="40"/>
      <c r="C22" s="6" t="s">
        <v>80</v>
      </c>
      <c r="D22" s="4">
        <f>D14/4</f>
        <v>7.4999999999999997E-2</v>
      </c>
      <c r="E22" s="4" t="s">
        <v>18</v>
      </c>
      <c r="F22" s="4"/>
      <c r="G22" s="11"/>
    </row>
    <row r="23" spans="1:7" ht="43.8" thickBot="1" x14ac:dyDescent="0.35">
      <c r="A23" s="57"/>
      <c r="B23" s="43"/>
      <c r="C23" s="44" t="s">
        <v>81</v>
      </c>
      <c r="D23" s="45">
        <f>0.1*D18</f>
        <v>0.30271642145051075</v>
      </c>
      <c r="E23" s="13" t="s">
        <v>18</v>
      </c>
      <c r="F23" s="35" t="s">
        <v>82</v>
      </c>
      <c r="G23" s="14"/>
    </row>
  </sheetData>
  <mergeCells count="2">
    <mergeCell ref="A21:A23"/>
    <mergeCell ref="A9:A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29"/>
  <sheetViews>
    <sheetView tabSelected="1" zoomScale="80" zoomScaleNormal="80" workbookViewId="0">
      <selection activeCell="D27" sqref="D27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style="31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36" t="s">
        <v>54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/>
    <row r="8" spans="1:7" ht="15" thickBot="1" x14ac:dyDescent="0.35">
      <c r="B8" s="51" t="s">
        <v>9</v>
      </c>
      <c r="C8" s="52" t="s">
        <v>21</v>
      </c>
      <c r="D8" s="62" t="s">
        <v>7</v>
      </c>
      <c r="E8" s="52" t="s">
        <v>8</v>
      </c>
      <c r="F8" s="52" t="s">
        <v>10</v>
      </c>
      <c r="G8" s="53" t="s">
        <v>14</v>
      </c>
    </row>
    <row r="9" spans="1:7" ht="35.4" customHeight="1" x14ac:dyDescent="0.3">
      <c r="A9" s="55" t="s">
        <v>90</v>
      </c>
      <c r="B9" s="69" t="s">
        <v>61</v>
      </c>
      <c r="C9" s="15" t="s">
        <v>35</v>
      </c>
      <c r="D9" s="16">
        <v>0.03</v>
      </c>
      <c r="E9" s="16"/>
      <c r="F9" s="17" t="s">
        <v>42</v>
      </c>
      <c r="G9" s="18"/>
    </row>
    <row r="10" spans="1:7" ht="28.8" x14ac:dyDescent="0.3">
      <c r="A10" s="56"/>
      <c r="B10" s="61" t="s">
        <v>62</v>
      </c>
      <c r="C10" s="19" t="s">
        <v>36</v>
      </c>
      <c r="D10" s="20">
        <v>1</v>
      </c>
      <c r="E10" s="20" t="s">
        <v>18</v>
      </c>
      <c r="F10" s="20" t="s">
        <v>77</v>
      </c>
      <c r="G10" s="21"/>
    </row>
    <row r="11" spans="1:7" ht="35.4" customHeight="1" thickBot="1" x14ac:dyDescent="0.35">
      <c r="A11" s="57"/>
      <c r="B11" s="37" t="s">
        <v>63</v>
      </c>
      <c r="C11" s="23" t="s">
        <v>37</v>
      </c>
      <c r="D11" s="70">
        <f>(D9*D12*D13)/D10</f>
        <v>8.3220284660732544E-2</v>
      </c>
      <c r="E11" s="24" t="s">
        <v>47</v>
      </c>
      <c r="F11" s="24"/>
      <c r="G11" s="25"/>
    </row>
    <row r="12" spans="1:7" ht="15.6" x14ac:dyDescent="0.3">
      <c r="B12" s="63" t="s">
        <v>64</v>
      </c>
      <c r="C12" s="64" t="s">
        <v>38</v>
      </c>
      <c r="D12" s="65">
        <f>Wing!D18</f>
        <v>3.0271642145051074</v>
      </c>
      <c r="E12" s="66" t="s">
        <v>18</v>
      </c>
      <c r="F12" s="67"/>
      <c r="G12" s="68"/>
    </row>
    <row r="13" spans="1:7" ht="16.8" thickBot="1" x14ac:dyDescent="0.35">
      <c r="B13" s="22" t="s">
        <v>60</v>
      </c>
      <c r="C13" s="23" t="s">
        <v>32</v>
      </c>
      <c r="D13" s="28">
        <f>Wing!D17</f>
        <v>0.91637231815803244</v>
      </c>
      <c r="E13" s="24" t="s">
        <v>47</v>
      </c>
      <c r="F13" s="24"/>
      <c r="G13" s="25"/>
    </row>
    <row r="14" spans="1:7" ht="15" thickBot="1" x14ac:dyDescent="0.35">
      <c r="B14" s="31"/>
      <c r="C14" s="32"/>
      <c r="E14" s="31"/>
      <c r="F14" s="31"/>
      <c r="G14" s="31"/>
    </row>
    <row r="15" spans="1:7" ht="36" customHeight="1" x14ac:dyDescent="0.3">
      <c r="A15" s="55" t="s">
        <v>91</v>
      </c>
      <c r="B15" s="69" t="s">
        <v>57</v>
      </c>
      <c r="C15" s="15" t="s">
        <v>39</v>
      </c>
      <c r="D15" s="17">
        <v>0.5</v>
      </c>
      <c r="E15" s="16"/>
      <c r="F15" s="17" t="s">
        <v>42</v>
      </c>
      <c r="G15" s="18"/>
    </row>
    <row r="16" spans="1:7" ht="28.8" x14ac:dyDescent="0.3">
      <c r="A16" s="56"/>
      <c r="B16" s="61" t="s">
        <v>58</v>
      </c>
      <c r="C16" s="19" t="s">
        <v>40</v>
      </c>
      <c r="D16" s="20">
        <v>1</v>
      </c>
      <c r="E16" s="20" t="s">
        <v>18</v>
      </c>
      <c r="F16" s="20" t="s">
        <v>77</v>
      </c>
      <c r="G16" s="21"/>
    </row>
    <row r="17" spans="1:7" ht="48.6" customHeight="1" thickBot="1" x14ac:dyDescent="0.35">
      <c r="A17" s="57"/>
      <c r="B17" s="37" t="s">
        <v>59</v>
      </c>
      <c r="C17" s="27" t="s">
        <v>41</v>
      </c>
      <c r="D17" s="28">
        <f>(D15*Wing!D14*'V-tail'!D13)/'V-tail'!D16</f>
        <v>0.13745584772370487</v>
      </c>
      <c r="E17" s="24" t="s">
        <v>47</v>
      </c>
      <c r="F17" s="24"/>
      <c r="G17" s="25"/>
    </row>
    <row r="18" spans="1:7" ht="15" thickBot="1" x14ac:dyDescent="0.35">
      <c r="B18" s="31"/>
      <c r="C18" s="33"/>
      <c r="D18" s="34"/>
      <c r="E18" s="31"/>
      <c r="F18" s="31"/>
      <c r="G18" s="31"/>
    </row>
    <row r="19" spans="1:7" ht="40.950000000000003" customHeight="1" x14ac:dyDescent="0.3">
      <c r="A19" s="58" t="s">
        <v>92</v>
      </c>
      <c r="B19" s="74" t="s">
        <v>45</v>
      </c>
      <c r="C19" s="15" t="s">
        <v>43</v>
      </c>
      <c r="D19" s="29">
        <f>DEGREES(ATAN(SQRT(D11/D17)))</f>
        <v>37.886329893038969</v>
      </c>
      <c r="E19" s="16" t="s">
        <v>44</v>
      </c>
      <c r="F19" s="16"/>
      <c r="G19" s="18"/>
    </row>
    <row r="20" spans="1:7" ht="46.5" customHeight="1" x14ac:dyDescent="0.3">
      <c r="A20" s="59"/>
      <c r="B20" s="71" t="s">
        <v>56</v>
      </c>
      <c r="C20" s="26" t="s">
        <v>46</v>
      </c>
      <c r="D20" s="72">
        <f>D17+D11</f>
        <v>0.2206761323844374</v>
      </c>
      <c r="E20" s="20" t="s">
        <v>47</v>
      </c>
      <c r="F20" s="20"/>
      <c r="G20" s="21"/>
    </row>
    <row r="21" spans="1:7" ht="28.8" x14ac:dyDescent="0.3">
      <c r="A21" s="59"/>
      <c r="B21" s="73" t="s">
        <v>29</v>
      </c>
      <c r="C21" s="19" t="s">
        <v>65</v>
      </c>
      <c r="D21" s="20">
        <v>4</v>
      </c>
      <c r="E21" s="4"/>
      <c r="F21" s="10" t="s">
        <v>73</v>
      </c>
      <c r="G21" s="11"/>
    </row>
    <row r="22" spans="1:7" ht="15.6" x14ac:dyDescent="0.3">
      <c r="A22" s="59"/>
      <c r="B22" s="71" t="s">
        <v>66</v>
      </c>
      <c r="C22" s="19" t="s">
        <v>67</v>
      </c>
      <c r="D22" s="30">
        <f>SQRT(D20*D21)</f>
        <v>0.93952356518490243</v>
      </c>
      <c r="E22" s="4" t="s">
        <v>18</v>
      </c>
      <c r="F22" s="4"/>
      <c r="G22" s="11"/>
    </row>
    <row r="23" spans="1:7" ht="15.6" x14ac:dyDescent="0.3">
      <c r="A23" s="59"/>
      <c r="B23" s="71" t="s">
        <v>68</v>
      </c>
      <c r="C23" s="19" t="s">
        <v>69</v>
      </c>
      <c r="D23" s="30">
        <f>D22/D21</f>
        <v>0.23488089129622561</v>
      </c>
      <c r="E23" s="4" t="s">
        <v>18</v>
      </c>
      <c r="F23" s="4"/>
      <c r="G23" s="11"/>
    </row>
    <row r="24" spans="1:7" x14ac:dyDescent="0.3">
      <c r="A24" s="59"/>
      <c r="B24" s="73" t="s">
        <v>70</v>
      </c>
      <c r="C24" s="19" t="s">
        <v>72</v>
      </c>
      <c r="D24" s="20">
        <v>0</v>
      </c>
      <c r="E24" s="4"/>
      <c r="F24" s="4" t="s">
        <v>71</v>
      </c>
      <c r="G24" s="11"/>
    </row>
    <row r="25" spans="1:7" ht="29.4" thickBot="1" x14ac:dyDescent="0.35">
      <c r="A25" s="60"/>
      <c r="B25" s="75" t="s">
        <v>75</v>
      </c>
      <c r="C25" s="27" t="s">
        <v>74</v>
      </c>
      <c r="D25" s="24">
        <v>-10</v>
      </c>
      <c r="E25" s="24" t="s">
        <v>44</v>
      </c>
      <c r="F25" s="35" t="s">
        <v>76</v>
      </c>
      <c r="G25" s="14"/>
    </row>
    <row r="26" spans="1:7" ht="15" thickBot="1" x14ac:dyDescent="0.35"/>
    <row r="27" spans="1:7" ht="15.6" x14ac:dyDescent="0.35">
      <c r="A27" s="58" t="s">
        <v>83</v>
      </c>
      <c r="B27" s="46" t="s">
        <v>93</v>
      </c>
      <c r="C27" s="41" t="s">
        <v>84</v>
      </c>
      <c r="D27" s="47"/>
      <c r="E27" s="16" t="s">
        <v>18</v>
      </c>
      <c r="F27" s="38" t="s">
        <v>88</v>
      </c>
      <c r="G27" s="39"/>
    </row>
    <row r="28" spans="1:7" ht="29.4" x14ac:dyDescent="0.35">
      <c r="A28" s="59"/>
      <c r="B28" s="40" t="s">
        <v>94</v>
      </c>
      <c r="C28" s="6" t="s">
        <v>85</v>
      </c>
      <c r="D28" s="30">
        <f>0.4*D23</f>
        <v>9.3952356518490251E-2</v>
      </c>
      <c r="E28" s="20" t="s">
        <v>18</v>
      </c>
      <c r="F28" s="10" t="s">
        <v>87</v>
      </c>
      <c r="G28" s="11"/>
    </row>
    <row r="29" spans="1:7" ht="29.4" thickBot="1" x14ac:dyDescent="0.35">
      <c r="A29" s="60"/>
      <c r="B29" s="43"/>
      <c r="C29" s="44" t="s">
        <v>86</v>
      </c>
      <c r="D29" s="24">
        <v>0</v>
      </c>
      <c r="E29" s="24" t="s">
        <v>18</v>
      </c>
      <c r="F29" s="35" t="s">
        <v>95</v>
      </c>
      <c r="G29" s="14"/>
    </row>
  </sheetData>
  <mergeCells count="4">
    <mergeCell ref="A27:A29"/>
    <mergeCell ref="A9:A11"/>
    <mergeCell ref="A15:A17"/>
    <mergeCell ref="A19:A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"/>
  <sheetViews>
    <sheetView workbookViewId="0">
      <selection activeCell="G20" sqref="G20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Constants</vt:lpstr>
      <vt:lpstr>Wing</vt:lpstr>
      <vt:lpstr>V-tail</vt:lpstr>
      <vt:lpstr>Fuselage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2026-03-28T14:50:03Z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