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nes\ORGOfly-CAD-model\"/>
    </mc:Choice>
  </mc:AlternateContent>
  <xr:revisionPtr revIDLastSave="0" documentId="13_ncr:1_{5FA68316-25DB-48FA-8138-51A2A436717D}" xr6:coauthVersionLast="47" xr6:coauthVersionMax="47" xr10:uidLastSave="{00000000-0000-0000-0000-000000000000}"/>
  <bookViews>
    <workbookView xWindow="-120" yWindow="-120" windowWidth="29040" windowHeight="15720" activeTab="4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  <sheet name="Neutral poin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11" i="4"/>
  <c r="D9" i="4"/>
  <c r="D10" i="4"/>
  <c r="D20" i="1"/>
  <c r="D23" i="1"/>
  <c r="D13" i="1"/>
  <c r="D17" i="1" l="1"/>
  <c r="D18" i="1" l="1"/>
  <c r="D13" i="3"/>
  <c r="D17" i="3" s="1"/>
  <c r="D12" i="3" l="1"/>
  <c r="D24" i="1"/>
  <c r="D22" i="1"/>
  <c r="D11" i="3"/>
  <c r="D19" i="3" s="1"/>
  <c r="D20" i="3" l="1"/>
  <c r="D22" i="3" s="1"/>
  <c r="D23" i="3" s="1"/>
  <c r="D28" i="3" s="1"/>
</calcChain>
</file>

<file path=xl/sharedStrings.xml><?xml version="1.0" encoding="utf-8"?>
<sst xmlns="http://schemas.openxmlformats.org/spreadsheetml/2006/main" count="175" uniqueCount="117">
  <si>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</si>
  <si>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</si>
  <si>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</si>
  <si>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</si>
  <si>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</si>
  <si>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</si>
  <si>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</si>
  <si>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</si>
  <si>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</si>
  <si>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</si>
  <si>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</si>
  <si>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</si>
  <si>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</si>
  <si>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</si>
  <si>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</si>
  <si>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</si>
  <si>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</si>
  <si>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</si>
  <si>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</si>
  <si>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</si>
  <si>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</si>
  <si>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</si>
  <si>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</si>
  <si>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</si>
  <si>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</si>
  <si>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</si>
  <si>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</si>
  <si>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</si>
  <si>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</si>
  <si>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</si>
  <si>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</si>
  <si>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</si>
  <si>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</si>
  <si>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</si>
  <si>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</si>
  <si>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</si>
  <si>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</si>
  <si>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</si>
  <si>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</si>
  <si>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</si>
  <si>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</si>
  <si>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</si>
  <si>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</si>
  <si>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</si>
  <si>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</si>
  <si>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</si>
  <si>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</si>
  <si>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</si>
  <si>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</si>
  <si>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</si>
  <si>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</si>
  <si>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</si>
  <si>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</si>
  <si>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</si>
  <si>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</si>
  <si>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</si>
  <si>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</si>
  <si>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</si>
  <si>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</si>
  <si>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</si>
  <si>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</si>
  <si>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</si>
  <si>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</si>
  <si>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</si>
  <si>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</si>
  <si>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</si>
  <si>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</si>
  <si>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</si>
  <si>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</si>
  <si>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</si>
  <si>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</si>
  <si>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</si>
  <si>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</si>
  <si>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</si>
  <si>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</si>
  <si>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</si>
  <si>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</si>
  <si>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</si>
  <si>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</si>
  <si>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</si>
  <si>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</si>
  <si>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</si>
  <si>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</si>
  <si>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</si>
  <si>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</si>
  <si>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</si>
  <si>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</si>
  <si>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</si>
  <si>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</si>
  <si>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</si>
  <si>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</si>
  <si>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</si>
  <si>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</si>
  <si>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</si>
  <si>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</si>
  <si>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</si>
  <si>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</si>
  <si>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</si>
  <si>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</si>
  <si>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</si>
  <si>
    <t>Fuselage</t>
  </si>
  <si>
    <r>
      <t>l</t>
    </r>
    <r>
      <rPr>
        <sz val="8"/>
        <color theme="1"/>
        <rFont val="Aptos Narrow"/>
        <family val="2"/>
        <scheme val="minor"/>
      </rPr>
      <t>front</t>
    </r>
  </si>
  <si>
    <r>
      <t>l</t>
    </r>
    <r>
      <rPr>
        <sz val="8"/>
        <color theme="1"/>
        <rFont val="Aptos Narrow"/>
        <family val="2"/>
        <scheme val="minor"/>
      </rPr>
      <t>aft</t>
    </r>
  </si>
  <si>
    <t>Front fuselage</t>
  </si>
  <si>
    <r>
      <t>l</t>
    </r>
    <r>
      <rPr>
        <sz val="8"/>
        <color theme="1"/>
        <rFont val="Aptos Narrow"/>
        <family val="2"/>
        <scheme val="minor"/>
      </rPr>
      <t>fus</t>
    </r>
  </si>
  <si>
    <t>Aft fuselage</t>
  </si>
  <si>
    <t>estimated from the right picture (subject  to change)</t>
  </si>
  <si>
    <t>Fuselage lenght</t>
  </si>
  <si>
    <t>From moment lever arm from v-tail</t>
  </si>
  <si>
    <r>
      <t>d</t>
    </r>
    <r>
      <rPr>
        <sz val="9"/>
        <color theme="1"/>
        <rFont val="Aptos Narrow"/>
        <family val="2"/>
        <scheme val="minor"/>
      </rPr>
      <t>fus</t>
    </r>
  </si>
  <si>
    <t>Diameter of fuselage</t>
  </si>
  <si>
    <t>from LxWxH (subject to change if too big)</t>
  </si>
  <si>
    <t>Wing contribution</t>
  </si>
  <si>
    <t>Position of Aerodynamic Center</t>
  </si>
  <si>
    <t>Moment Coeff. Of the wing</t>
  </si>
  <si>
    <t>Lift coeff. Depending on the angle of attack</t>
  </si>
  <si>
    <t>polhamus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</si>
</sst>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0" fillId="0" borderId="8" xfId="0" applyBorder="1" applyAlignment="1">
      <alignment wrapText="1"/>
    </xf>
    <xf numFmtId="0" fontId="1" fillId="0" borderId="0" xfId="0" applyFont="1"/>
    <xf numFmtId="0" fontId="0" fillId="5" borderId="11" xfId="0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0" fillId="3" borderId="1" xfId="0" applyFill="1" applyBorder="1"/>
    <xf numFmtId="0" fontId="3" fillId="0" borderId="3" xfId="0" applyFont="1" applyBorder="1" applyAlignment="1">
      <alignment wrapText="1"/>
    </xf>
    <xf numFmtId="164" fontId="0" fillId="0" borderId="3" xfId="0" applyNumberFormat="1" applyBorder="1"/>
    <xf numFmtId="0" fontId="0" fillId="3" borderId="8" xfId="0" applyFill="1" applyBorder="1"/>
    <xf numFmtId="0" fontId="3" fillId="0" borderId="8" xfId="0" applyFont="1" applyBorder="1" applyAlignment="1">
      <alignment wrapText="1"/>
    </xf>
    <xf numFmtId="2" fontId="0" fillId="0" borderId="8" xfId="0" applyNumberFormat="1" applyBorder="1"/>
    <xf numFmtId="0" fontId="0" fillId="3" borderId="3" xfId="0" applyFill="1" applyBorder="1"/>
    <xf numFmtId="164" fontId="0" fillId="0" borderId="3" xfId="0" applyNumberFormat="1" applyBorder="1" applyAlignment="1">
      <alignment vertical="center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3" borderId="12" xfId="0" applyFill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3" fillId="0" borderId="17" xfId="0" applyFont="1" applyBorder="1" applyAlignment="1">
      <alignment vertical="center" wrapText="1"/>
    </xf>
    <xf numFmtId="2" fontId="0" fillId="0" borderId="17" xfId="0" applyNumberFormat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3" borderId="10" xfId="0" applyFill="1" applyBorder="1" applyAlignment="1">
      <alignment vertical="center"/>
    </xf>
    <xf numFmtId="165" fontId="0" fillId="0" borderId="8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0" fillId="5" borderId="1" xfId="0" applyFill="1" applyBorder="1"/>
    <xf numFmtId="0" fontId="0" fillId="4" borderId="3" xfId="0" applyFill="1" applyBorder="1"/>
    <xf numFmtId="0" fontId="0" fillId="0" borderId="9" xfId="0" applyBorder="1" applyAlignment="1">
      <alignment wrapText="1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19" xfId="0" applyFont="1" applyBorder="1" applyAlignment="1">
      <alignment horizontal="center" vertical="center" textRotation="90"/>
    </xf>
    <xf numFmtId="0" fontId="1" fillId="0" borderId="20" xfId="0" applyFont="1" applyBorder="1" applyAlignment="1">
      <alignment horizontal="center" vertical="center" textRotation="90"/>
    </xf>
    <xf numFmtId="0" fontId="1" fillId="0" borderId="21" xfId="0" applyFont="1" applyBorder="1" applyAlignment="1">
      <alignment horizontal="center" vertical="center" textRotation="90"/>
    </xf>
    <xf numFmtId="0" fontId="0" fillId="0" borderId="1" xfId="0" applyBorder="1" applyAlignment="1">
      <alignment vertical="center" wrapText="1"/>
    </xf>
    <xf numFmtId="2" fontId="0" fillId="0" borderId="1" xfId="0" applyNumberFormat="1" applyBorder="1" applyAlignment="1">
      <alignment vertical="center"/>
    </xf>
    <xf numFmtId="0" fontId="1" fillId="0" borderId="2" xfId="0" applyFont="1" applyBorder="1"/>
    <xf numFmtId="0" fontId="1" fillId="0" borderId="3" xfId="0" applyFont="1" applyBorder="1"/>
    <xf numFmtId="0" fontId="1" fillId="0" borderId="3" xfId="0" applyFont="1" applyBorder="1" applyAlignment="1">
      <alignment vertical="center"/>
    </xf>
    <xf numFmtId="0" fontId="1" fillId="0" borderId="4" xfId="0" applyFont="1" applyBorder="1"/>
    <xf numFmtId="0" fontId="0" fillId="3" borderId="5" xfId="0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3" borderId="5" xfId="0" applyFill="1" applyBorder="1"/>
    <xf numFmtId="0" fontId="1" fillId="0" borderId="22" xfId="0" applyFont="1" applyBorder="1" applyAlignment="1">
      <alignment horizontal="center" vertical="center" textRotation="90"/>
    </xf>
    <xf numFmtId="0" fontId="0" fillId="0" borderId="23" xfId="0" applyBorder="1"/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4" xfId="0" applyFont="1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142978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157067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180484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29</xdr:row>
      <xdr:rowOff>12859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</m:t>
                          </m:r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295275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579120</xdr:colOff>
      <xdr:row>6</xdr:row>
      <xdr:rowOff>91440</xdr:rowOff>
    </xdr:from>
    <xdr:to>
      <xdr:col>20</xdr:col>
      <xdr:colOff>503845</xdr:colOff>
      <xdr:row>23</xdr:row>
      <xdr:rowOff>69138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5520" y="1188720"/>
          <a:ext cx="6630325" cy="400105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320138</xdr:colOff>
      <xdr:row>1</xdr:row>
      <xdr:rowOff>0</xdr:rowOff>
    </xdr:from>
    <xdr:to>
      <xdr:col>18</xdr:col>
      <xdr:colOff>535727</xdr:colOff>
      <xdr:row>19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FC672-108B-448D-985A-A6D845653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40338" y="190500"/>
          <a:ext cx="6921189" cy="4371975"/>
        </a:xfrm>
        <a:prstGeom prst="rect">
          <a:avLst/>
        </a:prstGeom>
      </xdr:spPr>
    </xdr:pic>
    <xdr:clientData/>
  </xdr:twoCellAnchor>
  <xdr:oneCellAnchor>
    <xdr:from>
      <xdr:col>1</xdr:col>
      <xdr:colOff>120174</xdr:colOff>
      <xdr:row>8</xdr:row>
      <xdr:rowOff>88455</xdr:rowOff>
    </xdr:from>
    <xdr:ext cx="718026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𝑥 ̅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𝐴𝐶,𝑊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333375</xdr:colOff>
      <xdr:row>8</xdr:row>
      <xdr:rowOff>14287</xdr:rowOff>
    </xdr:from>
    <xdr:ext cx="1975284" cy="35118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=(𝑥_(0,𝑊)+(𝑛_(𝐴𝐶,𝑊)∗𝑐_(𝑟𝑜𝑜𝑡,𝑊)))/𝑐_𝑀𝐴𝐶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8</xdr:row>
      <xdr:rowOff>109537</xdr:rowOff>
    </xdr:from>
    <xdr:ext cx="830740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25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38100</xdr:colOff>
      <xdr:row>9</xdr:row>
      <xdr:rowOff>90487</xdr:rowOff>
    </xdr:from>
    <xdr:ext cx="895350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485775</xdr:colOff>
      <xdr:row>9</xdr:row>
      <xdr:rowOff>109537</xdr:rowOff>
    </xdr:from>
    <xdr:ext cx="1479892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=−𝐶_(𝐿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10</xdr:row>
      <xdr:rowOff>185737</xdr:rowOff>
    </xdr:from>
    <xdr:ext cx="360099" cy="176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361949</xdr:colOff>
      <xdr:row>19</xdr:row>
      <xdr:rowOff>184350</xdr:rowOff>
    </xdr:from>
    <xdr:to>
      <xdr:col>19</xdr:col>
      <xdr:colOff>77572</xdr:colOff>
      <xdr:row>39</xdr:row>
      <xdr:rowOff>19764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43F4123-1600-4B68-6085-9DD864FD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82149" y="4613475"/>
          <a:ext cx="7030823" cy="3654939"/>
        </a:xfrm>
        <a:prstGeom prst="rect">
          <a:avLst/>
        </a:prstGeom>
      </xdr:spPr>
    </xdr:pic>
    <xdr:clientData/>
  </xdr:twoCellAnchor>
  <xdr:twoCellAnchor editAs="oneCell">
    <xdr:from>
      <xdr:col>18</xdr:col>
      <xdr:colOff>598713</xdr:colOff>
      <xdr:row>2</xdr:row>
      <xdr:rowOff>53563</xdr:rowOff>
    </xdr:from>
    <xdr:to>
      <xdr:col>29</xdr:col>
      <xdr:colOff>159222</xdr:colOff>
      <xdr:row>15</xdr:row>
      <xdr:rowOff>183083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1C0A1A5-0C11-4AA4-C82C-F3C462A8C6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59892" y="434563"/>
          <a:ext cx="6296044" cy="3408841"/>
        </a:xfrm>
        <a:prstGeom prst="rect">
          <a:avLst/>
        </a:prstGeom>
      </xdr:spPr>
    </xdr:pic>
    <xdr:clientData/>
  </xdr:twoCellAnchor>
  <xdr:oneCellAnchor>
    <xdr:from>
      <xdr:col>1</xdr:col>
      <xdr:colOff>179343</xdr:colOff>
      <xdr:row>10</xdr:row>
      <xdr:rowOff>566188</xdr:rowOff>
    </xdr:from>
    <xdr:ext cx="644857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33669" y="2860471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33669" y="2860471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5" x14ac:dyDescent="0.25"/>
  <sheetData>
    <row r="6" spans="2:4" x14ac:dyDescent="0.25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opLeftCell="A7" zoomScale="80" zoomScaleNormal="80" workbookViewId="0">
      <selection activeCell="D14" sqref="D14"/>
    </sheetView>
  </sheetViews>
  <sheetFormatPr defaultRowHeight="15" x14ac:dyDescent="0.25"/>
  <cols>
    <col min="1" max="1" width="10" bestFit="1" customWidth="1"/>
    <col min="2" max="2" width="15.5703125" bestFit="1" customWidth="1"/>
    <col min="3" max="3" width="15.5703125" customWidth="1"/>
    <col min="4" max="4" width="12.42578125" customWidth="1"/>
    <col min="5" max="5" width="6.28515625" bestFit="1" customWidth="1"/>
    <col min="6" max="6" width="38" customWidth="1"/>
    <col min="7" max="7" width="28.28515625" customWidth="1"/>
    <col min="9" max="9" width="12.7109375" customWidth="1"/>
  </cols>
  <sheetData>
    <row r="1" spans="1:7" x14ac:dyDescent="0.25">
      <c r="A1" s="35" t="s">
        <v>53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>
      <c r="C7" s="35"/>
    </row>
    <row r="8" spans="1:7" ht="15.75" thickBot="1" x14ac:dyDescent="0.3">
      <c r="B8" s="47" t="s">
        <v>9</v>
      </c>
      <c r="C8" s="48" t="s">
        <v>21</v>
      </c>
      <c r="D8" s="48" t="s">
        <v>7</v>
      </c>
      <c r="E8" s="48" t="s">
        <v>8</v>
      </c>
      <c r="F8" s="48" t="s">
        <v>10</v>
      </c>
      <c r="G8" s="49" t="s">
        <v>14</v>
      </c>
    </row>
    <row r="9" spans="1:7" ht="30" x14ac:dyDescent="0.25">
      <c r="A9" s="68" t="s">
        <v>89</v>
      </c>
      <c r="B9" s="66" t="s">
        <v>1</v>
      </c>
      <c r="C9" s="40" t="s">
        <v>23</v>
      </c>
      <c r="D9" s="37">
        <v>15</v>
      </c>
      <c r="E9" s="37" t="s">
        <v>0</v>
      </c>
      <c r="F9" s="37"/>
      <c r="G9" s="38"/>
    </row>
    <row r="10" spans="1:7" ht="18" x14ac:dyDescent="0.35">
      <c r="A10" s="69"/>
      <c r="B10" s="39" t="s">
        <v>52</v>
      </c>
      <c r="C10" s="7"/>
      <c r="D10" s="4">
        <v>14</v>
      </c>
      <c r="E10" s="4" t="s">
        <v>2</v>
      </c>
      <c r="F10" s="4"/>
      <c r="G10" s="11"/>
    </row>
    <row r="11" spans="1:7" ht="18" x14ac:dyDescent="0.35">
      <c r="A11" s="69"/>
      <c r="B11" s="39" t="s">
        <v>51</v>
      </c>
      <c r="C11" s="7"/>
      <c r="D11" s="4">
        <v>24</v>
      </c>
      <c r="E11" s="4" t="s">
        <v>2</v>
      </c>
      <c r="F11" s="4"/>
      <c r="G11" s="11"/>
    </row>
    <row r="12" spans="1:7" ht="63" x14ac:dyDescent="0.25">
      <c r="A12" s="69"/>
      <c r="B12" s="39" t="s">
        <v>20</v>
      </c>
      <c r="C12" s="6" t="s">
        <v>24</v>
      </c>
      <c r="D12" s="4">
        <v>1.4</v>
      </c>
      <c r="E12" s="4"/>
      <c r="F12" s="10" t="s">
        <v>55</v>
      </c>
      <c r="G12" s="11"/>
    </row>
    <row r="13" spans="1:7" ht="28.15" customHeight="1" x14ac:dyDescent="0.25">
      <c r="A13" s="69"/>
      <c r="B13" s="39" t="s">
        <v>19</v>
      </c>
      <c r="C13" s="6" t="s">
        <v>49</v>
      </c>
      <c r="D13" s="4">
        <f>(D11*D14)/D15</f>
        <v>500000</v>
      </c>
      <c r="E13" s="4"/>
      <c r="F13" s="4" t="s">
        <v>50</v>
      </c>
      <c r="G13" s="11"/>
    </row>
    <row r="14" spans="1:7" ht="40.15" customHeight="1" x14ac:dyDescent="0.25">
      <c r="A14" s="69"/>
      <c r="B14" s="39" t="s">
        <v>15</v>
      </c>
      <c r="C14" s="7" t="s">
        <v>31</v>
      </c>
      <c r="D14" s="4">
        <v>0.3</v>
      </c>
      <c r="E14" s="4" t="s">
        <v>18</v>
      </c>
      <c r="F14" s="4"/>
      <c r="G14" s="11"/>
    </row>
    <row r="15" spans="1:7" ht="45" x14ac:dyDescent="0.25">
      <c r="A15" s="69"/>
      <c r="B15" s="39" t="s">
        <v>16</v>
      </c>
      <c r="C15" s="6" t="s">
        <v>22</v>
      </c>
      <c r="D15" s="4">
        <v>1.4399999999999999E-5</v>
      </c>
      <c r="E15" s="4" t="s">
        <v>48</v>
      </c>
      <c r="F15" s="10" t="s">
        <v>17</v>
      </c>
      <c r="G15" s="11"/>
    </row>
    <row r="16" spans="1:7" x14ac:dyDescent="0.25">
      <c r="A16" s="69"/>
      <c r="B16" s="39" t="s">
        <v>5</v>
      </c>
      <c r="C16" s="7" t="s">
        <v>25</v>
      </c>
      <c r="D16" s="4">
        <v>1.17</v>
      </c>
      <c r="E16" s="4" t="s">
        <v>6</v>
      </c>
      <c r="F16" s="4" t="s">
        <v>26</v>
      </c>
      <c r="G16" s="11"/>
    </row>
    <row r="17" spans="1:7" ht="67.900000000000006" customHeight="1" x14ac:dyDescent="0.25">
      <c r="A17" s="69"/>
      <c r="B17" s="65" t="s">
        <v>11</v>
      </c>
      <c r="C17" s="7" t="s">
        <v>34</v>
      </c>
      <c r="D17" s="8">
        <f>(2*D9*Constants!C6)/(Wing!D16*Wing!D12*Wing!D10*Wing!D10)</f>
        <v>0.91637231815803244</v>
      </c>
      <c r="E17" s="4" t="s">
        <v>47</v>
      </c>
      <c r="F17" s="4"/>
      <c r="G17" s="11"/>
    </row>
    <row r="18" spans="1:7" ht="43.9" customHeight="1" x14ac:dyDescent="0.25">
      <c r="A18" s="69"/>
      <c r="B18" s="65" t="s">
        <v>27</v>
      </c>
      <c r="C18" s="7" t="s">
        <v>28</v>
      </c>
      <c r="D18" s="9">
        <f>SQRT(D19*D17)</f>
        <v>3.0271642145051074</v>
      </c>
      <c r="E18" s="4" t="s">
        <v>18</v>
      </c>
      <c r="F18" s="4"/>
      <c r="G18" s="11"/>
    </row>
    <row r="19" spans="1:7" ht="45" x14ac:dyDescent="0.25">
      <c r="A19" s="69"/>
      <c r="B19" s="39" t="s">
        <v>29</v>
      </c>
      <c r="C19" s="7" t="s">
        <v>30</v>
      </c>
      <c r="D19" s="4">
        <v>10</v>
      </c>
      <c r="E19" s="4"/>
      <c r="F19" s="10" t="s">
        <v>33</v>
      </c>
      <c r="G19" s="11"/>
    </row>
    <row r="20" spans="1:7" ht="62.25" thickBot="1" x14ac:dyDescent="0.4">
      <c r="A20" s="70"/>
      <c r="B20" s="42" t="s">
        <v>98</v>
      </c>
      <c r="C20" s="43" t="s">
        <v>97</v>
      </c>
      <c r="D20" s="12">
        <f>0.25*D14</f>
        <v>7.4999999999999997E-2</v>
      </c>
      <c r="E20" s="12" t="s">
        <v>18</v>
      </c>
      <c r="F20" s="34" t="s">
        <v>99</v>
      </c>
      <c r="G20" s="67" t="s">
        <v>96</v>
      </c>
    </row>
    <row r="21" spans="1:7" ht="15.75" thickBot="1" x14ac:dyDescent="0.3"/>
    <row r="22" spans="1:7" ht="30" x14ac:dyDescent="0.25">
      <c r="A22" s="68" t="s">
        <v>78</v>
      </c>
      <c r="B22" s="45"/>
      <c r="C22" s="40" t="s">
        <v>79</v>
      </c>
      <c r="D22" s="41">
        <f>D18/4</f>
        <v>0.75679105362627686</v>
      </c>
      <c r="E22" s="37" t="s">
        <v>18</v>
      </c>
      <c r="F22" s="37"/>
      <c r="G22" s="38"/>
    </row>
    <row r="23" spans="1:7" ht="30" x14ac:dyDescent="0.25">
      <c r="A23" s="69"/>
      <c r="B23" s="39"/>
      <c r="C23" s="6" t="s">
        <v>80</v>
      </c>
      <c r="D23" s="4">
        <f>D14/4</f>
        <v>7.4999999999999997E-2</v>
      </c>
      <c r="E23" s="4" t="s">
        <v>18</v>
      </c>
      <c r="F23" s="4"/>
      <c r="G23" s="11"/>
    </row>
    <row r="24" spans="1:7" ht="45.75" thickBot="1" x14ac:dyDescent="0.3">
      <c r="A24" s="70"/>
      <c r="B24" s="42"/>
      <c r="C24" s="43" t="s">
        <v>81</v>
      </c>
      <c r="D24" s="44">
        <f>0.1*D18</f>
        <v>0.30271642145051075</v>
      </c>
      <c r="E24" s="12" t="s">
        <v>18</v>
      </c>
      <c r="F24" s="34" t="s">
        <v>82</v>
      </c>
      <c r="G24" s="13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29"/>
  <sheetViews>
    <sheetView topLeftCell="A9" zoomScale="85" zoomScaleNormal="85" workbookViewId="0">
      <selection activeCell="D22" sqref="D22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style="30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 t="s">
        <v>54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/>
    <row r="8" spans="1:7" ht="15.75" thickBot="1" x14ac:dyDescent="0.3">
      <c r="B8" s="47" t="s">
        <v>9</v>
      </c>
      <c r="C8" s="48" t="s">
        <v>21</v>
      </c>
      <c r="D8" s="51" t="s">
        <v>7</v>
      </c>
      <c r="E8" s="48" t="s">
        <v>8</v>
      </c>
      <c r="F8" s="48" t="s">
        <v>10</v>
      </c>
      <c r="G8" s="49" t="s">
        <v>14</v>
      </c>
    </row>
    <row r="9" spans="1:7" ht="35.450000000000003" customHeight="1" x14ac:dyDescent="0.25">
      <c r="A9" s="68" t="s">
        <v>90</v>
      </c>
      <c r="B9" s="58" t="s">
        <v>61</v>
      </c>
      <c r="C9" s="14" t="s">
        <v>35</v>
      </c>
      <c r="D9" s="15">
        <v>0.03</v>
      </c>
      <c r="E9" s="15"/>
      <c r="F9" s="16" t="s">
        <v>42</v>
      </c>
      <c r="G9" s="17"/>
    </row>
    <row r="10" spans="1:7" ht="45" x14ac:dyDescent="0.25">
      <c r="A10" s="69"/>
      <c r="B10" s="50" t="s">
        <v>62</v>
      </c>
      <c r="C10" s="18" t="s">
        <v>36</v>
      </c>
      <c r="D10" s="19">
        <v>0.9</v>
      </c>
      <c r="E10" s="19" t="s">
        <v>18</v>
      </c>
      <c r="F10" s="19" t="s">
        <v>77</v>
      </c>
      <c r="G10" s="20"/>
    </row>
    <row r="11" spans="1:7" ht="35.450000000000003" customHeight="1" thickBot="1" x14ac:dyDescent="0.3">
      <c r="A11" s="70"/>
      <c r="B11" s="36" t="s">
        <v>63</v>
      </c>
      <c r="C11" s="22" t="s">
        <v>37</v>
      </c>
      <c r="D11" s="59">
        <f>(D9*D12*D13)/D10</f>
        <v>9.2466982956369487E-2</v>
      </c>
      <c r="E11" s="23" t="s">
        <v>47</v>
      </c>
      <c r="F11" s="23"/>
      <c r="G11" s="24"/>
    </row>
    <row r="12" spans="1:7" ht="18" x14ac:dyDescent="0.25">
      <c r="B12" s="52" t="s">
        <v>64</v>
      </c>
      <c r="C12" s="53" t="s">
        <v>38</v>
      </c>
      <c r="D12" s="54">
        <f>Wing!D18</f>
        <v>3.0271642145051074</v>
      </c>
      <c r="E12" s="55" t="s">
        <v>18</v>
      </c>
      <c r="F12" s="56"/>
      <c r="G12" s="57"/>
    </row>
    <row r="13" spans="1:7" ht="18.75" thickBot="1" x14ac:dyDescent="0.3">
      <c r="B13" s="21" t="s">
        <v>60</v>
      </c>
      <c r="C13" s="22" t="s">
        <v>32</v>
      </c>
      <c r="D13" s="27">
        <f>Wing!D17</f>
        <v>0.91637231815803244</v>
      </c>
      <c r="E13" s="23" t="s">
        <v>47</v>
      </c>
      <c r="F13" s="23"/>
      <c r="G13" s="24"/>
    </row>
    <row r="14" spans="1:7" ht="15.75" thickBot="1" x14ac:dyDescent="0.3">
      <c r="B14" s="30"/>
      <c r="C14" s="31"/>
      <c r="E14" s="30"/>
      <c r="F14" s="30"/>
      <c r="G14" s="30"/>
    </row>
    <row r="15" spans="1:7" ht="36" customHeight="1" x14ac:dyDescent="0.25">
      <c r="A15" s="68" t="s">
        <v>91</v>
      </c>
      <c r="B15" s="58" t="s">
        <v>57</v>
      </c>
      <c r="C15" s="14" t="s">
        <v>39</v>
      </c>
      <c r="D15" s="16">
        <v>0.5</v>
      </c>
      <c r="E15" s="15"/>
      <c r="F15" s="16" t="s">
        <v>42</v>
      </c>
      <c r="G15" s="17"/>
    </row>
    <row r="16" spans="1:7" ht="45" x14ac:dyDescent="0.25">
      <c r="A16" s="69"/>
      <c r="B16" s="50" t="s">
        <v>58</v>
      </c>
      <c r="C16" s="18" t="s">
        <v>40</v>
      </c>
      <c r="D16" s="19">
        <v>0.9</v>
      </c>
      <c r="E16" s="19" t="s">
        <v>18</v>
      </c>
      <c r="F16" s="19" t="s">
        <v>77</v>
      </c>
      <c r="G16" s="20"/>
    </row>
    <row r="17" spans="1:7" ht="48.6" customHeight="1" thickBot="1" x14ac:dyDescent="0.3">
      <c r="A17" s="70"/>
      <c r="B17" s="36" t="s">
        <v>59</v>
      </c>
      <c r="C17" s="26" t="s">
        <v>41</v>
      </c>
      <c r="D17" s="27">
        <f>(D15*Wing!D14*'V-tail'!D13)/'V-tail'!D16</f>
        <v>0.15272871969300542</v>
      </c>
      <c r="E17" s="23" t="s">
        <v>47</v>
      </c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ht="40.9" customHeight="1" x14ac:dyDescent="0.25">
      <c r="A19" s="71" t="s">
        <v>92</v>
      </c>
      <c r="B19" s="63" t="s">
        <v>45</v>
      </c>
      <c r="C19" s="14" t="s">
        <v>43</v>
      </c>
      <c r="D19" s="28">
        <f>DEGREES(ATAN(SQRT(D11/D17)))</f>
        <v>37.886329893038969</v>
      </c>
      <c r="E19" s="15" t="s">
        <v>44</v>
      </c>
      <c r="F19" s="15"/>
      <c r="G19" s="17"/>
    </row>
    <row r="20" spans="1:7" ht="46.5" customHeight="1" x14ac:dyDescent="0.25">
      <c r="A20" s="72"/>
      <c r="B20" s="60" t="s">
        <v>56</v>
      </c>
      <c r="C20" s="25" t="s">
        <v>46</v>
      </c>
      <c r="D20" s="61">
        <f>D17+D11</f>
        <v>0.2451957026493749</v>
      </c>
      <c r="E20" s="19" t="s">
        <v>47</v>
      </c>
      <c r="F20" s="19"/>
      <c r="G20" s="20"/>
    </row>
    <row r="21" spans="1:7" ht="30" x14ac:dyDescent="0.25">
      <c r="A21" s="72"/>
      <c r="B21" s="62" t="s">
        <v>29</v>
      </c>
      <c r="C21" s="18" t="s">
        <v>65</v>
      </c>
      <c r="D21" s="19">
        <v>4</v>
      </c>
      <c r="E21" s="4"/>
      <c r="F21" s="10" t="s">
        <v>73</v>
      </c>
      <c r="G21" s="11"/>
    </row>
    <row r="22" spans="1:7" ht="18" x14ac:dyDescent="0.25">
      <c r="A22" s="72"/>
      <c r="B22" s="60" t="s">
        <v>66</v>
      </c>
      <c r="C22" s="18" t="s">
        <v>67</v>
      </c>
      <c r="D22" s="29">
        <f>SQRT(D20*D21)</f>
        <v>0.99034479379532236</v>
      </c>
      <c r="E22" s="4" t="s">
        <v>18</v>
      </c>
      <c r="F22" s="4"/>
      <c r="G22" s="11"/>
    </row>
    <row r="23" spans="1:7" ht="18" x14ac:dyDescent="0.25">
      <c r="A23" s="72"/>
      <c r="B23" s="60" t="s">
        <v>68</v>
      </c>
      <c r="C23" s="18" t="s">
        <v>69</v>
      </c>
      <c r="D23" s="29">
        <f>D22/D21</f>
        <v>0.24758619844883059</v>
      </c>
      <c r="E23" s="4" t="s">
        <v>18</v>
      </c>
      <c r="F23" s="4"/>
      <c r="G23" s="11"/>
    </row>
    <row r="24" spans="1:7" x14ac:dyDescent="0.25">
      <c r="A24" s="72"/>
      <c r="B24" s="62" t="s">
        <v>70</v>
      </c>
      <c r="C24" s="18" t="s">
        <v>72</v>
      </c>
      <c r="D24" s="19">
        <v>0</v>
      </c>
      <c r="E24" s="4"/>
      <c r="F24" s="4" t="s">
        <v>71</v>
      </c>
      <c r="G24" s="11"/>
    </row>
    <row r="25" spans="1:7" ht="45.75" thickBot="1" x14ac:dyDescent="0.3">
      <c r="A25" s="73"/>
      <c r="B25" s="64" t="s">
        <v>75</v>
      </c>
      <c r="C25" s="26" t="s">
        <v>74</v>
      </c>
      <c r="D25" s="23">
        <v>-10</v>
      </c>
      <c r="E25" s="23" t="s">
        <v>44</v>
      </c>
      <c r="F25" s="34" t="s">
        <v>76</v>
      </c>
      <c r="G25" s="13"/>
    </row>
    <row r="26" spans="1:7" ht="15.75" thickBot="1" x14ac:dyDescent="0.3"/>
    <row r="27" spans="1:7" ht="18" x14ac:dyDescent="0.35">
      <c r="A27" s="71" t="s">
        <v>83</v>
      </c>
      <c r="B27" s="45" t="s">
        <v>93</v>
      </c>
      <c r="C27" s="40" t="s">
        <v>84</v>
      </c>
      <c r="D27" s="46"/>
      <c r="E27" s="15" t="s">
        <v>18</v>
      </c>
      <c r="F27" s="37" t="s">
        <v>88</v>
      </c>
      <c r="G27" s="38"/>
    </row>
    <row r="28" spans="1:7" ht="31.5" x14ac:dyDescent="0.35">
      <c r="A28" s="72"/>
      <c r="B28" s="39" t="s">
        <v>94</v>
      </c>
      <c r="C28" s="6" t="s">
        <v>85</v>
      </c>
      <c r="D28" s="29">
        <f>0.4*D23</f>
        <v>9.9034479379532248E-2</v>
      </c>
      <c r="E28" s="19" t="s">
        <v>18</v>
      </c>
      <c r="F28" s="10" t="s">
        <v>87</v>
      </c>
      <c r="G28" s="11"/>
    </row>
    <row r="29" spans="1:7" ht="45.75" thickBot="1" x14ac:dyDescent="0.3">
      <c r="A29" s="73"/>
      <c r="B29" s="42"/>
      <c r="C29" s="43" t="s">
        <v>86</v>
      </c>
      <c r="D29" s="23">
        <v>0</v>
      </c>
      <c r="E29" s="23" t="s">
        <v>18</v>
      </c>
      <c r="F29" s="34" t="s">
        <v>95</v>
      </c>
      <c r="G29" s="13"/>
    </row>
  </sheetData>
  <mergeCells count="4">
    <mergeCell ref="A27:A29"/>
    <mergeCell ref="A9:A11"/>
    <mergeCell ref="A15:A17"/>
    <mergeCell ref="A19:A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:G25"/>
  <sheetViews>
    <sheetView workbookViewId="0"/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/>
      <c r="B1" s="3" t="s">
        <v>3</v>
      </c>
      <c r="D1" s="30"/>
    </row>
    <row r="2" spans="1:7" x14ac:dyDescent="0.25">
      <c r="B2" s="2" t="s">
        <v>4</v>
      </c>
      <c r="D2" s="30"/>
    </row>
    <row r="3" spans="1:7" x14ac:dyDescent="0.25">
      <c r="B3" s="5" t="s">
        <v>13</v>
      </c>
      <c r="D3" s="30"/>
    </row>
    <row r="4" spans="1:7" x14ac:dyDescent="0.25">
      <c r="B4" s="1" t="s">
        <v>14</v>
      </c>
      <c r="D4" s="30"/>
    </row>
    <row r="5" spans="1:7" x14ac:dyDescent="0.25">
      <c r="D5" s="30"/>
    </row>
    <row r="6" spans="1:7" x14ac:dyDescent="0.25">
      <c r="D6" s="30"/>
    </row>
    <row r="7" spans="1:7" ht="15.75" thickBot="1" x14ac:dyDescent="0.3">
      <c r="D7" s="30"/>
    </row>
    <row r="8" spans="1:7" ht="15.75" thickBot="1" x14ac:dyDescent="0.3">
      <c r="B8" s="79" t="s">
        <v>9</v>
      </c>
      <c r="C8" s="80" t="s">
        <v>21</v>
      </c>
      <c r="D8" s="81" t="s">
        <v>7</v>
      </c>
      <c r="E8" s="80" t="s">
        <v>8</v>
      </c>
      <c r="F8" s="80" t="s">
        <v>10</v>
      </c>
      <c r="G8" s="82" t="s">
        <v>14</v>
      </c>
    </row>
    <row r="9" spans="1:7" ht="30" x14ac:dyDescent="0.25">
      <c r="A9" s="74" t="s">
        <v>100</v>
      </c>
      <c r="B9" s="83" t="s">
        <v>101</v>
      </c>
      <c r="C9" s="18" t="s">
        <v>103</v>
      </c>
      <c r="D9" s="19">
        <f>1.5*Wing!D14</f>
        <v>0.44999999999999996</v>
      </c>
      <c r="E9" s="19" t="s">
        <v>18</v>
      </c>
      <c r="F9" s="77" t="s">
        <v>106</v>
      </c>
      <c r="G9" s="20"/>
    </row>
    <row r="10" spans="1:7" x14ac:dyDescent="0.25">
      <c r="A10" s="75"/>
      <c r="B10" s="83" t="s">
        <v>102</v>
      </c>
      <c r="C10" s="18" t="s">
        <v>105</v>
      </c>
      <c r="D10" s="19">
        <f>3*Wing!D14</f>
        <v>0.89999999999999991</v>
      </c>
      <c r="E10" s="19" t="s">
        <v>18</v>
      </c>
      <c r="F10" s="19" t="s">
        <v>108</v>
      </c>
      <c r="G10" s="20"/>
    </row>
    <row r="11" spans="1:7" ht="15.75" thickBot="1" x14ac:dyDescent="0.3">
      <c r="A11" s="76"/>
      <c r="B11" s="84" t="s">
        <v>104</v>
      </c>
      <c r="C11" s="25" t="s">
        <v>107</v>
      </c>
      <c r="D11" s="29">
        <f>D9+D10+Wing!D14</f>
        <v>1.65</v>
      </c>
      <c r="E11" s="19" t="s">
        <v>18</v>
      </c>
      <c r="F11" s="19"/>
      <c r="G11" s="20"/>
    </row>
    <row r="12" spans="1:7" x14ac:dyDescent="0.25">
      <c r="B12" s="85" t="s">
        <v>109</v>
      </c>
      <c r="C12" s="18" t="s">
        <v>110</v>
      </c>
      <c r="D12" s="78">
        <v>0.3</v>
      </c>
      <c r="E12" s="19" t="s">
        <v>18</v>
      </c>
      <c r="F12" s="77" t="s">
        <v>111</v>
      </c>
      <c r="G12" s="20"/>
    </row>
    <row r="13" spans="1:7" ht="15.75" thickBot="1" x14ac:dyDescent="0.3">
      <c r="C13" s="22"/>
      <c r="D13" s="27"/>
      <c r="E13" s="23"/>
      <c r="F13" s="23"/>
      <c r="G13" s="24"/>
    </row>
    <row r="14" spans="1:7" ht="15.75" thickBot="1" x14ac:dyDescent="0.3">
      <c r="B14" s="30"/>
      <c r="C14" s="31"/>
      <c r="D14" s="30"/>
      <c r="E14" s="30"/>
      <c r="F14" s="30"/>
      <c r="G14" s="30"/>
    </row>
    <row r="15" spans="1:7" x14ac:dyDescent="0.25">
      <c r="A15" s="68"/>
      <c r="B15" s="58"/>
      <c r="C15" s="14"/>
      <c r="D15" s="16"/>
      <c r="E15" s="15"/>
      <c r="F15" s="16"/>
      <c r="G15" s="17"/>
    </row>
    <row r="16" spans="1:7" x14ac:dyDescent="0.25">
      <c r="A16" s="69"/>
      <c r="B16" s="50"/>
      <c r="C16" s="18"/>
      <c r="D16" s="19"/>
      <c r="E16" s="19"/>
      <c r="F16" s="19"/>
      <c r="G16" s="20"/>
    </row>
    <row r="17" spans="1:7" ht="15.75" thickBot="1" x14ac:dyDescent="0.3">
      <c r="A17" s="70"/>
      <c r="B17" s="36"/>
      <c r="C17" s="26"/>
      <c r="D17" s="27"/>
      <c r="E17" s="23"/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ht="29.25" customHeight="1" x14ac:dyDescent="0.25">
      <c r="A19" s="71"/>
      <c r="B19" s="63"/>
      <c r="C19" s="14"/>
      <c r="D19" s="28"/>
      <c r="E19" s="15"/>
      <c r="F19" s="15"/>
      <c r="G19" s="17"/>
    </row>
    <row r="20" spans="1:7" ht="55.5" customHeight="1" x14ac:dyDescent="0.25">
      <c r="A20" s="72"/>
      <c r="B20" s="60"/>
      <c r="C20" s="25"/>
      <c r="D20" s="61"/>
      <c r="E20" s="19"/>
      <c r="F20" s="19"/>
      <c r="G20" s="20"/>
    </row>
    <row r="21" spans="1:7" x14ac:dyDescent="0.25">
      <c r="A21" s="72"/>
      <c r="B21" s="62"/>
      <c r="C21" s="18"/>
      <c r="D21" s="19"/>
      <c r="E21" s="4"/>
      <c r="F21" s="10"/>
      <c r="G21" s="11"/>
    </row>
    <row r="22" spans="1:7" x14ac:dyDescent="0.25">
      <c r="A22" s="72"/>
      <c r="B22" s="60"/>
      <c r="C22" s="18"/>
      <c r="D22" s="29"/>
      <c r="E22" s="4"/>
      <c r="F22" s="4"/>
      <c r="G22" s="11"/>
    </row>
    <row r="23" spans="1:7" x14ac:dyDescent="0.25">
      <c r="A23" s="72"/>
      <c r="B23" s="60"/>
      <c r="C23" s="18"/>
      <c r="D23" s="29"/>
      <c r="E23" s="4"/>
      <c r="F23" s="4"/>
      <c r="G23" s="11"/>
    </row>
    <row r="24" spans="1:7" x14ac:dyDescent="0.25">
      <c r="A24" s="72"/>
      <c r="B24" s="62"/>
      <c r="C24" s="18"/>
      <c r="D24" s="19"/>
      <c r="E24" s="4"/>
      <c r="F24" s="4"/>
      <c r="G24" s="11"/>
    </row>
    <row r="25" spans="1:7" ht="15.75" thickBot="1" x14ac:dyDescent="0.3">
      <c r="A25" s="73"/>
      <c r="B25" s="64"/>
      <c r="C25" s="26"/>
      <c r="D25" s="23"/>
      <c r="E25" s="23"/>
      <c r="F25" s="34"/>
      <c r="G25" s="13"/>
    </row>
  </sheetData>
  <mergeCells count="3">
    <mergeCell ref="A9:A11"/>
    <mergeCell ref="A15:A17"/>
    <mergeCell ref="A19:A2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9866-2160-4925-834D-A41ED5331C38}">
  <dimension ref="A1:G25"/>
  <sheetViews>
    <sheetView tabSelected="1" zoomScale="70" zoomScaleNormal="70" workbookViewId="0">
      <selection activeCell="B12" sqref="B12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/>
      <c r="B1" s="3" t="s">
        <v>3</v>
      </c>
      <c r="D1" s="30"/>
    </row>
    <row r="2" spans="1:7" x14ac:dyDescent="0.25">
      <c r="B2" s="2" t="s">
        <v>4</v>
      </c>
      <c r="D2" s="30"/>
    </row>
    <row r="3" spans="1:7" x14ac:dyDescent="0.25">
      <c r="B3" s="5" t="s">
        <v>13</v>
      </c>
      <c r="D3" s="30"/>
    </row>
    <row r="4" spans="1:7" x14ac:dyDescent="0.25">
      <c r="B4" s="1" t="s">
        <v>14</v>
      </c>
      <c r="D4" s="30"/>
    </row>
    <row r="5" spans="1:7" x14ac:dyDescent="0.25">
      <c r="D5" s="30"/>
    </row>
    <row r="6" spans="1:7" x14ac:dyDescent="0.25">
      <c r="D6" s="30"/>
    </row>
    <row r="7" spans="1:7" ht="15.75" thickBot="1" x14ac:dyDescent="0.3">
      <c r="D7" s="30"/>
    </row>
    <row r="8" spans="1:7" x14ac:dyDescent="0.25">
      <c r="A8" s="86" t="s">
        <v>112</v>
      </c>
      <c r="B8" s="88" t="s">
        <v>9</v>
      </c>
      <c r="C8" s="81" t="s">
        <v>21</v>
      </c>
      <c r="D8" s="81" t="s">
        <v>7</v>
      </c>
      <c r="E8" s="81" t="s">
        <v>8</v>
      </c>
      <c r="F8" s="81" t="s">
        <v>10</v>
      </c>
      <c r="G8" s="89" t="s">
        <v>14</v>
      </c>
    </row>
    <row r="9" spans="1:7" ht="30" x14ac:dyDescent="0.25">
      <c r="A9" s="90"/>
      <c r="B9" s="65"/>
      <c r="C9" s="18" t="s">
        <v>113</v>
      </c>
      <c r="D9" s="19">
        <f>(Fuselage!D9+Wing!$D$14*0.25)/Wing!$D$14</f>
        <v>1.7499999999999998</v>
      </c>
      <c r="E9" s="19"/>
      <c r="F9" s="77"/>
      <c r="G9" s="19"/>
    </row>
    <row r="10" spans="1:7" ht="30" x14ac:dyDescent="0.25">
      <c r="A10" s="90"/>
      <c r="B10" s="65"/>
      <c r="C10" s="18" t="s">
        <v>114</v>
      </c>
      <c r="D10" s="19"/>
      <c r="E10" s="19"/>
      <c r="F10" s="19"/>
      <c r="G10" s="19"/>
    </row>
    <row r="11" spans="1:7" ht="45" x14ac:dyDescent="0.25">
      <c r="A11" s="90"/>
      <c r="B11" s="60"/>
      <c r="C11" s="18" t="s">
        <v>115</v>
      </c>
      <c r="D11" s="29"/>
      <c r="E11" s="19"/>
      <c r="F11" s="19"/>
      <c r="G11" s="19" t="s">
        <v>116</v>
      </c>
    </row>
    <row r="12" spans="1:7" x14ac:dyDescent="0.25">
      <c r="A12" s="90"/>
      <c r="B12" s="65"/>
      <c r="C12" s="18"/>
      <c r="D12" s="78"/>
      <c r="E12" s="19"/>
      <c r="F12" s="77"/>
      <c r="G12" s="19"/>
    </row>
    <row r="13" spans="1:7" ht="15.75" thickBot="1" x14ac:dyDescent="0.3">
      <c r="A13" s="87"/>
      <c r="B13" s="4"/>
      <c r="C13" s="25"/>
      <c r="D13" s="61"/>
      <c r="E13" s="19"/>
      <c r="F13" s="19"/>
      <c r="G13" s="19"/>
    </row>
    <row r="14" spans="1:7" ht="15.75" thickBot="1" x14ac:dyDescent="0.3">
      <c r="B14" s="30"/>
      <c r="C14" s="31"/>
      <c r="D14" s="30"/>
      <c r="E14" s="30"/>
      <c r="F14" s="30"/>
      <c r="G14" s="30"/>
    </row>
    <row r="15" spans="1:7" x14ac:dyDescent="0.25">
      <c r="A15" s="68"/>
      <c r="B15" s="58"/>
      <c r="C15" s="14"/>
      <c r="D15" s="16"/>
      <c r="E15" s="15"/>
      <c r="F15" s="16"/>
      <c r="G15" s="17"/>
    </row>
    <row r="16" spans="1:7" x14ac:dyDescent="0.25">
      <c r="A16" s="69"/>
      <c r="B16" s="50"/>
      <c r="C16" s="18"/>
      <c r="D16" s="19"/>
      <c r="E16" s="19"/>
      <c r="F16" s="19"/>
      <c r="G16" s="20"/>
    </row>
    <row r="17" spans="1:7" ht="15.75" thickBot="1" x14ac:dyDescent="0.3">
      <c r="A17" s="70"/>
      <c r="B17" s="36"/>
      <c r="C17" s="26"/>
      <c r="D17" s="27"/>
      <c r="E17" s="23"/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x14ac:dyDescent="0.25">
      <c r="A19" s="71"/>
      <c r="B19" s="63"/>
      <c r="C19" s="14"/>
      <c r="D19" s="28"/>
      <c r="E19" s="15"/>
      <c r="F19" s="15"/>
      <c r="G19" s="17"/>
    </row>
    <row r="20" spans="1:7" x14ac:dyDescent="0.25">
      <c r="A20" s="72"/>
      <c r="B20" s="60"/>
      <c r="C20" s="25"/>
      <c r="D20" s="61"/>
      <c r="E20" s="19"/>
      <c r="F20" s="19"/>
      <c r="G20" s="20"/>
    </row>
    <row r="21" spans="1:7" x14ac:dyDescent="0.25">
      <c r="A21" s="72"/>
      <c r="B21" s="62"/>
      <c r="C21" s="18"/>
      <c r="D21" s="19"/>
      <c r="E21" s="4"/>
      <c r="F21" s="10"/>
      <c r="G21" s="11"/>
    </row>
    <row r="22" spans="1:7" x14ac:dyDescent="0.25">
      <c r="A22" s="72"/>
      <c r="B22" s="60"/>
      <c r="C22" s="18"/>
      <c r="D22" s="29"/>
      <c r="E22" s="4"/>
      <c r="F22" s="4"/>
      <c r="G22" s="11"/>
    </row>
    <row r="23" spans="1:7" x14ac:dyDescent="0.25">
      <c r="A23" s="72"/>
      <c r="B23" s="60"/>
      <c r="C23" s="18"/>
      <c r="D23" s="29"/>
      <c r="E23" s="4"/>
      <c r="F23" s="4"/>
      <c r="G23" s="11"/>
    </row>
    <row r="24" spans="1:7" x14ac:dyDescent="0.25">
      <c r="A24" s="72"/>
      <c r="B24" s="62"/>
      <c r="C24" s="18"/>
      <c r="D24" s="19"/>
      <c r="E24" s="4"/>
      <c r="F24" s="4"/>
      <c r="G24" s="11"/>
    </row>
    <row r="25" spans="1:7" ht="15.75" thickBot="1" x14ac:dyDescent="0.3">
      <c r="A25" s="73"/>
      <c r="B25" s="64"/>
      <c r="C25" s="26"/>
      <c r="D25" s="23"/>
      <c r="E25" s="23"/>
      <c r="F25" s="34"/>
      <c r="G25" s="13"/>
    </row>
  </sheetData>
  <mergeCells count="3">
    <mergeCell ref="A15:A17"/>
    <mergeCell ref="A19:A25"/>
    <mergeCell ref="A8:A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Constants</vt:lpstr>
      <vt:lpstr>Wing</vt:lpstr>
      <vt:lpstr>V-tail</vt:lpstr>
      <vt:lpstr>Fuselage</vt:lpstr>
      <vt:lpstr>Neutral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Nikola Nikolov</cp:lastModifiedBy>
  <dcterms:created xsi:type="dcterms:W3CDTF">2026-03-22T14:24:49Z</dcterms:created>
  <dcterms:modified xsi:type="dcterms:W3CDTF">2026-03-29T15:08:13Z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