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D1273721-6F22-4F95-BD3E-593306A8D210}" xr6:coauthVersionLast="47" xr6:coauthVersionMax="47" xr10:uidLastSave="{00000000-0000-0000-0000-000000000000}"/>
  <bookViews>
    <workbookView xWindow="-108" yWindow="-108" windowWidth="23256" windowHeight="13896" activeTab="2" xr2:uid="{9597FAC8-E3BA-4239-B29C-D9DA52C8E4BB}"/>
  </bookViews>
  <sheets>
    <sheet name="Constants" sheetId="2" r:id="rId1"/>
    <sheet name="Wing" sheetId="1" r:id="rId2"/>
    <sheet name="V-tail" sheetId="3" r:id="rId3"/>
    <sheet name="Fusel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3" i="1"/>
  <c r="D21" i="1"/>
  <c r="D13" i="1"/>
  <c r="D17" i="1" l="1"/>
  <c r="D18" i="1" l="1"/>
  <c r="D12" i="3" s="1"/>
  <c r="D13" i="3"/>
  <c r="D17" i="3" s="1"/>
  <c r="D11" i="3" l="1"/>
  <c r="D19" i="3" s="1"/>
  <c r="D20" i="3" l="1"/>
  <c r="D23" i="3" s="1"/>
  <c r="D24" i="3" s="1"/>
  <c r="D29" i="3" s="1"/>
</calcChain>
</file>

<file path=xl/sharedStrings.xml><?xml version="1.0" encoding="utf-8"?>
<sst xmlns="http://schemas.openxmlformats.org/spreadsheetml/2006/main" count="123" uniqueCount="90">
  <si>
    <t>kg</t>
  </si>
  <si>
    <t>MTOW</t>
  </si>
  <si>
    <t>m/s</t>
  </si>
  <si>
    <t>Hard requirement</t>
  </si>
  <si>
    <t>Subject to change</t>
  </si>
  <si>
    <t>ρ</t>
  </si>
  <si>
    <t>kg/m³</t>
  </si>
  <si>
    <t>Value</t>
  </si>
  <si>
    <t>Unit</t>
  </si>
  <si>
    <t>Property</t>
  </si>
  <si>
    <t>Notes</t>
  </si>
  <si>
    <t>S</t>
  </si>
  <si>
    <t>g</t>
  </si>
  <si>
    <t>Results</t>
  </si>
  <si>
    <t>Used formula</t>
  </si>
  <si>
    <t xml:space="preserve">c </t>
  </si>
  <si>
    <t>ν</t>
  </si>
  <si>
    <t>Assumed average viscosity of the air at standard conditions between 10 and 15deg and SOF atmospheric pressure</t>
  </si>
  <si>
    <t>m</t>
  </si>
  <si>
    <t>𝑅𝑒 at cruse speed</t>
  </si>
  <si>
    <r>
      <t>C</t>
    </r>
    <r>
      <rPr>
        <sz val="8"/>
        <color theme="1"/>
        <rFont val="Aptos Narrow"/>
        <family val="2"/>
        <scheme val="minor"/>
      </rPr>
      <t>Lmax</t>
    </r>
    <r>
      <rPr>
        <sz val="11"/>
        <color theme="1"/>
        <rFont val="Aptos Narrow"/>
        <family val="2"/>
        <scheme val="minor"/>
      </rPr>
      <t xml:space="preserve"> </t>
    </r>
  </si>
  <si>
    <t>Definition</t>
  </si>
  <si>
    <t>kinematic viscosity of the air</t>
  </si>
  <si>
    <t>Maximum Take-off weight</t>
  </si>
  <si>
    <t>maximum lift coeff.</t>
  </si>
  <si>
    <t>air density</t>
  </si>
  <si>
    <t>for Sofia (600m)</t>
  </si>
  <si>
    <t>b</t>
  </si>
  <si>
    <t>wingspan</t>
  </si>
  <si>
    <t>AR</t>
  </si>
  <si>
    <t>aspect ratio</t>
  </si>
  <si>
    <t>mean wing chord</t>
  </si>
  <si>
    <t>wing area</t>
  </si>
  <si>
    <t>Efficient for the beginning
Could be lowered to 8-9 later if the wingspan is too wide to be build</t>
  </si>
  <si>
    <t>wing ref area</t>
  </si>
  <si>
    <t>Vertical tail volume coefficient</t>
  </si>
  <si>
    <t>moment arm to the VT from wing AC to tail AC</t>
  </si>
  <si>
    <t>area of the vertical tail</t>
  </si>
  <si>
    <t>wing span</t>
  </si>
  <si>
    <t>Horizontal tail volume coefficient</t>
  </si>
  <si>
    <t>moment arm to the HT from wing AC to tail AC</t>
  </si>
  <si>
    <t>area of the horizontal tail</t>
  </si>
  <si>
    <t>statistical data (look at tables on the right for acceptable values)</t>
  </si>
  <si>
    <t>V-tail angle</t>
  </si>
  <si>
    <t>deg</t>
  </si>
  <si>
    <t>θ</t>
  </si>
  <si>
    <t>V-tail surface area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</si>
  <si>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</si>
  <si>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t>Final Results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</si>
  <si>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/s</t>
    </r>
  </si>
  <si>
    <t>Reynolds number at cruise speed</t>
  </si>
  <si>
    <t>Approximate value</t>
  </si>
  <si>
    <r>
      <t>V</t>
    </r>
    <r>
      <rPr>
        <vertAlign val="subscript"/>
        <sz val="11"/>
        <color theme="1"/>
        <rFont val="Aptos Narrow"/>
        <family val="2"/>
        <scheme val="minor"/>
      </rPr>
      <t>cruise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</si>
  <si>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stall</t>
    </r>
  </si>
  <si>
    <t>NACA2412</t>
  </si>
  <si>
    <t>NACA0009</t>
  </si>
  <si>
    <r>
      <t>(NACA2412)
α</t>
    </r>
    <r>
      <rPr>
        <vertAlign val="subscript"/>
        <sz val="11"/>
        <color theme="1"/>
        <rFont val="Aptos Narrow"/>
        <family val="2"/>
        <scheme val="minor"/>
      </rPr>
      <t>max</t>
    </r>
    <r>
      <rPr>
        <sz val="11"/>
        <color theme="1"/>
        <rFont val="Aptos Narrow"/>
        <family val="2"/>
        <scheme val="minor"/>
      </rPr>
      <t xml:space="preserve"> ≈ 15deg
Take a look at the graphs on the right (Cl vs alpha)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</si>
  <si>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V-tail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</si>
  <si>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</si>
  <si>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</si>
  <si>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HT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</si>
  <si>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</si>
  <si>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c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</si>
  <si>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</si>
  <si>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S</t>
    </r>
    <r>
      <rPr>
        <vertAlign val="subscript"/>
        <sz val="11"/>
        <color theme="1"/>
        <rFont val="Aptos Narrow"/>
        <family val="2"/>
        <scheme val="minor"/>
      </rPr>
      <t>VT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</si>
  <si>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</si>
  <si>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t>Aspect Ratio</t>
  </si>
  <si>
    <r>
      <t>b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</si>
  <si>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span</t>
  </si>
  <si>
    <r>
      <t>c</t>
    </r>
    <r>
      <rPr>
        <vertAlign val="subscript"/>
        <sz val="11"/>
        <color theme="1"/>
        <rFont val="Aptos Narrow"/>
        <family val="2"/>
        <scheme val="minor"/>
      </rPr>
      <t>V-tail</t>
    </r>
  </si>
  <si>
    <t>V-tail chord</t>
  </si>
  <si>
    <t>λ</t>
  </si>
  <si>
    <t>No taper for the first model.</t>
  </si>
  <si>
    <t>V-tail taper</t>
  </si>
  <si>
    <t>Aspect ration is chosen such than smaller span is achieved.</t>
  </si>
  <si>
    <t xml:space="preserve">Sweep angle </t>
  </si>
  <si>
    <t>Λ</t>
  </si>
  <si>
    <t>Negative sweep angle to begin with. Could be further increased later if needed.</t>
  </si>
  <si>
    <t>Could be lowered</t>
  </si>
  <si>
    <t>Aileron</t>
  </si>
  <si>
    <t>Single Aileron span</t>
  </si>
  <si>
    <t>Single Aileron chord</t>
  </si>
  <si>
    <t>Aileron start outbound to inbound</t>
  </si>
  <si>
    <t>This is chosen by the design. Could be lower.</t>
  </si>
  <si>
    <t>Elevon</t>
  </si>
  <si>
    <t>Single Elevon span</t>
  </si>
  <si>
    <t>Single Elevon chord</t>
  </si>
  <si>
    <t>Elevon start outbound to inbound</t>
  </si>
  <si>
    <t>40percent of the V-tail chord.
25-50 is the acceptable range.</t>
  </si>
  <si>
    <t>Almost the whole V-tail surface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</si>
</sst>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perscript"/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717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/>
    <xf numFmtId="0" fontId="0" fillId="5" borderId="0" xfId="0" applyFill="1"/>
    <xf numFmtId="0" fontId="3" fillId="0" borderId="1" xfId="0" applyFont="1" applyBorder="1" applyAlignment="1">
      <alignment wrapText="1"/>
    </xf>
    <xf numFmtId="0" fontId="3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wrapText="1"/>
    </xf>
    <xf numFmtId="0" fontId="0" fillId="3" borderId="5" xfId="0" applyFill="1" applyBorder="1"/>
    <xf numFmtId="0" fontId="0" fillId="0" borderId="6" xfId="0" applyBorder="1"/>
    <xf numFmtId="0" fontId="3" fillId="0" borderId="8" xfId="0" applyFont="1" applyBorder="1"/>
    <xf numFmtId="0" fontId="0" fillId="0" borderId="8" xfId="0" applyBorder="1"/>
    <xf numFmtId="0" fontId="0" fillId="0" borderId="9" xfId="0" applyBorder="1"/>
    <xf numFmtId="0" fontId="0" fillId="3" borderId="2" xfId="0" applyFill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3" borderId="5" xfId="0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5" borderId="7" xfId="0" applyFill="1" applyBorder="1" applyAlignment="1">
      <alignment vertical="center"/>
    </xf>
    <xf numFmtId="0" fontId="3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164" fontId="0" fillId="0" borderId="8" xfId="0" applyNumberFormat="1" applyBorder="1" applyAlignment="1">
      <alignment vertical="center"/>
    </xf>
    <xf numFmtId="2" fontId="0" fillId="0" borderId="3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2" fontId="0" fillId="0" borderId="0" xfId="0" applyNumberFormat="1" applyAlignment="1">
      <alignment vertic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3" borderId="7" xfId="0" applyFill="1" applyBorder="1"/>
    <xf numFmtId="0" fontId="0" fillId="4" borderId="5" xfId="0" applyFill="1" applyBorder="1"/>
    <xf numFmtId="0" fontId="0" fillId="5" borderId="5" xfId="0" applyFill="1" applyBorder="1"/>
    <xf numFmtId="0" fontId="0" fillId="0" borderId="8" xfId="0" applyBorder="1" applyAlignment="1">
      <alignment wrapText="1"/>
    </xf>
    <xf numFmtId="0" fontId="4" fillId="5" borderId="10" xfId="0" applyFont="1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" fillId="0" borderId="0" xfId="0" applyFont="1"/>
    <xf numFmtId="0" fontId="0" fillId="5" borderId="7" xfId="0" applyFont="1" applyFill="1" applyBorder="1" applyAlignment="1">
      <alignment vertical="center"/>
    </xf>
    <xf numFmtId="0" fontId="0" fillId="3" borderId="5" xfId="0" applyFont="1" applyFill="1" applyBorder="1" applyAlignment="1">
      <alignment vertical="center"/>
    </xf>
    <xf numFmtId="0" fontId="0" fillId="5" borderId="5" xfId="0" applyFont="1" applyFill="1" applyBorder="1" applyAlignment="1">
      <alignment vertical="center"/>
    </xf>
    <xf numFmtId="0" fontId="0" fillId="5" borderId="1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 wrapText="1"/>
    </xf>
    <xf numFmtId="165" fontId="0" fillId="0" borderId="1" xfId="0" applyNumberFormat="1" applyBorder="1"/>
    <xf numFmtId="0" fontId="3" fillId="0" borderId="3" xfId="0" applyFont="1" applyFill="1" applyBorder="1" applyAlignment="1">
      <alignment vertical="center" wrapText="1"/>
    </xf>
    <xf numFmtId="0" fontId="0" fillId="0" borderId="3" xfId="0" applyBorder="1"/>
    <xf numFmtId="0" fontId="0" fillId="0" borderId="4" xfId="0" applyBorder="1"/>
    <xf numFmtId="0" fontId="3" fillId="0" borderId="8" xfId="0" applyFont="1" applyFill="1" applyBorder="1" applyAlignment="1">
      <alignment vertical="center" wrapText="1"/>
    </xf>
    <xf numFmtId="0" fontId="0" fillId="3" borderId="7" xfId="0" applyFill="1" applyBorder="1" applyAlignment="1">
      <alignment vertical="center"/>
    </xf>
    <xf numFmtId="0" fontId="0" fillId="0" borderId="3" xfId="0" applyBorder="1" applyAlignment="1">
      <alignment wrapText="1"/>
    </xf>
    <xf numFmtId="0" fontId="1" fillId="0" borderId="3" xfId="0" applyFont="1" applyBorder="1" applyAlignment="1">
      <alignment vertical="center"/>
    </xf>
    <xf numFmtId="0" fontId="0" fillId="0" borderId="0" xfId="0" applyAlignment="1"/>
    <xf numFmtId="0" fontId="0" fillId="3" borderId="1" xfId="0" applyFill="1" applyBorder="1"/>
    <xf numFmtId="0" fontId="0" fillId="0" borderId="2" xfId="0" applyBorder="1" applyAlignment="1">
      <alignment horizontal="center"/>
    </xf>
    <xf numFmtId="0" fontId="3" fillId="0" borderId="3" xfId="0" applyFont="1" applyBorder="1" applyAlignment="1">
      <alignment wrapText="1"/>
    </xf>
    <xf numFmtId="164" fontId="0" fillId="0" borderId="3" xfId="0" applyNumberFormat="1" applyBorder="1"/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8" xfId="0" applyFill="1" applyBorder="1"/>
    <xf numFmtId="0" fontId="3" fillId="0" borderId="8" xfId="0" applyFont="1" applyBorder="1" applyAlignment="1">
      <alignment wrapText="1"/>
    </xf>
    <xf numFmtId="2" fontId="0" fillId="0" borderId="8" xfId="0" applyNumberFormat="1" applyBorder="1"/>
    <xf numFmtId="0" fontId="0" fillId="0" borderId="5" xfId="0" applyBorder="1" applyAlignment="1">
      <alignment horizontal="center" vertical="center" wrapText="1"/>
    </xf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277010</xdr:colOff>
      <xdr:row>12</xdr:row>
      <xdr:rowOff>55805</xdr:rowOff>
    </xdr:from>
    <xdr:ext cx="1226820" cy="4121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𝑅𝑒</m:t>
                  </m:r>
                  <m:r>
                    <a:rPr lang="en-GB" sz="11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𝑉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𝑐</m:t>
                      </m:r>
                    </m:num>
                    <m:den>
                      <m:r>
                        <m:rPr>
                          <m:sty m:val="p"/>
                        </m:rPr>
                        <a:rPr lang="el-GR" i="1">
                          <a:latin typeface="Cambria Math" panose="02040503050406030204" pitchFamily="18" charset="0"/>
                        </a:rPr>
                        <m:t>ν</m:t>
                      </m:r>
                    </m:den>
                  </m:f>
                </m:oMath>
              </a14:m>
              <a:r>
                <a:rPr lang="en-GB" sz="1100"/>
                <a:t> </a:t>
              </a:r>
              <a14:m>
                <m:oMath xmlns:m="http://schemas.openxmlformats.org/officeDocument/2006/math">
                  <m:r>
                    <a:rPr lang="en-GB" sz="1100" i="1">
                      <a:latin typeface="Cambria Math" panose="02040503050406030204" pitchFamily="18" charset="0"/>
                      <a:ea typeface="Cambria Math" panose="02040503050406030204" pitchFamily="18" charset="0"/>
                    </a:rPr>
                    <m:t>≈</m:t>
                  </m:r>
                </m:oMath>
              </a14:m>
              <a:r>
                <a:rPr lang="en-GB" sz="1100"/>
                <a:t> 500000	</a:t>
              </a: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6EBB6AF-2A16-A835-44BE-7AD586687221}"/>
                </a:ext>
              </a:extLst>
            </xdr:cNvPr>
            <xdr:cNvSpPr txBox="1"/>
          </xdr:nvSpPr>
          <xdr:spPr>
            <a:xfrm>
              <a:off x="10138186" y="3256205"/>
              <a:ext cx="1226820" cy="4121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𝑅𝑒=  (𝑉∗𝑐)/</a:t>
              </a:r>
              <a:r>
                <a:rPr lang="el-GR" i="0"/>
                <a:t>ν</a:t>
              </a:r>
              <a:r>
                <a:rPr lang="en-GB" sz="1100"/>
                <a:t> </a:t>
              </a:r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≈</a:t>
              </a:r>
              <a:r>
                <a:rPr lang="en-GB" sz="1100"/>
                <a:t> 500000	</a:t>
              </a:r>
            </a:p>
          </xdr:txBody>
        </xdr:sp>
      </mc:Fallback>
    </mc:AlternateContent>
    <xdr:clientData/>
  </xdr:oneCellAnchor>
  <xdr:oneCellAnchor>
    <xdr:from>
      <xdr:col>6</xdr:col>
      <xdr:colOff>449580</xdr:colOff>
      <xdr:row>16</xdr:row>
      <xdr:rowOff>278130</xdr:rowOff>
    </xdr:from>
    <xdr:ext cx="1242060" cy="2859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14:m>
                <m:oMath xmlns:m="http://schemas.openxmlformats.org/officeDocument/2006/math">
                  <m:f>
                    <m:fPr>
                      <m:ctrlPr>
                        <a:rPr lang="en-GB" sz="120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n-GB" sz="1200" b="0" i="1">
                          <a:latin typeface="Cambria Math" panose="02040503050406030204" pitchFamily="18" charset="0"/>
                        </a:rPr>
                        <m:t>2∗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𝑀𝑇𝑂𝑊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𝑔</m:t>
                      </m:r>
                    </m:num>
                    <m:den>
                      <m:r>
                        <a:rPr lang="el-GR" sz="1200" i="1">
                          <a:latin typeface="Cambria Math" panose="02040503050406030204" pitchFamily="18" charset="0"/>
                        </a:rPr>
                        <m:t>𝜌</m:t>
                      </m:r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p>
                        <m:sSup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𝑉𝑠𝑡𝑎𝑙𝑙</m:t>
                          </m:r>
                        </m:e>
                        <m:sup>
                          <m:r>
                            <a:rPr lang="en-GB" sz="1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en-GB" sz="1200" b="0" i="1">
                          <a:latin typeface="Cambria Math" panose="02040503050406030204" pitchFamily="18" charset="0"/>
                        </a:rPr>
                        <m:t>∗</m:t>
                      </m:r>
                      <m:sSub>
                        <m:sSubPr>
                          <m:ctrlPr>
                            <a:rPr lang="en-GB" sz="1200" b="0" i="1">
                              <a:latin typeface="Cambria Math" panose="02040503050406030204" pitchFamily="18" charset="0"/>
                            </a:rPr>
                          </m:ctrlPr>
                        </m:sSubPr>
                        <m:e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𝐶</m:t>
                          </m:r>
                        </m:e>
                        <m:sub>
                          <m:r>
                            <a:rPr lang="en-GB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𝐿𝑚𝑎𝑥</m:t>
                          </m:r>
                        </m:sub>
                      </m:sSub>
                    </m:den>
                  </m:f>
                </m:oMath>
              </a14:m>
              <a:endParaRPr lang="en-GB" sz="12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9F1E2619-C87F-3521-76B9-2292C71540C6}"/>
                </a:ext>
              </a:extLst>
            </xdr:cNvPr>
            <xdr:cNvSpPr txBox="1"/>
          </xdr:nvSpPr>
          <xdr:spPr>
            <a:xfrm>
              <a:off x="8542020" y="5231130"/>
              <a:ext cx="1242060" cy="2859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GB" sz="1200"/>
                <a:t>S=</a:t>
              </a:r>
              <a:r>
                <a:rPr lang="en-GB" sz="1200" i="0">
                  <a:latin typeface="Cambria Math" panose="02040503050406030204" pitchFamily="18" charset="0"/>
                </a:rPr>
                <a:t>(</a:t>
              </a:r>
              <a:r>
                <a:rPr lang="en-GB" sz="1200" b="0" i="0">
                  <a:latin typeface="Cambria Math" panose="02040503050406030204" pitchFamily="18" charset="0"/>
                </a:rPr>
                <a:t>2∗𝑀𝑇𝑂𝑊∗𝑔)/(</a:t>
              </a:r>
              <a:r>
                <a:rPr lang="el-GR" sz="1200" i="0">
                  <a:latin typeface="Cambria Math" panose="02040503050406030204" pitchFamily="18" charset="0"/>
                </a:rPr>
                <a:t>𝜌</a:t>
              </a:r>
              <a:r>
                <a:rPr lang="en-GB" sz="1200" b="0" i="0">
                  <a:latin typeface="Cambria Math" panose="02040503050406030204" pitchFamily="18" charset="0"/>
                </a:rPr>
                <a:t>∗〖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𝑉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𝑠𝑡𝑎𝑙𝑙〗^</a:t>
              </a:r>
              <a:r>
                <a:rPr lang="en-GB" sz="1200" b="0" i="0">
                  <a:latin typeface="Cambria Math" panose="02040503050406030204" pitchFamily="18" charset="0"/>
                </a:rPr>
                <a:t>2∗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𝐿𝑚𝑎𝑥</a:t>
              </a:r>
              <a:r>
                <a:rPr lang="en-GB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en-GB" sz="1200"/>
            </a:p>
          </xdr:txBody>
        </xdr:sp>
      </mc:Fallback>
    </mc:AlternateContent>
    <xdr:clientData/>
  </xdr:oneCellAnchor>
  <xdr:twoCellAnchor editAs="oneCell">
    <xdr:from>
      <xdr:col>7</xdr:col>
      <xdr:colOff>320040</xdr:colOff>
      <xdr:row>6</xdr:row>
      <xdr:rowOff>58728</xdr:rowOff>
    </xdr:from>
    <xdr:to>
      <xdr:col>15</xdr:col>
      <xdr:colOff>163830</xdr:colOff>
      <xdr:row>16</xdr:row>
      <xdr:rowOff>692188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ADB5BC-C36B-37E1-C135-2CF92E8BC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115800" y="1156008"/>
          <a:ext cx="4987290" cy="41151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213360</xdr:colOff>
      <xdr:row>8</xdr:row>
      <xdr:rowOff>137160</xdr:rowOff>
    </xdr:from>
    <xdr:to>
      <xdr:col>27</xdr:col>
      <xdr:colOff>594360</xdr:colOff>
      <xdr:row>14</xdr:row>
      <xdr:rowOff>167191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E6110C1-88C1-A99D-7F8D-2D0E309ED6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52620" y="1600200"/>
          <a:ext cx="7696200" cy="2400300"/>
        </a:xfrm>
        <a:prstGeom prst="rect">
          <a:avLst/>
        </a:prstGeom>
      </xdr:spPr>
    </xdr:pic>
    <xdr:clientData/>
  </xdr:twoCellAnchor>
  <xdr:oneCellAnchor>
    <xdr:from>
      <xdr:col>6</xdr:col>
      <xdr:colOff>640976</xdr:colOff>
      <xdr:row>17</xdr:row>
      <xdr:rowOff>188259</xdr:rowOff>
    </xdr:from>
    <xdr:ext cx="628185" cy="19351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radPr>
                    <m:deg/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𝑆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𝐴𝑅</m:t>
                      </m:r>
                    </m:e>
                  </m:rad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0EE212F3-40AB-9173-A8B5-2C0EDD2FF046}"/>
                </a:ext>
              </a:extLst>
            </xdr:cNvPr>
            <xdr:cNvSpPr txBox="1"/>
          </xdr:nvSpPr>
          <xdr:spPr>
            <a:xfrm>
              <a:off x="10502152" y="5540188"/>
              <a:ext cx="628185" cy="19351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/>
                <a:t>b=</a:t>
              </a:r>
              <a:r>
                <a:rPr lang="en-GB" sz="1100" i="0">
                  <a:latin typeface="Cambria Math" panose="02040503050406030204" pitchFamily="18" charset="0"/>
                </a:rPr>
                <a:t>√(</a:t>
              </a:r>
              <a:r>
                <a:rPr lang="en-GB" sz="1100" b="0" i="0">
                  <a:latin typeface="Cambria Math" panose="02040503050406030204" pitchFamily="18" charset="0"/>
                </a:rPr>
                <a:t>𝑆∗𝐴𝑅)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8</xdr:col>
      <xdr:colOff>47625</xdr:colOff>
      <xdr:row>20</xdr:row>
      <xdr:rowOff>171285</xdr:rowOff>
    </xdr:from>
    <xdr:to>
      <xdr:col>16</xdr:col>
      <xdr:colOff>486700</xdr:colOff>
      <xdr:row>35</xdr:row>
      <xdr:rowOff>86282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88B29BA-C9C7-4D74-BE72-50141DD92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24975" y="7067385"/>
          <a:ext cx="5573050" cy="33630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358140</xdr:colOff>
      <xdr:row>2</xdr:row>
      <xdr:rowOff>30480</xdr:rowOff>
    </xdr:from>
    <xdr:to>
      <xdr:col>13</xdr:col>
      <xdr:colOff>572637</xdr:colOff>
      <xdr:row>13</xdr:row>
      <xdr:rowOff>190009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85359A4D-915E-0AE7-EEA1-8FD509FB8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88880" y="396240"/>
          <a:ext cx="3872097" cy="2935590"/>
        </a:xfrm>
        <a:prstGeom prst="rect">
          <a:avLst/>
        </a:prstGeom>
      </xdr:spPr>
    </xdr:pic>
    <xdr:clientData/>
  </xdr:twoCellAnchor>
  <xdr:oneCellAnchor>
    <xdr:from>
      <xdr:col>6</xdr:col>
      <xdr:colOff>342900</xdr:colOff>
      <xdr:row>8</xdr:row>
      <xdr:rowOff>57150</xdr:rowOff>
    </xdr:from>
    <xdr:ext cx="978088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33796B73-FB85-71B5-ADBD-3DBBE5D816F6}"/>
                </a:ext>
              </a:extLst>
            </xdr:cNvPr>
            <xdr:cNvSpPr txBox="1"/>
          </xdr:nvSpPr>
          <xdr:spPr>
            <a:xfrm>
              <a:off x="8892540" y="1520190"/>
              <a:ext cx="978088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𝐶_𝑉𝑇=(𝐿_𝑉𝑇∗𝑆_𝑉𝑇)/(𝑏_𝑤∗𝑆_𝑊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388620</xdr:colOff>
      <xdr:row>14</xdr:row>
      <xdr:rowOff>53340</xdr:rowOff>
    </xdr:from>
    <xdr:ext cx="1008866" cy="34650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𝑤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53C3C438-3E62-4F8E-A847-D92209F27933}"/>
                </a:ext>
              </a:extLst>
            </xdr:cNvPr>
            <xdr:cNvSpPr txBox="1"/>
          </xdr:nvSpPr>
          <xdr:spPr>
            <a:xfrm>
              <a:off x="8938260" y="3063240"/>
              <a:ext cx="1008866" cy="34650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𝐶_𝐻𝑇=(𝐿_𝐻𝑇∗𝑆_𝐻𝑇)/(𝐶_𝑤∗𝑆_𝑊 )</a:t>
              </a:r>
              <a:endParaRPr lang="en-GB" sz="1100"/>
            </a:p>
          </xdr:txBody>
        </xdr:sp>
      </mc:Fallback>
    </mc:AlternateContent>
    <xdr:clientData/>
  </xdr:oneCellAnchor>
  <xdr:twoCellAnchor editAs="oneCell">
    <xdr:from>
      <xdr:col>14</xdr:col>
      <xdr:colOff>273879</xdr:colOff>
      <xdr:row>0</xdr:row>
      <xdr:rowOff>0</xdr:rowOff>
    </xdr:from>
    <xdr:to>
      <xdr:col>21</xdr:col>
      <xdr:colOff>441959</xdr:colOff>
      <xdr:row>29</xdr:row>
      <xdr:rowOff>231934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41E4C1F-AC95-4510-BCF6-C581E1CD7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26199" y="0"/>
          <a:ext cx="4435280" cy="8542020"/>
        </a:xfrm>
        <a:prstGeom prst="rect">
          <a:avLst/>
        </a:prstGeom>
      </xdr:spPr>
    </xdr:pic>
    <xdr:clientData/>
  </xdr:twoCellAnchor>
  <xdr:oneCellAnchor>
    <xdr:from>
      <xdr:col>6</xdr:col>
      <xdr:colOff>304800</xdr:colOff>
      <xdr:row>16</xdr:row>
      <xdr:rowOff>91440</xdr:rowOff>
    </xdr:from>
    <xdr:ext cx="1248098" cy="3456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acc>
                              <m:accPr>
                                <m:chr m:val="̅"/>
                                <m:ctrlP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en-GB" sz="1100" b="0" i="1">
                                    <a:latin typeface="Cambria Math" panose="02040503050406030204" pitchFamily="18" charset="0"/>
                                  </a:rPr>
                                  <m:t>𝑐</m:t>
                                </m:r>
                              </m:e>
                            </m:acc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𝐻𝑇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C3636E4-5411-4DA0-9E71-4D4CC78F371D}"/>
                </a:ext>
              </a:extLst>
            </xdr:cNvPr>
            <xdr:cNvSpPr txBox="1"/>
          </xdr:nvSpPr>
          <xdr:spPr>
            <a:xfrm>
              <a:off x="8100060" y="4206240"/>
              <a:ext cx="1248098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𝑆_𝐻𝑇=(𝑐_𝐻𝑇∗𝑐 ̅_𝑊∗𝑆_𝑊)/𝐿_𝐻𝑇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259080</xdr:colOff>
      <xdr:row>10</xdr:row>
      <xdr:rowOff>38100</xdr:rowOff>
    </xdr:from>
    <xdr:ext cx="1237710" cy="3490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GB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  <m:r>
                      <a:rPr lang="en-GB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GB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𝑏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  <m:r>
                          <a:rPr lang="en-GB" sz="1100" b="0" i="1">
                            <a:latin typeface="Cambria Math" panose="02040503050406030204" pitchFamily="18" charset="0"/>
                          </a:rPr>
                          <m:t>∗</m:t>
                        </m:r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𝑊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GB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n-GB" sz="1100" b="0" i="1">
                                <a:latin typeface="Cambria Math" panose="02040503050406030204" pitchFamily="18" charset="0"/>
                              </a:rPr>
                              <m:t>𝑉𝑇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C31F46B3-7450-40C8-9231-BA20E1F88A0F}"/>
                </a:ext>
              </a:extLst>
            </xdr:cNvPr>
            <xdr:cNvSpPr txBox="1"/>
          </xdr:nvSpPr>
          <xdr:spPr>
            <a:xfrm>
              <a:off x="8054340" y="2324100"/>
              <a:ext cx="1237710" cy="3490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𝑆_𝑉𝑇=(𝑐_𝑉𝑇∗𝑏_𝑊∗𝑆_𝑊)/𝐿_𝑉𝑇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373380</xdr:colOff>
      <xdr:row>18</xdr:row>
      <xdr:rowOff>72390</xdr:rowOff>
    </xdr:from>
    <xdr:ext cx="1493358" cy="34445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n-GB" sz="1100" b="0" i="1">
                      <a:latin typeface="Cambria Math" panose="02040503050406030204" pitchFamily="18" charset="0"/>
                    </a:rPr>
                    <m:t>𝑉𝑡𝑎𝑖</m:t>
                  </m:r>
                  <m:sSub>
                    <m:sSubPr>
                      <m:ctrlPr>
                        <a:rPr lang="en-GB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𝑙</m:t>
                      </m:r>
                    </m:e>
                    <m:sub>
                      <m:r>
                        <a:rPr lang="en-GB" sz="1100" b="0" i="1">
                          <a:latin typeface="Cambria Math" panose="02040503050406030204" pitchFamily="18" charset="0"/>
                        </a:rPr>
                        <m:t>𝑎𝑛𝑔𝑙𝑒</m:t>
                      </m:r>
                    </m:sub>
                  </m:sSub>
                </m:oMath>
              </a14:m>
              <a:r>
                <a:rPr lang="en-GB" sz="1100"/>
                <a:t>= </a:t>
              </a:r>
              <a14:m>
                <m:oMath xmlns:m="http://schemas.openxmlformats.org/officeDocument/2006/math">
                  <m:func>
                    <m:funcPr>
                      <m:ctrlPr>
                        <a:rPr lang="en-GB" sz="110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sSup>
                        <m:sSupPr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m:rPr>
                              <m:sty m:val="p"/>
                            </m:rPr>
                            <a:rPr lang="en-GB" sz="1100" i="0">
                              <a:latin typeface="Cambria Math" panose="02040503050406030204" pitchFamily="18" charset="0"/>
                            </a:rPr>
                            <m:t>tan</m:t>
                          </m:r>
                        </m:e>
                        <m:sup>
                          <m:r>
                            <a:rPr lang="en-GB" sz="1100" i="1">
                              <a:latin typeface="Cambria Math" panose="02040503050406030204" pitchFamily="18" charset="0"/>
                            </a:rPr>
                            <m:t>−1</m:t>
                          </m:r>
                        </m:sup>
                      </m:sSup>
                    </m:fName>
                    <m:e>
                      <m:r>
                        <a:rPr lang="en-GB" sz="1100" b="0" i="1">
                          <a:latin typeface="Cambria Math" panose="02040503050406030204" pitchFamily="18" charset="0"/>
                        </a:rPr>
                        <m:t>(</m:t>
                      </m:r>
                      <m:rad>
                        <m:radPr>
                          <m:degHide m:val="on"/>
                          <m:ctrlPr>
                            <a:rPr lang="en-GB" sz="110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f>
                            <m:fPr>
                              <m:ctrlPr>
                                <a:rPr lang="en-GB" sz="1100" i="1">
                                  <a:latin typeface="Cambria Math" panose="02040503050406030204" pitchFamily="18" charset="0"/>
                                </a:rPr>
                              </m:ctrlPr>
                            </m:fPr>
                            <m:num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𝑉𝑇</m:t>
                                  </m:r>
                                </m:sub>
                              </m:sSub>
                            </m:num>
                            <m:den>
                              <m:sSub>
                                <m:sSubPr>
                                  <m:ctrlPr>
                                    <a:rPr lang="en-GB" sz="1100" i="1">
                                      <a:latin typeface="Cambria Math" panose="02040503050406030204" pitchFamily="18" charset="0"/>
                                    </a:rPr>
                                  </m:ctrlPr>
                                </m:sSubPr>
                                <m:e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𝑆</m:t>
                                  </m:r>
                                </m:e>
                                <m:sub>
                                  <m:r>
                                    <a:rPr lang="en-GB" sz="1100" b="0" i="1">
                                      <a:latin typeface="Cambria Math" panose="02040503050406030204" pitchFamily="18" charset="0"/>
                                    </a:rPr>
                                    <m:t>𝐻𝑇</m:t>
                                  </m:r>
                                </m:sub>
                              </m:sSub>
                            </m:den>
                          </m:f>
                        </m:e>
                      </m:rad>
                    </m:e>
                  </m:func>
                  <m:r>
                    <a:rPr lang="en-GB" sz="1100" b="0" i="1">
                      <a:latin typeface="Cambria Math" panose="02040503050406030204" pitchFamily="18" charset="0"/>
                    </a:rPr>
                    <m:t> )</m:t>
                  </m:r>
                </m:oMath>
              </a14:m>
              <a:endParaRPr lang="en-GB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739AE511-7BE1-21F0-A0ED-312C4C79873B}"/>
                </a:ext>
              </a:extLst>
            </xdr:cNvPr>
            <xdr:cNvSpPr txBox="1"/>
          </xdr:nvSpPr>
          <xdr:spPr>
            <a:xfrm>
              <a:off x="8168640" y="5276850"/>
              <a:ext cx="1493358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b="0" i="0">
                  <a:latin typeface="Cambria Math" panose="02040503050406030204" pitchFamily="18" charset="0"/>
                </a:rPr>
                <a:t>𝑉𝑡𝑎𝑖𝑙_𝑎𝑛𝑔𝑙𝑒</a:t>
              </a:r>
              <a:r>
                <a:rPr lang="en-GB" sz="1100"/>
                <a:t>= </a:t>
              </a:r>
              <a:r>
                <a:rPr lang="en-GB" sz="1100" i="0">
                  <a:latin typeface="Cambria Math" panose="02040503050406030204" pitchFamily="18" charset="0"/>
                </a:rPr>
                <a:t>tan^(−1)⁡〖</a:t>
              </a:r>
              <a:r>
                <a:rPr lang="en-GB" sz="1100" b="0" i="0">
                  <a:latin typeface="Cambria Math" panose="02040503050406030204" pitchFamily="18" charset="0"/>
                </a:rPr>
                <a:t>(√(𝑆_𝑉𝑇/𝑆_𝐻𝑇 )〗  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6</xdr:col>
      <xdr:colOff>104775</xdr:colOff>
      <xdr:row>19</xdr:row>
      <xdr:rowOff>185736</xdr:rowOff>
    </xdr:from>
    <xdr:ext cx="2324100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bg-BG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𝑣𝑡𝑎𝑖𝑙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𝑐𝑜𝑠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+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𝑠𝑖𝑛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𝐻𝑇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𝑉𝑇</m:t>
                        </m:r>
                      </m:sub>
                    </m:sSub>
                  </m:oMath>
                </m:oMathPara>
              </a14:m>
              <a:endParaRPr lang="bg-BG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E9644B7-D2C0-1695-F5FC-2683CDF57196}"/>
                </a:ext>
              </a:extLst>
            </xdr:cNvPr>
            <xdr:cNvSpPr txBox="1"/>
          </xdr:nvSpPr>
          <xdr:spPr>
            <a:xfrm>
              <a:off x="7705725" y="6119811"/>
              <a:ext cx="2324100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𝑆</a:t>
              </a:r>
              <a:r>
                <a:rPr lang="bg-BG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𝑣𝑡𝑎𝑖𝑙∗(〖𝑐𝑜𝑠〗^2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𝜃+〖𝑠𝑖𝑛〗^2 𝜃)</a:t>
              </a:r>
              <a:r>
                <a:rPr lang="en-US" sz="1100" b="0" i="0">
                  <a:latin typeface="Cambria Math" panose="02040503050406030204" pitchFamily="18" charset="0"/>
                </a:rPr>
                <a:t>=𝑆_𝐻𝑇+𝑆_𝑉𝑇</a:t>
              </a:r>
              <a:endParaRPr lang="bg-BG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579120</xdr:colOff>
      <xdr:row>6</xdr:row>
      <xdr:rowOff>91440</xdr:rowOff>
    </xdr:from>
    <xdr:to>
      <xdr:col>20</xdr:col>
      <xdr:colOff>503845</xdr:colOff>
      <xdr:row>28</xdr:row>
      <xdr:rowOff>69138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222B88-1AD5-DABE-CEDA-F40B445B3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5520" y="1188720"/>
          <a:ext cx="6630325" cy="40010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018A4-7FF2-4E68-A485-08C5C78F0065}">
  <dimension ref="B6:D6"/>
  <sheetViews>
    <sheetView workbookViewId="0">
      <selection activeCell="E6" sqref="E6"/>
    </sheetView>
  </sheetViews>
  <sheetFormatPr defaultRowHeight="14.4" x14ac:dyDescent="0.3"/>
  <sheetData>
    <row r="6" spans="2:4" x14ac:dyDescent="0.3">
      <c r="B6" t="s">
        <v>12</v>
      </c>
      <c r="C6">
        <v>9.8066499999999994</v>
      </c>
      <c r="D6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1C97-B0A7-4FD8-8682-2CCA08648534}">
  <dimension ref="A1:G33"/>
  <sheetViews>
    <sheetView zoomScale="80" zoomScaleNormal="80" workbookViewId="0">
      <selection activeCell="C19" sqref="C19"/>
    </sheetView>
  </sheetViews>
  <sheetFormatPr defaultRowHeight="14.4" x14ac:dyDescent="0.3"/>
  <cols>
    <col min="1" max="1" width="10" bestFit="1" customWidth="1"/>
    <col min="2" max="2" width="15.5546875" bestFit="1" customWidth="1"/>
    <col min="3" max="3" width="15.5546875" customWidth="1"/>
    <col min="4" max="4" width="12.44140625" customWidth="1"/>
    <col min="5" max="5" width="6.33203125" bestFit="1" customWidth="1"/>
    <col min="6" max="6" width="38" customWidth="1"/>
    <col min="7" max="7" width="28.33203125" customWidth="1"/>
    <col min="9" max="9" width="12.6640625" customWidth="1"/>
  </cols>
  <sheetData>
    <row r="1" spans="1:7" x14ac:dyDescent="0.3">
      <c r="A1" s="50" t="s">
        <v>54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>
      <c r="C7" s="50"/>
    </row>
    <row r="8" spans="1:7" x14ac:dyDescent="0.3">
      <c r="B8" s="40" t="s">
        <v>9</v>
      </c>
      <c r="C8" s="41" t="s">
        <v>21</v>
      </c>
      <c r="D8" s="41" t="s">
        <v>7</v>
      </c>
      <c r="E8" s="41" t="s">
        <v>8</v>
      </c>
      <c r="F8" s="41" t="s">
        <v>10</v>
      </c>
      <c r="G8" s="42" t="s">
        <v>14</v>
      </c>
    </row>
    <row r="9" spans="1:7" ht="28.8" x14ac:dyDescent="0.3">
      <c r="B9" s="44" t="s">
        <v>1</v>
      </c>
      <c r="C9" s="6" t="s">
        <v>23</v>
      </c>
      <c r="D9" s="4">
        <v>15</v>
      </c>
      <c r="E9" s="4" t="s">
        <v>0</v>
      </c>
      <c r="F9" s="4"/>
      <c r="G9" s="12"/>
    </row>
    <row r="10" spans="1:7" ht="15.6" x14ac:dyDescent="0.35">
      <c r="B10" s="11" t="s">
        <v>53</v>
      </c>
      <c r="C10" s="7"/>
      <c r="D10" s="4">
        <v>14</v>
      </c>
      <c r="E10" s="4" t="s">
        <v>2</v>
      </c>
      <c r="F10" s="4"/>
      <c r="G10" s="12"/>
    </row>
    <row r="11" spans="1:7" ht="15.6" x14ac:dyDescent="0.35">
      <c r="B11" s="11" t="s">
        <v>52</v>
      </c>
      <c r="C11" s="7"/>
      <c r="D11" s="4">
        <v>24</v>
      </c>
      <c r="E11" s="4" t="s">
        <v>2</v>
      </c>
      <c r="F11" s="4"/>
      <c r="G11" s="12"/>
    </row>
    <row r="12" spans="1:7" ht="58.8" x14ac:dyDescent="0.3">
      <c r="B12" s="11" t="s">
        <v>20</v>
      </c>
      <c r="C12" s="6" t="s">
        <v>24</v>
      </c>
      <c r="D12" s="4">
        <v>1.4</v>
      </c>
      <c r="E12" s="4"/>
      <c r="F12" s="10" t="s">
        <v>56</v>
      </c>
      <c r="G12" s="12"/>
    </row>
    <row r="13" spans="1:7" ht="28.2" customHeight="1" x14ac:dyDescent="0.3">
      <c r="B13" s="11" t="s">
        <v>19</v>
      </c>
      <c r="C13" s="6" t="s">
        <v>50</v>
      </c>
      <c r="D13" s="4">
        <f>(D11*D14)/D15</f>
        <v>500000</v>
      </c>
      <c r="E13" s="4"/>
      <c r="F13" s="4" t="s">
        <v>51</v>
      </c>
      <c r="G13" s="12"/>
    </row>
    <row r="14" spans="1:7" ht="40.200000000000003" customHeight="1" x14ac:dyDescent="0.3">
      <c r="B14" s="11" t="s">
        <v>15</v>
      </c>
      <c r="C14" s="7" t="s">
        <v>31</v>
      </c>
      <c r="D14" s="4">
        <v>0.3</v>
      </c>
      <c r="E14" s="4" t="s">
        <v>18</v>
      </c>
      <c r="F14" s="4"/>
      <c r="G14" s="12"/>
    </row>
    <row r="15" spans="1:7" ht="43.2" x14ac:dyDescent="0.3">
      <c r="B15" s="11" t="s">
        <v>16</v>
      </c>
      <c r="C15" s="6" t="s">
        <v>22</v>
      </c>
      <c r="D15" s="4">
        <v>1.4399999999999999E-5</v>
      </c>
      <c r="E15" s="4" t="s">
        <v>49</v>
      </c>
      <c r="F15" s="10" t="s">
        <v>17</v>
      </c>
      <c r="G15" s="12"/>
    </row>
    <row r="16" spans="1:7" x14ac:dyDescent="0.3">
      <c r="B16" s="11" t="s">
        <v>5</v>
      </c>
      <c r="C16" s="7" t="s">
        <v>25</v>
      </c>
      <c r="D16" s="4">
        <v>1.17</v>
      </c>
      <c r="E16" s="4" t="s">
        <v>6</v>
      </c>
      <c r="F16" s="4" t="s">
        <v>26</v>
      </c>
      <c r="G16" s="12"/>
    </row>
    <row r="17" spans="1:7" ht="67.95" customHeight="1" x14ac:dyDescent="0.3">
      <c r="B17" s="45" t="s">
        <v>11</v>
      </c>
      <c r="C17" s="7" t="s">
        <v>34</v>
      </c>
      <c r="D17" s="8">
        <f>(2*D9*Constants!C6)/(Wing!D16*Wing!D12*Wing!D10*Wing!D10)</f>
        <v>0.91637231815803244</v>
      </c>
      <c r="E17" s="4" t="s">
        <v>47</v>
      </c>
      <c r="F17" s="4"/>
      <c r="G17" s="12"/>
    </row>
    <row r="18" spans="1:7" ht="43.95" customHeight="1" x14ac:dyDescent="0.3">
      <c r="B18" s="45" t="s">
        <v>27</v>
      </c>
      <c r="C18" s="7" t="s">
        <v>28</v>
      </c>
      <c r="D18" s="9">
        <f>SQRT(D19*D17)</f>
        <v>3.0271642145051074</v>
      </c>
      <c r="E18" s="4" t="s">
        <v>18</v>
      </c>
      <c r="F18" s="4"/>
      <c r="G18" s="12"/>
    </row>
    <row r="19" spans="1:7" ht="43.8" thickBot="1" x14ac:dyDescent="0.35">
      <c r="B19" s="43" t="s">
        <v>29</v>
      </c>
      <c r="C19" s="13" t="s">
        <v>30</v>
      </c>
      <c r="D19" s="14">
        <v>10</v>
      </c>
      <c r="E19" s="14"/>
      <c r="F19" s="46" t="s">
        <v>33</v>
      </c>
      <c r="G19" s="15"/>
    </row>
    <row r="20" spans="1:7" ht="15" thickBot="1" x14ac:dyDescent="0.35"/>
    <row r="21" spans="1:7" ht="28.8" x14ac:dyDescent="0.3">
      <c r="A21" s="66" t="s">
        <v>79</v>
      </c>
      <c r="B21" s="75"/>
      <c r="C21" s="67" t="s">
        <v>80</v>
      </c>
      <c r="D21" s="68">
        <f>D18/4</f>
        <v>0.75679105362627686</v>
      </c>
      <c r="E21" s="58" t="s">
        <v>18</v>
      </c>
      <c r="F21" s="58"/>
      <c r="G21" s="59"/>
    </row>
    <row r="22" spans="1:7" ht="28.8" x14ac:dyDescent="0.3">
      <c r="A22" s="69"/>
      <c r="B22" s="65"/>
      <c r="C22" s="6" t="s">
        <v>81</v>
      </c>
      <c r="D22" s="4">
        <f>D14/4</f>
        <v>7.4999999999999997E-2</v>
      </c>
      <c r="E22" s="4" t="s">
        <v>18</v>
      </c>
      <c r="F22" s="4"/>
      <c r="G22" s="12"/>
    </row>
    <row r="23" spans="1:7" ht="43.8" thickBot="1" x14ac:dyDescent="0.35">
      <c r="A23" s="70"/>
      <c r="B23" s="71"/>
      <c r="C23" s="72" t="s">
        <v>82</v>
      </c>
      <c r="D23" s="73">
        <f>0.1*D18</f>
        <v>0.30271642145051075</v>
      </c>
      <c r="E23" s="14" t="s">
        <v>18</v>
      </c>
      <c r="F23" s="46" t="s">
        <v>83</v>
      </c>
      <c r="G23" s="15"/>
    </row>
    <row r="24" spans="1:7" x14ac:dyDescent="0.3">
      <c r="A24" s="64"/>
    </row>
    <row r="25" spans="1:7" x14ac:dyDescent="0.3">
      <c r="A25" s="64"/>
    </row>
    <row r="26" spans="1:7" x14ac:dyDescent="0.3">
      <c r="A26" s="64"/>
    </row>
    <row r="27" spans="1:7" x14ac:dyDescent="0.3">
      <c r="A27" s="64"/>
    </row>
    <row r="28" spans="1:7" x14ac:dyDescent="0.3">
      <c r="A28" s="64"/>
    </row>
    <row r="29" spans="1:7" x14ac:dyDescent="0.3">
      <c r="A29" s="64"/>
    </row>
    <row r="30" spans="1:7" x14ac:dyDescent="0.3">
      <c r="A30" s="64"/>
    </row>
    <row r="31" spans="1:7" x14ac:dyDescent="0.3">
      <c r="A31" s="64"/>
    </row>
    <row r="32" spans="1:7" x14ac:dyDescent="0.3">
      <c r="A32" s="64"/>
    </row>
    <row r="33" spans="1:1" x14ac:dyDescent="0.3">
      <c r="A33" s="64"/>
    </row>
  </sheetData>
  <mergeCells count="1">
    <mergeCell ref="A21:A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935A4-45F1-46FF-93DA-944832471E2E}">
  <dimension ref="A1:G30"/>
  <sheetViews>
    <sheetView tabSelected="1" zoomScale="80" zoomScaleNormal="80" workbookViewId="0">
      <selection activeCell="I20" sqref="I20"/>
    </sheetView>
  </sheetViews>
  <sheetFormatPr defaultRowHeight="14.4" x14ac:dyDescent="0.3"/>
  <cols>
    <col min="1" max="1" width="9.88671875" bestFit="1" customWidth="1"/>
    <col min="2" max="2" width="15.5546875" bestFit="1" customWidth="1"/>
    <col min="3" max="3" width="19.6640625" customWidth="1"/>
    <col min="4" max="4" width="12.44140625" style="36" customWidth="1"/>
    <col min="5" max="5" width="6.33203125" bestFit="1" customWidth="1"/>
    <col min="6" max="6" width="38" customWidth="1"/>
    <col min="7" max="7" width="36.44140625" customWidth="1"/>
  </cols>
  <sheetData>
    <row r="1" spans="1:7" x14ac:dyDescent="0.3">
      <c r="A1" s="50" t="s">
        <v>55</v>
      </c>
      <c r="B1" s="3" t="s">
        <v>3</v>
      </c>
    </row>
    <row r="2" spans="1:7" x14ac:dyDescent="0.3">
      <c r="B2" s="2" t="s">
        <v>4</v>
      </c>
    </row>
    <row r="3" spans="1:7" x14ac:dyDescent="0.3">
      <c r="B3" s="5" t="s">
        <v>13</v>
      </c>
    </row>
    <row r="4" spans="1:7" x14ac:dyDescent="0.3">
      <c r="B4" s="1" t="s">
        <v>14</v>
      </c>
    </row>
    <row r="7" spans="1:7" ht="15" thickBot="1" x14ac:dyDescent="0.35"/>
    <row r="8" spans="1:7" x14ac:dyDescent="0.3">
      <c r="B8" s="40" t="s">
        <v>9</v>
      </c>
      <c r="C8" s="41" t="s">
        <v>21</v>
      </c>
      <c r="D8" s="63" t="s">
        <v>7</v>
      </c>
      <c r="E8" s="41" t="s">
        <v>8</v>
      </c>
      <c r="F8" s="41" t="s">
        <v>10</v>
      </c>
      <c r="G8" s="42" t="s">
        <v>14</v>
      </c>
    </row>
    <row r="9" spans="1:7" ht="35.4" customHeight="1" x14ac:dyDescent="0.3">
      <c r="B9" s="52" t="s">
        <v>62</v>
      </c>
      <c r="C9" s="22" t="s">
        <v>35</v>
      </c>
      <c r="D9" s="23">
        <v>0.03</v>
      </c>
      <c r="E9" s="23"/>
      <c r="F9" s="30" t="s">
        <v>42</v>
      </c>
      <c r="G9" s="24"/>
    </row>
    <row r="10" spans="1:7" ht="28.8" x14ac:dyDescent="0.3">
      <c r="B10" s="52" t="s">
        <v>63</v>
      </c>
      <c r="C10" s="22" t="s">
        <v>36</v>
      </c>
      <c r="D10" s="23">
        <v>1</v>
      </c>
      <c r="E10" s="23" t="s">
        <v>18</v>
      </c>
      <c r="F10" s="23" t="s">
        <v>78</v>
      </c>
      <c r="G10" s="24"/>
    </row>
    <row r="11" spans="1:7" ht="35.4" customHeight="1" x14ac:dyDescent="0.3">
      <c r="B11" s="53" t="s">
        <v>64</v>
      </c>
      <c r="C11" s="29" t="s">
        <v>37</v>
      </c>
      <c r="D11" s="34">
        <f>(D9*D12*D13)/D10</f>
        <v>8.3220284660732544E-2</v>
      </c>
      <c r="E11" s="23" t="s">
        <v>47</v>
      </c>
      <c r="F11" s="23"/>
      <c r="G11" s="24"/>
    </row>
    <row r="12" spans="1:7" ht="15.6" x14ac:dyDescent="0.3">
      <c r="B12" s="53" t="s">
        <v>65</v>
      </c>
      <c r="C12" s="22" t="s">
        <v>38</v>
      </c>
      <c r="D12" s="35">
        <f>Wing!D18</f>
        <v>3.0271642145051074</v>
      </c>
      <c r="E12" s="23" t="s">
        <v>18</v>
      </c>
      <c r="F12" s="30"/>
      <c r="G12" s="24"/>
    </row>
    <row r="13" spans="1:7" ht="16.8" thickBot="1" x14ac:dyDescent="0.35">
      <c r="B13" s="51" t="s">
        <v>61</v>
      </c>
      <c r="C13" s="26" t="s">
        <v>32</v>
      </c>
      <c r="D13" s="32">
        <f>Wing!D17</f>
        <v>0.91637231815803244</v>
      </c>
      <c r="E13" s="27" t="s">
        <v>47</v>
      </c>
      <c r="F13" s="27"/>
      <c r="G13" s="28"/>
    </row>
    <row r="14" spans="1:7" ht="15" thickBot="1" x14ac:dyDescent="0.35">
      <c r="B14" s="36"/>
      <c r="C14" s="37"/>
      <c r="E14" s="36"/>
      <c r="F14" s="36"/>
      <c r="G14" s="36"/>
    </row>
    <row r="15" spans="1:7" ht="36" customHeight="1" x14ac:dyDescent="0.3">
      <c r="B15" s="16" t="s">
        <v>58</v>
      </c>
      <c r="C15" s="17" t="s">
        <v>39</v>
      </c>
      <c r="D15" s="19">
        <v>0.5</v>
      </c>
      <c r="E15" s="18"/>
      <c r="F15" s="19" t="s">
        <v>42</v>
      </c>
      <c r="G15" s="20"/>
    </row>
    <row r="16" spans="1:7" ht="28.8" x14ac:dyDescent="0.3">
      <c r="B16" s="21" t="s">
        <v>59</v>
      </c>
      <c r="C16" s="22" t="s">
        <v>40</v>
      </c>
      <c r="D16" s="23">
        <v>1</v>
      </c>
      <c r="E16" s="23" t="s">
        <v>18</v>
      </c>
      <c r="F16" s="23" t="s">
        <v>78</v>
      </c>
      <c r="G16" s="24"/>
    </row>
    <row r="17" spans="1:7" ht="48.6" customHeight="1" thickBot="1" x14ac:dyDescent="0.35">
      <c r="B17" s="25" t="s">
        <v>60</v>
      </c>
      <c r="C17" s="31" t="s">
        <v>41</v>
      </c>
      <c r="D17" s="32">
        <f>(D15*Wing!D14*'V-tail'!D13)/'V-tail'!D16</f>
        <v>0.13745584772370487</v>
      </c>
      <c r="E17" s="27" t="s">
        <v>47</v>
      </c>
      <c r="F17" s="27"/>
      <c r="G17" s="28"/>
    </row>
    <row r="18" spans="1:7" ht="15" thickBot="1" x14ac:dyDescent="0.35">
      <c r="B18" s="36"/>
      <c r="C18" s="38"/>
      <c r="D18" s="39"/>
      <c r="E18" s="36"/>
      <c r="F18" s="36"/>
      <c r="G18" s="36"/>
    </row>
    <row r="19" spans="1:7" ht="40.950000000000003" customHeight="1" x14ac:dyDescent="0.3">
      <c r="A19" s="48" t="s">
        <v>48</v>
      </c>
      <c r="B19" s="47" t="s">
        <v>45</v>
      </c>
      <c r="C19" s="17" t="s">
        <v>43</v>
      </c>
      <c r="D19" s="33">
        <f>DEGREES(ATAN(SQRT(D11/D17)))</f>
        <v>37.886329893038969</v>
      </c>
      <c r="E19" s="18" t="s">
        <v>44</v>
      </c>
      <c r="F19" s="18"/>
      <c r="G19" s="20"/>
    </row>
    <row r="20" spans="1:7" ht="46.5" customHeight="1" thickBot="1" x14ac:dyDescent="0.35">
      <c r="A20" s="49"/>
      <c r="B20" s="54" t="s">
        <v>57</v>
      </c>
      <c r="C20" s="26" t="s">
        <v>46</v>
      </c>
      <c r="D20" s="32">
        <f>D17+D11</f>
        <v>0.2206761323844374</v>
      </c>
      <c r="E20" s="27" t="s">
        <v>47</v>
      </c>
      <c r="F20" s="27"/>
      <c r="G20" s="28"/>
    </row>
    <row r="21" spans="1:7" ht="15" thickBot="1" x14ac:dyDescent="0.35"/>
    <row r="22" spans="1:7" ht="28.8" x14ac:dyDescent="0.3">
      <c r="B22" s="16" t="s">
        <v>29</v>
      </c>
      <c r="C22" s="57" t="s">
        <v>66</v>
      </c>
      <c r="D22" s="18">
        <v>4</v>
      </c>
      <c r="E22" s="58"/>
      <c r="F22" s="62" t="s">
        <v>74</v>
      </c>
      <c r="G22" s="59"/>
    </row>
    <row r="23" spans="1:7" ht="15.6" x14ac:dyDescent="0.3">
      <c r="B23" s="53" t="s">
        <v>67</v>
      </c>
      <c r="C23" s="55" t="s">
        <v>68</v>
      </c>
      <c r="D23" s="34">
        <f>SQRT(D20*D22)</f>
        <v>0.93952356518490243</v>
      </c>
      <c r="E23" s="4" t="s">
        <v>18</v>
      </c>
      <c r="F23" s="4"/>
      <c r="G23" s="12"/>
    </row>
    <row r="24" spans="1:7" ht="15.6" x14ac:dyDescent="0.3">
      <c r="B24" s="53" t="s">
        <v>69</v>
      </c>
      <c r="C24" s="55" t="s">
        <v>70</v>
      </c>
      <c r="D24" s="34">
        <f>D23/D22</f>
        <v>0.23488089129622561</v>
      </c>
      <c r="E24" s="4" t="s">
        <v>18</v>
      </c>
      <c r="F24" s="4"/>
      <c r="G24" s="12"/>
    </row>
    <row r="25" spans="1:7" x14ac:dyDescent="0.3">
      <c r="B25" s="21" t="s">
        <v>71</v>
      </c>
      <c r="C25" s="55" t="s">
        <v>73</v>
      </c>
      <c r="D25" s="23">
        <v>0</v>
      </c>
      <c r="E25" s="4"/>
      <c r="F25" s="4" t="s">
        <v>72</v>
      </c>
      <c r="G25" s="12"/>
    </row>
    <row r="26" spans="1:7" ht="29.4" thickBot="1" x14ac:dyDescent="0.35">
      <c r="B26" s="61" t="s">
        <v>76</v>
      </c>
      <c r="C26" s="60" t="s">
        <v>75</v>
      </c>
      <c r="D26" s="27">
        <v>-10</v>
      </c>
      <c r="E26" s="27" t="s">
        <v>44</v>
      </c>
      <c r="F26" s="46" t="s">
        <v>77</v>
      </c>
      <c r="G26" s="15"/>
    </row>
    <row r="27" spans="1:7" ht="15" thickBot="1" x14ac:dyDescent="0.35"/>
    <row r="28" spans="1:7" x14ac:dyDescent="0.3">
      <c r="A28" s="48" t="s">
        <v>84</v>
      </c>
      <c r="B28" s="75"/>
      <c r="C28" s="67" t="s">
        <v>85</v>
      </c>
      <c r="D28" s="68"/>
      <c r="E28" s="58" t="s">
        <v>18</v>
      </c>
      <c r="F28" s="58" t="s">
        <v>89</v>
      </c>
      <c r="G28" s="59"/>
    </row>
    <row r="29" spans="1:7" ht="28.8" x14ac:dyDescent="0.3">
      <c r="A29" s="74"/>
      <c r="B29" s="65"/>
      <c r="C29" s="6" t="s">
        <v>86</v>
      </c>
      <c r="D29" s="56">
        <f>0.4*D24</f>
        <v>9.3952356518490251E-2</v>
      </c>
      <c r="E29" s="4" t="s">
        <v>18</v>
      </c>
      <c r="F29" s="10" t="s">
        <v>88</v>
      </c>
      <c r="G29" s="12"/>
    </row>
    <row r="30" spans="1:7" ht="29.4" thickBot="1" x14ac:dyDescent="0.35">
      <c r="A30" s="49"/>
      <c r="B30" s="71"/>
      <c r="C30" s="72" t="s">
        <v>87</v>
      </c>
      <c r="D30" s="27">
        <v>0</v>
      </c>
      <c r="E30" s="14" t="s">
        <v>18</v>
      </c>
      <c r="F30" s="46"/>
      <c r="G30" s="15"/>
    </row>
  </sheetData>
  <mergeCells count="2">
    <mergeCell ref="A19:A20"/>
    <mergeCell ref="A28:A3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5412D-E6C6-4698-8307-A04D3DB6C7A6}">
  <dimension ref="A1"/>
  <sheetViews>
    <sheetView workbookViewId="0">
      <selection activeCell="G20" sqref="G20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Constants</vt:lpstr>
      <vt:lpstr>Wing</vt:lpstr>
      <vt:lpstr>V-tail</vt:lpstr>
      <vt:lpstr>Fuselage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2026-03-22T14:24:49Z</dcterms:created>
  <dcterms:modified xsi:type="dcterms:W3CDTF">2026-03-26T17:38:14Z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2026-03-22T15:13:24Z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e532a56b-97f8-484a-98d7-4e5d9ab0c435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