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1097411\Documents\GitHub\ORGOfly-CAD-model\"/>
    </mc:Choice>
  </mc:AlternateContent>
  <xr:revisionPtr revIDLastSave="0" documentId="13_ncr:1_{B427DA4A-78D9-4F2F-8EAF-6591E08982CB}" xr6:coauthVersionLast="47" xr6:coauthVersionMax="47" xr10:uidLastSave="{00000000-0000-0000-0000-000000000000}"/>
  <bookViews>
    <workbookView xWindow="-108" yWindow="-108" windowWidth="23256" windowHeight="13896" activeTab="2" xr2:uid="{9597FAC8-E3BA-4239-B29C-D9DA52C8E4BB}"/>
  </bookViews>
  <sheets>
    <sheet name="Constants" sheetId="2" r:id="rId1"/>
    <sheet name="Wing" sheetId="1" r:id="rId2"/>
    <sheet name="V-tail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3" l="1"/>
  <c r="D17" i="3" s="1"/>
  <c r="D12" i="3"/>
  <c r="D11" i="3" s="1"/>
  <c r="D19" i="3" s="1"/>
  <c r="D13" i="1"/>
  <c r="D17" i="1" l="1"/>
  <c r="D18" i="1" s="1"/>
</calcChain>
</file>

<file path=xl/sharedStrings.xml><?xml version="1.0" encoding="utf-8"?>
<sst xmlns="http://schemas.openxmlformats.org/spreadsheetml/2006/main" count="84" uniqueCount="61">
  <si>
    <t>kg</t>
  </si>
  <si>
    <t>MTOW</t>
  </si>
  <si>
    <t>Vstall</t>
  </si>
  <si>
    <t>m/s</t>
  </si>
  <si>
    <t>Hard requirement</t>
  </si>
  <si>
    <t>Subject to change</t>
  </si>
  <si>
    <t>ρ</t>
  </si>
  <si>
    <t>kg/m³</t>
  </si>
  <si>
    <t>Dependencies</t>
  </si>
  <si>
    <t>Value</t>
  </si>
  <si>
    <t>Unit</t>
  </si>
  <si>
    <t>Property</t>
  </si>
  <si>
    <t>Notes</t>
  </si>
  <si>
    <t>S</t>
  </si>
  <si>
    <t>g</t>
  </si>
  <si>
    <t>Results</t>
  </si>
  <si>
    <t>Used formula</t>
  </si>
  <si>
    <t xml:space="preserve">c </t>
  </si>
  <si>
    <t>ν</t>
  </si>
  <si>
    <t>Assumed average viscosity of the air at standard conditions between 10 and 15deg and SOF atmospheric pressure</t>
  </si>
  <si>
    <t>m^2/s</t>
  </si>
  <si>
    <t>m</t>
  </si>
  <si>
    <t>𝑅𝑒 at cruse speed</t>
  </si>
  <si>
    <t>Vcruise</t>
  </si>
  <si>
    <r>
      <t>C</t>
    </r>
    <r>
      <rPr>
        <sz val="8"/>
        <color theme="1"/>
        <rFont val="Aptos Narrow"/>
        <family val="2"/>
        <scheme val="minor"/>
      </rPr>
      <t>Lmax</t>
    </r>
    <r>
      <rPr>
        <sz val="11"/>
        <color theme="1"/>
        <rFont val="Aptos Narrow"/>
        <family val="2"/>
        <scheme val="minor"/>
      </rPr>
      <t xml:space="preserve"> </t>
    </r>
  </si>
  <si>
    <t>Definition</t>
  </si>
  <si>
    <t>kinematic viscosity of the air</t>
  </si>
  <si>
    <t>Maximum Take-off weight</t>
  </si>
  <si>
    <t>maximum lift coeff.</t>
  </si>
  <si>
    <t>air density</t>
  </si>
  <si>
    <t>for Sofia (600m)</t>
  </si>
  <si>
    <t>b</t>
  </si>
  <si>
    <t>wingspan</t>
  </si>
  <si>
    <t>AR</t>
  </si>
  <si>
    <t>aspect ratio</t>
  </si>
  <si>
    <t>m^2</t>
  </si>
  <si>
    <t>mean wing chord</t>
  </si>
  <si>
    <t>wing area</t>
  </si>
  <si>
    <t>(NACA2412)
Take a look at the graphs on the right (Cl vs alpha)</t>
  </si>
  <si>
    <t>Efficient for the beginning
Could be lowered to 8-9 later if the wingspan is too wide to be build</t>
  </si>
  <si>
    <t>wing ref area</t>
  </si>
  <si>
    <r>
      <t>c</t>
    </r>
    <r>
      <rPr>
        <sz val="8"/>
        <color theme="1"/>
        <rFont val="Aptos Narrow"/>
        <family val="2"/>
        <scheme val="minor"/>
      </rPr>
      <t>VT</t>
    </r>
  </si>
  <si>
    <t>Vertical tail volume coefficient</t>
  </si>
  <si>
    <r>
      <t>L</t>
    </r>
    <r>
      <rPr>
        <sz val="8"/>
        <color theme="1"/>
        <rFont val="Aptos Narrow"/>
        <family val="2"/>
        <scheme val="minor"/>
      </rPr>
      <t>VT</t>
    </r>
  </si>
  <si>
    <t>moment arm to the VT from wing AC to tail AC</t>
  </si>
  <si>
    <r>
      <t>S</t>
    </r>
    <r>
      <rPr>
        <sz val="8"/>
        <color theme="1"/>
        <rFont val="Aptos Narrow"/>
        <family val="2"/>
        <scheme val="minor"/>
      </rPr>
      <t>VT</t>
    </r>
  </si>
  <si>
    <t>area of the vertical tail</t>
  </si>
  <si>
    <r>
      <t>b</t>
    </r>
    <r>
      <rPr>
        <sz val="8"/>
        <color theme="1"/>
        <rFont val="Aptos Narrow"/>
        <family val="2"/>
        <scheme val="minor"/>
      </rPr>
      <t>W</t>
    </r>
  </si>
  <si>
    <t>wing span</t>
  </si>
  <si>
    <r>
      <t>S</t>
    </r>
    <r>
      <rPr>
        <sz val="8"/>
        <color theme="1"/>
        <rFont val="Aptos Narrow"/>
        <family val="2"/>
        <scheme val="minor"/>
      </rPr>
      <t>W</t>
    </r>
  </si>
  <si>
    <r>
      <t>c</t>
    </r>
    <r>
      <rPr>
        <sz val="8"/>
        <color theme="1"/>
        <rFont val="Aptos Narrow"/>
        <family val="2"/>
        <scheme val="minor"/>
      </rPr>
      <t>HT</t>
    </r>
  </si>
  <si>
    <t>Horizontal tail volume coefficient</t>
  </si>
  <si>
    <r>
      <t>L</t>
    </r>
    <r>
      <rPr>
        <sz val="8"/>
        <color theme="1"/>
        <rFont val="Aptos Narrow"/>
        <family val="2"/>
        <scheme val="minor"/>
      </rPr>
      <t>HT</t>
    </r>
  </si>
  <si>
    <t>moment arm to the HT from wing AC to tail AC</t>
  </si>
  <si>
    <r>
      <t>S</t>
    </r>
    <r>
      <rPr>
        <sz val="8"/>
        <color theme="1"/>
        <rFont val="Aptos Narrow"/>
        <family val="2"/>
        <scheme val="minor"/>
      </rPr>
      <t>HT</t>
    </r>
  </si>
  <si>
    <t>area of the horizontal tail</t>
  </si>
  <si>
    <t>statistical data (look at tables on the right for acceptable values)</t>
  </si>
  <si>
    <t>V-tail angle</t>
  </si>
  <si>
    <t>deg</t>
  </si>
  <si>
    <t>SV-tail</t>
  </si>
  <si>
    <t>0.2205 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</si>
</sst>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0.0000"/>
    <numFmt numFmtId="169" formatCode="0.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7171"/>
        <bgColor indexed="64"/>
      </patternFill>
    </fill>
    <fill>
      <patternFill patternType="solid">
        <fgColor theme="4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1" xfId="0" applyFont="1" applyBorder="1"/>
    <xf numFmtId="0" fontId="0" fillId="4" borderId="1" xfId="0" applyFill="1" applyBorder="1"/>
    <xf numFmtId="0" fontId="0" fillId="0" borderId="1" xfId="0" applyBorder="1"/>
    <xf numFmtId="0" fontId="0" fillId="3" borderId="1" xfId="0" applyFill="1" applyBorder="1"/>
    <xf numFmtId="0" fontId="1" fillId="0" borderId="1" xfId="0" applyFont="1" applyFill="1" applyBorder="1"/>
    <xf numFmtId="0" fontId="0" fillId="5" borderId="1" xfId="0" applyFill="1" applyBorder="1"/>
    <xf numFmtId="0" fontId="0" fillId="5" borderId="0" xfId="0" applyFill="1"/>
    <xf numFmtId="0" fontId="3" fillId="0" borderId="1" xfId="0" applyFont="1" applyFill="1" applyBorder="1" applyAlignment="1">
      <alignment wrapText="1"/>
    </xf>
    <xf numFmtId="0" fontId="0" fillId="0" borderId="1" xfId="0" applyFill="1" applyBorder="1"/>
    <xf numFmtId="0" fontId="3" fillId="0" borderId="1" xfId="0" applyFont="1" applyFill="1" applyBorder="1"/>
    <xf numFmtId="168" fontId="0" fillId="0" borderId="1" xfId="0" applyNumberFormat="1" applyFill="1" applyBorder="1"/>
    <xf numFmtId="2" fontId="0" fillId="0" borderId="1" xfId="0" applyNumberFormat="1" applyFill="1" applyBorder="1"/>
    <xf numFmtId="0" fontId="0" fillId="0" borderId="1" xfId="0" applyFill="1" applyBorder="1" applyAlignment="1">
      <alignment wrapText="1"/>
    </xf>
    <xf numFmtId="0" fontId="1" fillId="0" borderId="3" xfId="0" applyFont="1" applyBorder="1"/>
    <xf numFmtId="0" fontId="1" fillId="0" borderId="3" xfId="0" applyFont="1" applyFill="1" applyBorder="1"/>
    <xf numFmtId="0" fontId="0" fillId="0" borderId="4" xfId="0" applyBorder="1"/>
    <xf numFmtId="0" fontId="0" fillId="0" borderId="4" xfId="0" applyFill="1" applyBorder="1"/>
    <xf numFmtId="0" fontId="0" fillId="0" borderId="4" xfId="0" applyFill="1" applyBorder="1" applyAlignment="1">
      <alignment wrapText="1"/>
    </xf>
    <xf numFmtId="0" fontId="0" fillId="3" borderId="5" xfId="0" applyFill="1" applyBorder="1"/>
    <xf numFmtId="0" fontId="3" fillId="0" borderId="6" xfId="0" applyFont="1" applyFill="1" applyBorder="1" applyAlignment="1">
      <alignment wrapText="1"/>
    </xf>
    <xf numFmtId="0" fontId="0" fillId="0" borderId="6" xfId="0" applyFill="1" applyBorder="1"/>
    <xf numFmtId="0" fontId="0" fillId="0" borderId="6" xfId="0" applyFill="1" applyBorder="1" applyAlignment="1">
      <alignment wrapText="1"/>
    </xf>
    <xf numFmtId="0" fontId="0" fillId="0" borderId="7" xfId="0" applyBorder="1"/>
    <xf numFmtId="0" fontId="0" fillId="3" borderId="8" xfId="0" applyFill="1" applyBorder="1"/>
    <xf numFmtId="0" fontId="0" fillId="0" borderId="9" xfId="0" applyBorder="1"/>
    <xf numFmtId="0" fontId="0" fillId="0" borderId="10" xfId="0" applyBorder="1"/>
    <xf numFmtId="0" fontId="3" fillId="0" borderId="11" xfId="0" applyFont="1" applyFill="1" applyBorder="1"/>
    <xf numFmtId="168" fontId="0" fillId="0" borderId="11" xfId="0" applyNumberFormat="1" applyFill="1" applyBorder="1"/>
    <xf numFmtId="0" fontId="0" fillId="0" borderId="11" xfId="0" applyFill="1" applyBorder="1"/>
    <xf numFmtId="0" fontId="0" fillId="0" borderId="12" xfId="0" applyBorder="1"/>
    <xf numFmtId="0" fontId="0" fillId="0" borderId="2" xfId="0" applyBorder="1"/>
    <xf numFmtId="0" fontId="0" fillId="0" borderId="2" xfId="0" applyFill="1" applyBorder="1"/>
    <xf numFmtId="0" fontId="3" fillId="0" borderId="4" xfId="0" applyFont="1" applyFill="1" applyBorder="1" applyAlignment="1">
      <alignment wrapText="1"/>
    </xf>
    <xf numFmtId="2" fontId="0" fillId="0" borderId="4" xfId="0" applyNumberFormat="1" applyFill="1" applyBorder="1"/>
    <xf numFmtId="0" fontId="0" fillId="0" borderId="13" xfId="0" applyBorder="1"/>
    <xf numFmtId="0" fontId="0" fillId="5" borderId="10" xfId="0" applyFill="1" applyBorder="1"/>
    <xf numFmtId="0" fontId="3" fillId="0" borderId="11" xfId="0" applyFont="1" applyFill="1" applyBorder="1" applyAlignment="1">
      <alignment wrapText="1"/>
    </xf>
    <xf numFmtId="0" fontId="0" fillId="0" borderId="3" xfId="0" applyBorder="1"/>
    <xf numFmtId="0" fontId="3" fillId="0" borderId="3" xfId="0" applyFont="1" applyFill="1" applyBorder="1"/>
    <xf numFmtId="0" fontId="0" fillId="0" borderId="3" xfId="0" applyFill="1" applyBorder="1"/>
    <xf numFmtId="0" fontId="0" fillId="0" borderId="3" xfId="0" applyFill="1" applyBorder="1" applyAlignment="1">
      <alignment wrapText="1"/>
    </xf>
    <xf numFmtId="169" fontId="0" fillId="0" borderId="11" xfId="0" applyNumberFormat="1" applyFill="1" applyBorder="1"/>
    <xf numFmtId="0" fontId="3" fillId="0" borderId="2" xfId="0" applyFont="1" applyFill="1" applyBorder="1" applyAlignment="1">
      <alignment wrapText="1"/>
    </xf>
    <xf numFmtId="2" fontId="0" fillId="0" borderId="2" xfId="0" applyNumberFormat="1" applyFill="1" applyBorder="1"/>
    <xf numFmtId="0" fontId="0" fillId="5" borderId="5" xfId="0" applyFill="1" applyBorder="1"/>
    <xf numFmtId="2" fontId="0" fillId="0" borderId="6" xfId="0" applyNumberFormat="1" applyBorder="1"/>
    <xf numFmtId="0" fontId="0" fillId="0" borderId="6" xfId="0" applyBorder="1"/>
    <xf numFmtId="0" fontId="0" fillId="0" borderId="11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277010</xdr:colOff>
      <xdr:row>12</xdr:row>
      <xdr:rowOff>55805</xdr:rowOff>
    </xdr:from>
    <xdr:ext cx="1226820" cy="4121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𝑅𝑒</m:t>
                  </m:r>
                  <m:r>
                    <a:rPr lang="en-GB" sz="1100" b="0" i="1">
                      <a:latin typeface="Cambria Math" panose="02040503050406030204" pitchFamily="18" charset="0"/>
                    </a:rPr>
                    <m:t>= </m:t>
                  </m:r>
                  <m:f>
                    <m:f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𝑉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𝑐</m:t>
                      </m:r>
                    </m:num>
                    <m:den>
                      <m:r>
                        <m:rPr>
                          <m:sty m:val="p"/>
                        </m:rPr>
                        <a:rPr lang="el-GR" i="1"/>
                        <m:t>ν</m:t>
                      </m:r>
                    </m:den>
                  </m:f>
                </m:oMath>
              </a14:m>
              <a:r>
                <a:rPr lang="en-GB" sz="1100"/>
                <a:t> </a:t>
              </a:r>
              <a14:m>
                <m:oMath xmlns:m="http://schemas.openxmlformats.org/officeDocument/2006/math">
                  <m:r>
                    <a:rPr lang="en-GB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≈</m:t>
                  </m:r>
                </m:oMath>
              </a14:m>
              <a:r>
                <a:rPr lang="en-GB" sz="1100"/>
                <a:t> 500000	</a:t>
              </a:r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𝑅𝑒=  (𝑉∗𝑐)/</a:t>
              </a:r>
              <a:r>
                <a:rPr lang="el-GR" i="0"/>
                <a:t>ν</a:t>
              </a:r>
              <a:r>
                <a:rPr lang="en-GB" sz="1100"/>
                <a:t> 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≈</a:t>
              </a:r>
              <a:r>
                <a:rPr lang="en-GB" sz="1100"/>
                <a:t> 500000	</a:t>
              </a:r>
            </a:p>
          </xdr:txBody>
        </xdr:sp>
      </mc:Fallback>
    </mc:AlternateContent>
    <xdr:clientData/>
  </xdr:oneCellAnchor>
  <xdr:oneCellAnchor>
    <xdr:from>
      <xdr:col>7</xdr:col>
      <xdr:colOff>449580</xdr:colOff>
      <xdr:row>16</xdr:row>
      <xdr:rowOff>278130</xdr:rowOff>
    </xdr:from>
    <xdr:ext cx="1242060" cy="28591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14:m>
                <m:oMath xmlns:m="http://schemas.openxmlformats.org/officeDocument/2006/math">
                  <m:f>
                    <m:fPr>
                      <m:ctrlPr>
                        <a:rPr lang="en-GB" sz="12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200" b="0" i="1">
                          <a:latin typeface="Cambria Math" panose="02040503050406030204" pitchFamily="18" charset="0"/>
                        </a:rPr>
                        <m:t>2∗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𝑀𝑇𝑂𝑊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𝑔</m:t>
                      </m:r>
                    </m:num>
                    <m:den>
                      <m:r>
                        <a:rPr lang="el-GR" sz="1200" i="1">
                          <a:latin typeface="Cambria Math" panose="02040503050406030204" pitchFamily="18" charset="0"/>
                        </a:rPr>
                        <m:t>𝜌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p>
                        <m:sSup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+mn-lt"/>
                              <a:ea typeface="+mn-ea"/>
                              <a:cs typeface="+mn-cs"/>
                            </a:rPr>
                            <m:t>𝑉</m:t>
                          </m:r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𝑠𝑡𝑎𝑙𝑙</m:t>
                          </m:r>
                        </m:e>
                        <m:sup>
                          <m:r>
                            <a:rPr lang="en-GB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b>
                        <m:sSub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+mn-lt"/>
                              <a:ea typeface="+mn-ea"/>
                              <a:cs typeface="+mn-cs"/>
                            </a:rPr>
                            <m:t>𝐶</m:t>
                          </m:r>
                        </m:e>
                        <m:sub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+mn-lt"/>
                              <a:ea typeface="+mn-ea"/>
                              <a:cs typeface="+mn-cs"/>
                            </a:rPr>
                            <m:t>𝐿𝑚𝑎𝑥</m:t>
                          </m:r>
                        </m:sub>
                      </m:sSub>
                    </m:den>
                  </m:f>
                </m:oMath>
              </a14:m>
              <a:endParaRPr lang="en-GB" sz="12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:r>
                <a:rPr lang="en-GB" sz="1200" i="0">
                  <a:latin typeface="Cambria Math" panose="02040503050406030204" pitchFamily="18" charset="0"/>
                </a:rPr>
                <a:t>(</a:t>
              </a:r>
              <a:r>
                <a:rPr lang="en-GB" sz="1200" b="0" i="0">
                  <a:latin typeface="Cambria Math" panose="02040503050406030204" pitchFamily="18" charset="0"/>
                </a:rPr>
                <a:t>2∗𝑀𝑇𝑂𝑊∗𝑔)/(</a:t>
              </a:r>
              <a:r>
                <a:rPr lang="el-GR" sz="1200" i="0">
                  <a:latin typeface="Cambria Math" panose="02040503050406030204" pitchFamily="18" charset="0"/>
                </a:rPr>
                <a:t>𝜌</a:t>
              </a:r>
              <a:r>
                <a:rPr lang="en-GB" sz="1200" b="0" i="0">
                  <a:latin typeface="Cambria Math" panose="02040503050406030204" pitchFamily="18" charset="0"/>
                </a:rPr>
                <a:t>∗〖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𝑉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𝑠𝑡𝑎𝑙𝑙〗^</a:t>
              </a:r>
              <a:r>
                <a:rPr lang="en-GB" sz="1200" b="0" i="0">
                  <a:latin typeface="Cambria Math" panose="02040503050406030204" pitchFamily="18" charset="0"/>
                </a:rPr>
                <a:t>2∗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𝐿𝑚𝑎𝑥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en-GB" sz="1200"/>
            </a:p>
          </xdr:txBody>
        </xdr:sp>
      </mc:Fallback>
    </mc:AlternateContent>
    <xdr:clientData/>
  </xdr:oneCellAnchor>
  <xdr:twoCellAnchor editAs="oneCell">
    <xdr:from>
      <xdr:col>8</xdr:col>
      <xdr:colOff>320040</xdr:colOff>
      <xdr:row>6</xdr:row>
      <xdr:rowOff>58728</xdr:rowOff>
    </xdr:from>
    <xdr:to>
      <xdr:col>16</xdr:col>
      <xdr:colOff>163830</xdr:colOff>
      <xdr:row>17</xdr:row>
      <xdr:rowOff>72503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BADB5BC-C36B-37E1-C135-2CF92E8BC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15800" y="1156008"/>
          <a:ext cx="4987290" cy="4115128"/>
        </a:xfrm>
        <a:prstGeom prst="rect">
          <a:avLst/>
        </a:prstGeom>
      </xdr:spPr>
    </xdr:pic>
    <xdr:clientData/>
  </xdr:twoCellAnchor>
  <xdr:twoCellAnchor editAs="oneCell">
    <xdr:from>
      <xdr:col>16</xdr:col>
      <xdr:colOff>213360</xdr:colOff>
      <xdr:row>8</xdr:row>
      <xdr:rowOff>137160</xdr:rowOff>
    </xdr:from>
    <xdr:to>
      <xdr:col>28</xdr:col>
      <xdr:colOff>594360</xdr:colOff>
      <xdr:row>14</xdr:row>
      <xdr:rowOff>393550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E6110C1-88C1-A99D-7F8D-2D0E309ED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52620" y="1600200"/>
          <a:ext cx="7696200" cy="2400300"/>
        </a:xfrm>
        <a:prstGeom prst="rect">
          <a:avLst/>
        </a:prstGeom>
      </xdr:spPr>
    </xdr:pic>
    <xdr:clientData/>
  </xdr:twoCellAnchor>
  <xdr:oneCellAnchor>
    <xdr:from>
      <xdr:col>7</xdr:col>
      <xdr:colOff>640976</xdr:colOff>
      <xdr:row>17</xdr:row>
      <xdr:rowOff>188259</xdr:rowOff>
    </xdr:from>
    <xdr:ext cx="628185" cy="193515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radPr>
                    <m:deg/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𝑆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𝐴𝑅</m:t>
                      </m:r>
                    </m:e>
                  </m:rad>
                </m:oMath>
              </a14:m>
              <a:endParaRPr lang="en-GB" sz="1100"/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:r>
                <a:rPr lang="en-GB" sz="1100" i="0">
                  <a:latin typeface="Cambria Math" panose="02040503050406030204" pitchFamily="18" charset="0"/>
                </a:rPr>
                <a:t>√(</a:t>
              </a:r>
              <a:r>
                <a:rPr lang="en-GB" sz="1100" b="0" i="0">
                  <a:latin typeface="Cambria Math" panose="02040503050406030204" pitchFamily="18" charset="0"/>
                </a:rPr>
                <a:t>𝑆∗𝐴𝑅)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358140</xdr:colOff>
      <xdr:row>2</xdr:row>
      <xdr:rowOff>30480</xdr:rowOff>
    </xdr:from>
    <xdr:to>
      <xdr:col>14</xdr:col>
      <xdr:colOff>572637</xdr:colOff>
      <xdr:row>14</xdr:row>
      <xdr:rowOff>39990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85359A4D-915E-0AE7-EEA1-8FD509FB8C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88880" y="396240"/>
          <a:ext cx="3872097" cy="2935590"/>
        </a:xfrm>
        <a:prstGeom prst="rect">
          <a:avLst/>
        </a:prstGeom>
      </xdr:spPr>
    </xdr:pic>
    <xdr:clientData/>
  </xdr:twoCellAnchor>
  <xdr:oneCellAnchor>
    <xdr:from>
      <xdr:col>7</xdr:col>
      <xdr:colOff>342900</xdr:colOff>
      <xdr:row>8</xdr:row>
      <xdr:rowOff>57150</xdr:rowOff>
    </xdr:from>
    <xdr:ext cx="978088" cy="346505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𝐶_𝑉𝑇=(𝐿_𝑉𝑇∗𝑆_𝑉𝑇)/(𝑏_𝑤∗𝑆_𝑊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7</xdr:col>
      <xdr:colOff>388620</xdr:colOff>
      <xdr:row>14</xdr:row>
      <xdr:rowOff>53340</xdr:rowOff>
    </xdr:from>
    <xdr:ext cx="1008866" cy="346505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𝐶_𝐻𝑇=(𝐿_𝐻𝑇∗𝑆_𝐻𝑇)/(𝐶_𝑤∗𝑆_𝑊 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15</xdr:col>
      <xdr:colOff>273879</xdr:colOff>
      <xdr:row>0</xdr:row>
      <xdr:rowOff>0</xdr:rowOff>
    </xdr:from>
    <xdr:to>
      <xdr:col>22</xdr:col>
      <xdr:colOff>441959</xdr:colOff>
      <xdr:row>35</xdr:row>
      <xdr:rowOff>167640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41E4C1F-AC95-4510-BCF6-C581E1CD72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26199" y="0"/>
          <a:ext cx="4435280" cy="8542020"/>
        </a:xfrm>
        <a:prstGeom prst="rect">
          <a:avLst/>
        </a:prstGeom>
      </xdr:spPr>
    </xdr:pic>
    <xdr:clientData/>
  </xdr:twoCellAnchor>
  <xdr:oneCellAnchor>
    <xdr:from>
      <xdr:col>7</xdr:col>
      <xdr:colOff>304800</xdr:colOff>
      <xdr:row>16</xdr:row>
      <xdr:rowOff>91440</xdr:rowOff>
    </xdr:from>
    <xdr:ext cx="1248098" cy="34567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  <m:t>𝑐</m:t>
                                </m:r>
                              </m:e>
                            </m:acc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𝑆_𝐻𝑇=(𝑐_𝐻𝑇∗𝑐 ̅_𝑊∗𝑆_𝑊)/𝐿_𝐻𝑇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7</xdr:col>
      <xdr:colOff>259080</xdr:colOff>
      <xdr:row>10</xdr:row>
      <xdr:rowOff>38100</xdr:rowOff>
    </xdr:from>
    <xdr:ext cx="1237710" cy="34907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𝑆_𝑉𝑇=(𝑐_𝑉𝑇∗𝑏_𝑊∗𝑆_𝑊)/𝐿_𝑉𝑇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7</xdr:col>
      <xdr:colOff>373380</xdr:colOff>
      <xdr:row>18</xdr:row>
      <xdr:rowOff>72390</xdr:rowOff>
    </xdr:from>
    <xdr:ext cx="1493358" cy="34445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𝑉𝑡𝑎𝑖</m:t>
                  </m:r>
                  <m:sSub>
                    <m:sSub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𝑙</m:t>
                      </m:r>
                    </m:e>
                    <m:sub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𝑎𝑛𝑔𝑙𝑒</m:t>
                      </m:r>
                    </m:sub>
                  </m:sSub>
                </m:oMath>
              </a14:m>
              <a:r>
                <a:rPr lang="en-GB" sz="1100"/>
                <a:t>= </a:t>
              </a:r>
              <a14:m>
                <m:oMath xmlns:m="http://schemas.openxmlformats.org/officeDocument/2006/math">
                  <m:func>
                    <m:funcPr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sSup>
                        <m:sSupPr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m:rPr>
                              <m:sty m:val="p"/>
                            </m:rPr>
                            <a:rPr lang="en-GB" sz="1100" i="0">
                              <a:latin typeface="Cambria Math" panose="02040503050406030204" pitchFamily="18" charset="0"/>
                            </a:rPr>
                            <m:t>tan</m:t>
                          </m:r>
                        </m:e>
                        <m:sup>
                          <m:r>
                            <a:rPr lang="en-GB" sz="1100" i="1">
                              <a:latin typeface="Cambria Math" panose="02040503050406030204" pitchFamily="18" charset="0"/>
                            </a:rPr>
                            <m:t>−1</m:t>
                          </m:r>
                        </m:sup>
                      </m:sSup>
                    </m:fName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(</m:t>
                      </m:r>
                      <m:rad>
                        <m:radPr>
                          <m:degHide m:val="on"/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radPr>
                        <m:deg/>
                        <m:e>
                          <m:f>
                            <m:fPr>
                              <m:ctrlPr>
                                <a:rPr lang="en-GB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𝑉𝑇</m:t>
                                  </m:r>
                                </m:sub>
                              </m:sSub>
                            </m:num>
                            <m:den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𝐻𝑇</m:t>
                                  </m:r>
                                </m:sub>
                              </m:sSub>
                            </m:den>
                          </m:f>
                        </m:e>
                      </m:rad>
                    </m:e>
                  </m:func>
                  <m:r>
                    <a:rPr lang="en-GB" sz="1100" b="0" i="1">
                      <a:latin typeface="Cambria Math" panose="02040503050406030204" pitchFamily="18" charset="0"/>
                    </a:rPr>
                    <m:t> )</m:t>
                  </m:r>
                </m:oMath>
              </a14:m>
              <a:endParaRPr lang="en-GB" sz="1100"/>
            </a:p>
          </xdr:txBody>
        </xdr:sp>
      </mc:Choice>
      <mc:Fallback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𝑉𝑡𝑎𝑖𝑙_𝑎𝑛𝑔𝑙𝑒</a:t>
              </a:r>
              <a:r>
                <a:rPr lang="en-GB" sz="1100"/>
                <a:t>= </a:t>
              </a:r>
              <a:r>
                <a:rPr lang="en-GB" sz="1100" i="0">
                  <a:latin typeface="Cambria Math" panose="02040503050406030204" pitchFamily="18" charset="0"/>
                </a:rPr>
                <a:t>tan^(−1)⁡〖</a:t>
              </a:r>
              <a:r>
                <a:rPr lang="en-GB" sz="1100" b="0" i="0">
                  <a:latin typeface="Cambria Math" panose="02040503050406030204" pitchFamily="18" charset="0"/>
                </a:rPr>
                <a:t>(√(𝑆_𝑉𝑇/𝑆_𝐻𝑇 )〗  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018A4-7FF2-4E68-A485-08C5C78F0065}">
  <dimension ref="B6:D6"/>
  <sheetViews>
    <sheetView workbookViewId="0">
      <selection activeCell="E6" sqref="E6"/>
    </sheetView>
  </sheetViews>
  <sheetFormatPr defaultRowHeight="14.4" x14ac:dyDescent="0.3"/>
  <sheetData>
    <row r="6" spans="2:4" x14ac:dyDescent="0.3">
      <c r="B6" t="s">
        <v>14</v>
      </c>
      <c r="C6">
        <v>9.8066499999999994</v>
      </c>
      <c r="D6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91C97-B0A7-4FD8-8682-2CCA08648534}">
  <dimension ref="B1:H19"/>
  <sheetViews>
    <sheetView zoomScale="85" zoomScaleNormal="85" workbookViewId="0">
      <selection activeCell="D15" sqref="D15"/>
    </sheetView>
  </sheetViews>
  <sheetFormatPr defaultRowHeight="14.4" x14ac:dyDescent="0.3"/>
  <cols>
    <col min="2" max="2" width="15.5546875" bestFit="1" customWidth="1"/>
    <col min="3" max="3" width="15.5546875" customWidth="1"/>
    <col min="4" max="4" width="12.44140625" customWidth="1"/>
    <col min="5" max="5" width="6.21875" bestFit="1" customWidth="1"/>
    <col min="6" max="6" width="23.88671875" customWidth="1"/>
    <col min="7" max="7" width="38" customWidth="1"/>
    <col min="8" max="8" width="28.21875" customWidth="1"/>
    <col min="10" max="10" width="12.77734375" customWidth="1"/>
  </cols>
  <sheetData>
    <row r="1" spans="2:8" x14ac:dyDescent="0.3">
      <c r="B1" s="3" t="s">
        <v>4</v>
      </c>
    </row>
    <row r="2" spans="2:8" x14ac:dyDescent="0.3">
      <c r="B2" s="2" t="s">
        <v>5</v>
      </c>
    </row>
    <row r="3" spans="2:8" x14ac:dyDescent="0.3">
      <c r="B3" s="10" t="s">
        <v>15</v>
      </c>
    </row>
    <row r="4" spans="2:8" x14ac:dyDescent="0.3">
      <c r="B4" s="1" t="s">
        <v>16</v>
      </c>
    </row>
    <row r="8" spans="2:8" x14ac:dyDescent="0.3">
      <c r="B8" s="4" t="s">
        <v>11</v>
      </c>
      <c r="C8" s="8" t="s">
        <v>25</v>
      </c>
      <c r="D8" s="8" t="s">
        <v>9</v>
      </c>
      <c r="E8" s="4" t="s">
        <v>10</v>
      </c>
      <c r="F8" s="4" t="s">
        <v>8</v>
      </c>
      <c r="G8" s="8" t="s">
        <v>12</v>
      </c>
      <c r="H8" s="8" t="s">
        <v>16</v>
      </c>
    </row>
    <row r="9" spans="2:8" ht="28.8" x14ac:dyDescent="0.3">
      <c r="B9" s="5" t="s">
        <v>1</v>
      </c>
      <c r="C9" s="11" t="s">
        <v>27</v>
      </c>
      <c r="D9" s="12">
        <v>15</v>
      </c>
      <c r="E9" s="12" t="s">
        <v>0</v>
      </c>
      <c r="F9" s="12"/>
      <c r="G9" s="12"/>
      <c r="H9" s="6"/>
    </row>
    <row r="10" spans="2:8" x14ac:dyDescent="0.3">
      <c r="B10" s="7" t="s">
        <v>2</v>
      </c>
      <c r="C10" s="13"/>
      <c r="D10" s="12">
        <v>14</v>
      </c>
      <c r="E10" s="12" t="s">
        <v>3</v>
      </c>
      <c r="F10" s="12"/>
      <c r="G10" s="12"/>
      <c r="H10" s="6"/>
    </row>
    <row r="11" spans="2:8" x14ac:dyDescent="0.3">
      <c r="B11" s="7" t="s">
        <v>23</v>
      </c>
      <c r="C11" s="13"/>
      <c r="D11" s="12">
        <v>24</v>
      </c>
      <c r="E11" s="12" t="s">
        <v>3</v>
      </c>
      <c r="F11" s="12"/>
      <c r="G11" s="12"/>
      <c r="H11" s="6"/>
    </row>
    <row r="12" spans="2:8" ht="43.2" x14ac:dyDescent="0.3">
      <c r="B12" s="7" t="s">
        <v>24</v>
      </c>
      <c r="C12" s="11" t="s">
        <v>28</v>
      </c>
      <c r="D12" s="12">
        <v>1.4</v>
      </c>
      <c r="E12" s="12"/>
      <c r="F12" s="16"/>
      <c r="G12" s="16" t="s">
        <v>38</v>
      </c>
      <c r="H12" s="6"/>
    </row>
    <row r="13" spans="2:8" ht="28.2" customHeight="1" x14ac:dyDescent="0.3">
      <c r="B13" s="7" t="s">
        <v>22</v>
      </c>
      <c r="C13" s="13"/>
      <c r="D13" s="12">
        <f>(D11*D14)/D15</f>
        <v>500000</v>
      </c>
      <c r="E13" s="12"/>
      <c r="F13" s="16"/>
      <c r="G13" s="12"/>
      <c r="H13" s="6"/>
    </row>
    <row r="14" spans="2:8" ht="40.200000000000003" customHeight="1" x14ac:dyDescent="0.3">
      <c r="B14" s="7" t="s">
        <v>17</v>
      </c>
      <c r="C14" s="13" t="s">
        <v>36</v>
      </c>
      <c r="D14" s="12">
        <v>0.3</v>
      </c>
      <c r="E14" s="12" t="s">
        <v>21</v>
      </c>
      <c r="F14" s="16"/>
      <c r="G14" s="12"/>
      <c r="H14" s="6"/>
    </row>
    <row r="15" spans="2:8" ht="43.2" x14ac:dyDescent="0.3">
      <c r="B15" s="7" t="s">
        <v>18</v>
      </c>
      <c r="C15" s="11" t="s">
        <v>26</v>
      </c>
      <c r="D15" s="12">
        <v>1.4399999999999999E-5</v>
      </c>
      <c r="E15" s="12" t="s">
        <v>20</v>
      </c>
      <c r="F15" s="16"/>
      <c r="G15" s="16" t="s">
        <v>19</v>
      </c>
      <c r="H15" s="6"/>
    </row>
    <row r="16" spans="2:8" x14ac:dyDescent="0.3">
      <c r="B16" s="7" t="s">
        <v>6</v>
      </c>
      <c r="C16" s="13" t="s">
        <v>29</v>
      </c>
      <c r="D16" s="12">
        <v>1.17</v>
      </c>
      <c r="E16" s="12" t="s">
        <v>7</v>
      </c>
      <c r="F16" s="12"/>
      <c r="G16" s="12" t="s">
        <v>30</v>
      </c>
      <c r="H16" s="6"/>
    </row>
    <row r="17" spans="2:8" ht="67.8" customHeight="1" x14ac:dyDescent="0.3">
      <c r="B17" s="9" t="s">
        <v>13</v>
      </c>
      <c r="C17" s="13" t="s">
        <v>40</v>
      </c>
      <c r="D17" s="14">
        <f>(2*D9*Constants!C6)/(Wing!D16*Wing!D12*Wing!D10*Wing!D10)</f>
        <v>0.91637231815803244</v>
      </c>
      <c r="E17" s="12" t="s">
        <v>35</v>
      </c>
      <c r="F17" s="12"/>
      <c r="G17" s="12"/>
      <c r="H17" s="6"/>
    </row>
    <row r="18" spans="2:8" ht="43.8" customHeight="1" x14ac:dyDescent="0.3">
      <c r="B18" s="9" t="s">
        <v>31</v>
      </c>
      <c r="C18" s="13" t="s">
        <v>32</v>
      </c>
      <c r="D18" s="15">
        <f>SQRT(D19*D17)</f>
        <v>3.0271642145051074</v>
      </c>
      <c r="E18" s="12" t="s">
        <v>21</v>
      </c>
      <c r="F18" s="12"/>
      <c r="G18" s="12"/>
      <c r="H18" s="6"/>
    </row>
    <row r="19" spans="2:8" ht="43.2" x14ac:dyDescent="0.3">
      <c r="B19" s="7" t="s">
        <v>33</v>
      </c>
      <c r="C19" s="13" t="s">
        <v>34</v>
      </c>
      <c r="D19" s="12">
        <v>10</v>
      </c>
      <c r="E19" s="12"/>
      <c r="F19" s="12"/>
      <c r="G19" s="16" t="s">
        <v>39</v>
      </c>
      <c r="H19" s="6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935A4-45F1-46FF-93DA-944832471E2E}">
  <dimension ref="B1:H20"/>
  <sheetViews>
    <sheetView tabSelected="1" topLeftCell="A7" workbookViewId="0">
      <selection activeCell="D16" sqref="D16"/>
    </sheetView>
  </sheetViews>
  <sheetFormatPr defaultRowHeight="14.4" x14ac:dyDescent="0.3"/>
  <cols>
    <col min="2" max="2" width="15.5546875" bestFit="1" customWidth="1"/>
    <col min="3" max="3" width="19.6640625" customWidth="1"/>
    <col min="4" max="4" width="12.44140625" customWidth="1"/>
    <col min="5" max="5" width="6.21875" bestFit="1" customWidth="1"/>
    <col min="6" max="6" width="12.88671875" bestFit="1" customWidth="1"/>
    <col min="7" max="7" width="38" customWidth="1"/>
    <col min="8" max="8" width="28.21875" customWidth="1"/>
  </cols>
  <sheetData>
    <row r="1" spans="2:8" x14ac:dyDescent="0.3">
      <c r="B1" s="3" t="s">
        <v>4</v>
      </c>
    </row>
    <row r="2" spans="2:8" x14ac:dyDescent="0.3">
      <c r="B2" s="2" t="s">
        <v>5</v>
      </c>
    </row>
    <row r="3" spans="2:8" x14ac:dyDescent="0.3">
      <c r="B3" s="10" t="s">
        <v>15</v>
      </c>
    </row>
    <row r="4" spans="2:8" x14ac:dyDescent="0.3">
      <c r="B4" s="1" t="s">
        <v>16</v>
      </c>
    </row>
    <row r="8" spans="2:8" ht="15" thickBot="1" x14ac:dyDescent="0.35">
      <c r="B8" s="17" t="s">
        <v>11</v>
      </c>
      <c r="C8" s="18" t="s">
        <v>25</v>
      </c>
      <c r="D8" s="18" t="s">
        <v>9</v>
      </c>
      <c r="E8" s="17" t="s">
        <v>10</v>
      </c>
      <c r="F8" s="17" t="s">
        <v>8</v>
      </c>
      <c r="G8" s="18" t="s">
        <v>12</v>
      </c>
      <c r="H8" s="18" t="s">
        <v>16</v>
      </c>
    </row>
    <row r="9" spans="2:8" ht="35.4" customHeight="1" x14ac:dyDescent="0.3">
      <c r="B9" s="22" t="s">
        <v>41</v>
      </c>
      <c r="C9" s="23" t="s">
        <v>42</v>
      </c>
      <c r="D9" s="24">
        <v>0.03</v>
      </c>
      <c r="E9" s="24"/>
      <c r="F9" s="24"/>
      <c r="G9" s="25" t="s">
        <v>56</v>
      </c>
      <c r="H9" s="26"/>
    </row>
    <row r="10" spans="2:8" ht="28.8" x14ac:dyDescent="0.3">
      <c r="B10" s="27" t="s">
        <v>43</v>
      </c>
      <c r="C10" s="11" t="s">
        <v>44</v>
      </c>
      <c r="D10" s="12">
        <v>1</v>
      </c>
      <c r="E10" s="12" t="s">
        <v>21</v>
      </c>
      <c r="F10" s="12"/>
      <c r="G10" s="12"/>
      <c r="H10" s="28"/>
    </row>
    <row r="11" spans="2:8" ht="35.4" customHeight="1" thickBot="1" x14ac:dyDescent="0.35">
      <c r="B11" s="39" t="s">
        <v>45</v>
      </c>
      <c r="C11" s="30" t="s">
        <v>46</v>
      </c>
      <c r="D11" s="45">
        <f>(D9*D12*D13)/D10</f>
        <v>8.3220284660732544E-2</v>
      </c>
      <c r="E11" s="32" t="s">
        <v>35</v>
      </c>
      <c r="F11" s="32"/>
      <c r="G11" s="32"/>
      <c r="H11" s="33"/>
    </row>
    <row r="12" spans="2:8" x14ac:dyDescent="0.3">
      <c r="B12" s="19" t="s">
        <v>47</v>
      </c>
      <c r="C12" s="36" t="s">
        <v>48</v>
      </c>
      <c r="D12" s="37">
        <f>Wing!D18</f>
        <v>3.0271642145051074</v>
      </c>
      <c r="E12" s="20" t="s">
        <v>21</v>
      </c>
      <c r="F12" s="21"/>
      <c r="G12" s="21"/>
      <c r="H12" s="19"/>
    </row>
    <row r="13" spans="2:8" x14ac:dyDescent="0.3">
      <c r="B13" s="6" t="s">
        <v>49</v>
      </c>
      <c r="C13" s="13" t="s">
        <v>37</v>
      </c>
      <c r="D13" s="14">
        <f>Wing!D17</f>
        <v>0.91637231815803244</v>
      </c>
      <c r="E13" s="12" t="s">
        <v>35</v>
      </c>
      <c r="F13" s="16"/>
      <c r="G13" s="12"/>
      <c r="H13" s="6"/>
    </row>
    <row r="14" spans="2:8" ht="15" thickBot="1" x14ac:dyDescent="0.35">
      <c r="B14" s="41"/>
      <c r="C14" s="42"/>
      <c r="D14" s="43"/>
      <c r="E14" s="43"/>
      <c r="F14" s="44"/>
      <c r="G14" s="43"/>
      <c r="H14" s="41"/>
    </row>
    <row r="15" spans="2:8" ht="36" customHeight="1" x14ac:dyDescent="0.3">
      <c r="B15" s="22" t="s">
        <v>50</v>
      </c>
      <c r="C15" s="23" t="s">
        <v>51</v>
      </c>
      <c r="D15" s="25">
        <v>0.5</v>
      </c>
      <c r="E15" s="24"/>
      <c r="F15" s="38"/>
      <c r="G15" s="25" t="s">
        <v>56</v>
      </c>
      <c r="H15" s="26"/>
    </row>
    <row r="16" spans="2:8" ht="28.8" x14ac:dyDescent="0.3">
      <c r="B16" s="27" t="s">
        <v>52</v>
      </c>
      <c r="C16" s="11" t="s">
        <v>53</v>
      </c>
      <c r="D16" s="12">
        <v>1</v>
      </c>
      <c r="E16" s="12" t="s">
        <v>21</v>
      </c>
      <c r="F16" s="12"/>
      <c r="G16" s="12"/>
      <c r="H16" s="28"/>
    </row>
    <row r="17" spans="2:8" ht="48.6" customHeight="1" thickBot="1" x14ac:dyDescent="0.35">
      <c r="B17" s="39" t="s">
        <v>54</v>
      </c>
      <c r="C17" s="40" t="s">
        <v>55</v>
      </c>
      <c r="D17" s="31">
        <f>(D15*Wing!D14*'V-tail'!D13)/'V-tail'!D16</f>
        <v>0.13745584772370487</v>
      </c>
      <c r="E17" s="32" t="s">
        <v>35</v>
      </c>
      <c r="F17" s="32"/>
      <c r="G17" s="32"/>
      <c r="H17" s="33"/>
    </row>
    <row r="18" spans="2:8" ht="15" thickBot="1" x14ac:dyDescent="0.35">
      <c r="B18" s="34"/>
      <c r="C18" s="46"/>
      <c r="D18" s="47"/>
      <c r="E18" s="35"/>
      <c r="F18" s="35"/>
      <c r="G18" s="35"/>
      <c r="H18" s="34"/>
    </row>
    <row r="19" spans="2:8" ht="40.799999999999997" customHeight="1" x14ac:dyDescent="0.3">
      <c r="B19" s="48"/>
      <c r="C19" s="23" t="s">
        <v>57</v>
      </c>
      <c r="D19" s="49">
        <f>DEGREES(ATAN(SQRT(D11/D17)))</f>
        <v>37.886329893038969</v>
      </c>
      <c r="E19" s="50" t="s">
        <v>58</v>
      </c>
      <c r="F19" s="50"/>
      <c r="G19" s="50"/>
      <c r="H19" s="26"/>
    </row>
    <row r="20" spans="2:8" ht="15" thickBot="1" x14ac:dyDescent="0.35">
      <c r="B20" s="29" t="s">
        <v>59</v>
      </c>
      <c r="C20" s="51"/>
      <c r="D20" s="51" t="s">
        <v>60</v>
      </c>
      <c r="E20" s="32" t="s">
        <v>35</v>
      </c>
      <c r="F20" s="51"/>
      <c r="G20" s="51"/>
      <c r="H20" s="33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Constants</vt:lpstr>
      <vt:lpstr>Wing</vt:lpstr>
      <vt:lpstr>V-tail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Nikolov, Aleksandar</cp:lastModifiedBy>
  <dcterms:created xsi:type="dcterms:W3CDTF">2026-03-22T14:24:49Z</dcterms:created>
  <dcterms:modified xsi:type="dcterms:W3CDTF">2026-03-22T17:42:21Z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2026-03-22T15:13:24Z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e532a56b-97f8-484a-98d7-4e5d9ab0c435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