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nes\ORGOfly-CAD-model\"/>
    </mc:Choice>
  </mc:AlternateContent>
  <xr:revisionPtr revIDLastSave="0" documentId="13_ncr:1_{E4497F99-A021-408B-A773-BB85CF071D31}" xr6:coauthVersionLast="47" xr6:coauthVersionMax="47" xr10:uidLastSave="{00000000-0000-0000-0000-000000000000}"/>
  <bookViews>
    <workbookView xWindow="-120" yWindow="-120" windowWidth="29040" windowHeight="15720" activeTab="2" xr2:uid="{9597FAC8-E3BA-4239-B29C-D9DA52C8E4BB}"/>
  </bookViews>
  <sheets>
    <sheet name="Constants" sheetId="2" r:id="rId1"/>
    <sheet name="Wing" sheetId="1" r:id="rId2"/>
    <sheet name="V-tai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3" l="1"/>
  <c r="D13" i="3"/>
  <c r="D17" i="3" s="1"/>
  <c r="D12" i="3"/>
  <c r="D11" i="3" s="1"/>
  <c r="D19" i="3" s="1"/>
  <c r="D13" i="1"/>
  <c r="D17" i="1" l="1"/>
  <c r="D18" i="1" s="1"/>
</calcChain>
</file>

<file path=xl/sharedStrings.xml><?xml version="1.0" encoding="utf-8"?>
<sst xmlns="http://schemas.openxmlformats.org/spreadsheetml/2006/main" count="85" uniqueCount="62">
  <si>
    <t>kg</t>
  </si>
  <si>
    <t>MTOW</t>
  </si>
  <si>
    <t>Vstall</t>
  </si>
  <si>
    <t>m/s</t>
  </si>
  <si>
    <t>Hard requirement</t>
  </si>
  <si>
    <t>Subject to change</t>
  </si>
  <si>
    <t>ρ</t>
  </si>
  <si>
    <t>kg/m³</t>
  </si>
  <si>
    <t>Dependencies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</si>
  <si>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</si>
  <si>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</si>
  <si>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</si>
  <si>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</si>
  <si>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</si>
  <si>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</si>
  <si>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</si>
  <si>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</si>
  <si>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</si>
  <si>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</si>
  <si>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</si>
  <si>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m^2/s</t>
  </si>
  <si>
    <t>m</t>
  </si>
  <si>
    <t>𝑅𝑒 at cruse speed</t>
  </si>
  <si>
    <t>Vcruise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</si>
  <si>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</si>
  <si>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</si>
  <si>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</si>
  <si>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</si>
  <si>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</si>
  <si>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</si>
  <si>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</si>
  <si>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</si>
  <si>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</si>
  <si>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</si>
  <si>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</si>
  <si>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m^2</t>
  </si>
  <si>
    <t>mean wing chord</t>
  </si>
  <si>
    <t>wing area</t>
  </si>
  <si>
    <t>(NACA2412)
Take a look at the graphs on the right (Cl vs alpha)</t>
  </si>
  <si>
    <t>Efficient for the beginning
Could be lowered to 8-9 later if the wingspan is too wide to be build</t>
  </si>
  <si>
    <t>wing ref area</t>
  </si>
  <si>
    <r>
      <t>c</t>
    </r>
    <r>
      <rPr>
        <sz val="8"/>
        <color theme="1"/>
        <rFont val="Aptos Narrow"/>
        <family val="2"/>
        <scheme val="minor"/>
      </rPr>
      <t>VT</t>
    </r>
  </si>
  <si>
    <t>Vertical tail volume coefficient</t>
  </si>
  <si>
    <r>
      <t>L</t>
    </r>
    <r>
      <rPr>
        <sz val="8"/>
        <color theme="1"/>
        <rFont val="Aptos Narrow"/>
        <family val="2"/>
        <scheme val="minor"/>
      </rPr>
      <t>VT</t>
    </r>
  </si>
  <si>
    <t>moment arm to the VT from wing AC to tail AC</t>
  </si>
  <si>
    <r>
      <t>S</t>
    </r>
    <r>
      <rPr>
        <sz val="8"/>
        <color theme="1"/>
        <rFont val="Aptos Narrow"/>
        <family val="2"/>
        <scheme val="minor"/>
      </rPr>
      <t>VT</t>
    </r>
  </si>
  <si>
    <t>area of the vertical tail</t>
  </si>
  <si>
    <r>
      <t>b</t>
    </r>
    <r>
      <rPr>
        <sz val="8"/>
        <color theme="1"/>
        <rFont val="Aptos Narrow"/>
        <family val="2"/>
        <scheme val="minor"/>
      </rPr>
      <t>W</t>
    </r>
  </si>
  <si>
    <t>wing span</t>
  </si>
  <si>
    <r>
      <t>S</t>
    </r>
    <r>
      <rPr>
        <sz val="8"/>
        <color theme="1"/>
        <rFont val="Aptos Narrow"/>
        <family val="2"/>
        <scheme val="minor"/>
      </rPr>
      <t>W</t>
    </r>
  </si>
  <si>
    <r>
      <t>c</t>
    </r>
    <r>
      <rPr>
        <sz val="8"/>
        <color theme="1"/>
        <rFont val="Aptos Narrow"/>
        <family val="2"/>
        <scheme val="minor"/>
      </rPr>
      <t>HT</t>
    </r>
  </si>
  <si>
    <t>Horizontal tail volume coefficient</t>
  </si>
  <si>
    <r>
      <t>L</t>
    </r>
    <r>
      <rPr>
        <sz val="8"/>
        <color theme="1"/>
        <rFont val="Aptos Narrow"/>
        <family val="2"/>
        <scheme val="minor"/>
      </rPr>
      <t>HT</t>
    </r>
  </si>
  <si>
    <t>moment arm to the HT from wing AC to tail AC</t>
  </si>
  <si>
    <r>
      <t>S</t>
    </r>
    <r>
      <rPr>
        <sz val="8"/>
        <color theme="1"/>
        <rFont val="Aptos Narrow"/>
        <family val="2"/>
        <scheme val="minor"/>
      </rPr>
      <t>HT</t>
    </r>
  </si>
  <si>
    <t>area of the horizontal tail</t>
  </si>
  <si>
    <t>statistical data (look at tables on the right for acceptable values)</t>
  </si>
  <si>
    <t>V-tail angle</t>
  </si>
  <si>
    <t>deg</t>
  </si>
  <si>
    <t>θ</t>
  </si>
  <si>
    <r>
      <t>S</t>
    </r>
    <r>
      <rPr>
        <sz val="9"/>
        <color theme="1"/>
        <rFont val="Aptos Narrow"/>
        <family val="2"/>
        <scheme val="minor"/>
      </rPr>
      <t>V-tail</t>
    </r>
  </si>
  <si>
    <t>V-tail surface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</si>
</sst>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3" fillId="0" borderId="1" xfId="0" applyFont="1" applyBorder="1" applyAlignment="1">
      <alignment wrapText="1"/>
    </xf>
    <xf numFmtId="0" fontId="3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  <xf numFmtId="0" fontId="0" fillId="3" borderId="5" xfId="0" applyFill="1" applyBorder="1"/>
    <xf numFmtId="0" fontId="0" fillId="0" borderId="6" xfId="0" applyBorder="1"/>
    <xf numFmtId="0" fontId="3" fillId="0" borderId="8" xfId="0" applyFont="1" applyBorder="1"/>
    <xf numFmtId="0" fontId="0" fillId="0" borderId="8" xfId="0" applyBorder="1"/>
    <xf numFmtId="0" fontId="0" fillId="0" borderId="9" xfId="0" applyBorder="1"/>
    <xf numFmtId="0" fontId="0" fillId="3" borderId="2" xfId="0" applyFill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3" borderId="5" xfId="0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5" borderId="7" xfId="0" applyFill="1" applyBorder="1" applyAlignment="1">
      <alignment vertical="center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164" fontId="0" fillId="0" borderId="8" xfId="0" applyNumberFormat="1" applyBorder="1" applyAlignment="1">
      <alignment vertical="center"/>
    </xf>
    <xf numFmtId="2" fontId="0" fillId="0" borderId="3" xfId="0" applyNumberFormat="1" applyBorder="1" applyAlignment="1">
      <alignment vertical="center"/>
    </xf>
    <xf numFmtId="0" fontId="4" fillId="5" borderId="2" xfId="0" applyFont="1" applyFill="1" applyBorder="1" applyAlignment="1">
      <alignment vertical="center"/>
    </xf>
    <xf numFmtId="11" fontId="0" fillId="0" borderId="8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3" fillId="0" borderId="0" xfId="0" applyFont="1" applyBorder="1" applyAlignment="1">
      <alignment vertical="center"/>
    </xf>
    <xf numFmtId="0" fontId="0" fillId="0" borderId="0" xfId="0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2" fontId="0" fillId="0" borderId="0" xfId="0" applyNumberFormat="1" applyBorder="1" applyAlignment="1">
      <alignment vertic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5" borderId="5" xfId="0" applyFill="1" applyBorder="1" applyAlignment="1">
      <alignment vertical="center"/>
    </xf>
    <xf numFmtId="0" fontId="0" fillId="3" borderId="7" xfId="0" applyFill="1" applyBorder="1"/>
    <xf numFmtId="0" fontId="0" fillId="0" borderId="8" xfId="0" applyBorder="1" applyAlignment="1">
      <alignment vertical="center" wrapText="1"/>
    </xf>
    <xf numFmtId="0" fontId="0" fillId="4" borderId="5" xfId="0" applyFill="1" applyBorder="1"/>
    <xf numFmtId="0" fontId="0" fillId="5" borderId="5" xfId="0" applyFill="1" applyBorder="1"/>
    <xf numFmtId="0" fontId="0" fillId="0" borderId="8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7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8</xdr:col>
      <xdr:colOff>320040</xdr:colOff>
      <xdr:row>6</xdr:row>
      <xdr:rowOff>58728</xdr:rowOff>
    </xdr:from>
    <xdr:to>
      <xdr:col>16</xdr:col>
      <xdr:colOff>163830</xdr:colOff>
      <xdr:row>17</xdr:row>
      <xdr:rowOff>61297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16</xdr:col>
      <xdr:colOff>213360</xdr:colOff>
      <xdr:row>8</xdr:row>
      <xdr:rowOff>137160</xdr:rowOff>
    </xdr:from>
    <xdr:to>
      <xdr:col>28</xdr:col>
      <xdr:colOff>594360</xdr:colOff>
      <xdr:row>14</xdr:row>
      <xdr:rowOff>393550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7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358140</xdr:colOff>
      <xdr:row>2</xdr:row>
      <xdr:rowOff>30480</xdr:rowOff>
    </xdr:from>
    <xdr:to>
      <xdr:col>14</xdr:col>
      <xdr:colOff>572637</xdr:colOff>
      <xdr:row>14</xdr:row>
      <xdr:rowOff>30465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88880" y="396240"/>
          <a:ext cx="3872097" cy="2935590"/>
        </a:xfrm>
        <a:prstGeom prst="rect">
          <a:avLst/>
        </a:prstGeom>
      </xdr:spPr>
    </xdr:pic>
    <xdr:clientData/>
  </xdr:twoCellAnchor>
  <xdr:oneCellAnchor>
    <xdr:from>
      <xdr:col>7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7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15</xdr:col>
      <xdr:colOff>273879</xdr:colOff>
      <xdr:row>0</xdr:row>
      <xdr:rowOff>0</xdr:rowOff>
    </xdr:from>
    <xdr:to>
      <xdr:col>22</xdr:col>
      <xdr:colOff>441959</xdr:colOff>
      <xdr:row>33</xdr:row>
      <xdr:rowOff>148590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7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7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7</xdr:col>
      <xdr:colOff>373380</xdr:colOff>
      <xdr:row>18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7</xdr:col>
      <xdr:colOff>104775</xdr:colOff>
      <xdr:row>19</xdr:row>
      <xdr:rowOff>185736</xdr:rowOff>
    </xdr:from>
    <xdr:ext cx="2324100" cy="17722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5" x14ac:dyDescent="0.25"/>
  <sheetData>
    <row r="6" spans="2:4" x14ac:dyDescent="0.25">
      <c r="B6" t="s">
        <v>14</v>
      </c>
      <c r="C6">
        <v>9.8066499999999994</v>
      </c>
      <c r="D6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B1:H19"/>
  <sheetViews>
    <sheetView zoomScale="85" zoomScaleNormal="85" workbookViewId="0">
      <selection activeCell="F6" sqref="F6"/>
    </sheetView>
  </sheetViews>
  <sheetFormatPr defaultRowHeight="15" x14ac:dyDescent="0.25"/>
  <cols>
    <col min="2" max="2" width="15.5703125" bestFit="1" customWidth="1"/>
    <col min="3" max="3" width="15.5703125" customWidth="1"/>
    <col min="4" max="4" width="12.42578125" customWidth="1"/>
    <col min="5" max="5" width="6.28515625" bestFit="1" customWidth="1"/>
    <col min="6" max="6" width="23.85546875" customWidth="1"/>
    <col min="7" max="7" width="38" customWidth="1"/>
    <col min="8" max="8" width="28.28515625" customWidth="1"/>
    <col min="10" max="10" width="12.7109375" customWidth="1"/>
  </cols>
  <sheetData>
    <row r="1" spans="2:8" x14ac:dyDescent="0.25">
      <c r="B1" s="3" t="s">
        <v>4</v>
      </c>
    </row>
    <row r="2" spans="2:8" x14ac:dyDescent="0.25">
      <c r="B2" s="2" t="s">
        <v>5</v>
      </c>
    </row>
    <row r="3" spans="2:8" x14ac:dyDescent="0.25">
      <c r="B3" s="5" t="s">
        <v>15</v>
      </c>
    </row>
    <row r="4" spans="2:8" x14ac:dyDescent="0.25">
      <c r="B4" s="1" t="s">
        <v>16</v>
      </c>
    </row>
    <row r="7" spans="2:8" ht="15.75" thickBot="1" x14ac:dyDescent="0.3"/>
    <row r="8" spans="2:8" x14ac:dyDescent="0.25">
      <c r="B8" s="43" t="s">
        <v>11</v>
      </c>
      <c r="C8" s="44" t="s">
        <v>25</v>
      </c>
      <c r="D8" s="44" t="s">
        <v>9</v>
      </c>
      <c r="E8" s="44" t="s">
        <v>10</v>
      </c>
      <c r="F8" s="44" t="s">
        <v>8</v>
      </c>
      <c r="G8" s="44" t="s">
        <v>12</v>
      </c>
      <c r="H8" s="45" t="s">
        <v>16</v>
      </c>
    </row>
    <row r="9" spans="2:8" ht="30" x14ac:dyDescent="0.25">
      <c r="B9" s="49" t="s">
        <v>1</v>
      </c>
      <c r="C9" s="6" t="s">
        <v>27</v>
      </c>
      <c r="D9" s="4">
        <v>15</v>
      </c>
      <c r="E9" s="4" t="s">
        <v>0</v>
      </c>
      <c r="F9" s="4"/>
      <c r="G9" s="4"/>
      <c r="H9" s="12"/>
    </row>
    <row r="10" spans="2:8" x14ac:dyDescent="0.25">
      <c r="B10" s="11" t="s">
        <v>2</v>
      </c>
      <c r="C10" s="7"/>
      <c r="D10" s="4">
        <v>14</v>
      </c>
      <c r="E10" s="4" t="s">
        <v>3</v>
      </c>
      <c r="F10" s="4"/>
      <c r="G10" s="4"/>
      <c r="H10" s="12"/>
    </row>
    <row r="11" spans="2:8" x14ac:dyDescent="0.25">
      <c r="B11" s="11" t="s">
        <v>23</v>
      </c>
      <c r="C11" s="7"/>
      <c r="D11" s="4">
        <v>24</v>
      </c>
      <c r="E11" s="4" t="s">
        <v>3</v>
      </c>
      <c r="F11" s="4"/>
      <c r="G11" s="4"/>
      <c r="H11" s="12"/>
    </row>
    <row r="12" spans="2:8" ht="45" x14ac:dyDescent="0.25">
      <c r="B12" s="11" t="s">
        <v>24</v>
      </c>
      <c r="C12" s="6" t="s">
        <v>28</v>
      </c>
      <c r="D12" s="4">
        <v>1.4</v>
      </c>
      <c r="E12" s="4"/>
      <c r="F12" s="10"/>
      <c r="G12" s="10" t="s">
        <v>38</v>
      </c>
      <c r="H12" s="12"/>
    </row>
    <row r="13" spans="2:8" ht="28.15" customHeight="1" x14ac:dyDescent="0.25">
      <c r="B13" s="11" t="s">
        <v>22</v>
      </c>
      <c r="C13" s="7"/>
      <c r="D13" s="4">
        <f>(D11*D14)/D15</f>
        <v>500000</v>
      </c>
      <c r="E13" s="4"/>
      <c r="F13" s="10"/>
      <c r="G13" s="4"/>
      <c r="H13" s="12"/>
    </row>
    <row r="14" spans="2:8" ht="40.15" customHeight="1" x14ac:dyDescent="0.25">
      <c r="B14" s="11" t="s">
        <v>17</v>
      </c>
      <c r="C14" s="7" t="s">
        <v>36</v>
      </c>
      <c r="D14" s="4">
        <v>0.3</v>
      </c>
      <c r="E14" s="4" t="s">
        <v>21</v>
      </c>
      <c r="F14" s="10"/>
      <c r="G14" s="4"/>
      <c r="H14" s="12"/>
    </row>
    <row r="15" spans="2:8" ht="45" x14ac:dyDescent="0.25">
      <c r="B15" s="11" t="s">
        <v>18</v>
      </c>
      <c r="C15" s="6" t="s">
        <v>26</v>
      </c>
      <c r="D15" s="4">
        <v>1.4399999999999999E-5</v>
      </c>
      <c r="E15" s="4" t="s">
        <v>20</v>
      </c>
      <c r="F15" s="10"/>
      <c r="G15" s="10" t="s">
        <v>19</v>
      </c>
      <c r="H15" s="12"/>
    </row>
    <row r="16" spans="2:8" x14ac:dyDescent="0.25">
      <c r="B16" s="11" t="s">
        <v>6</v>
      </c>
      <c r="C16" s="7" t="s">
        <v>29</v>
      </c>
      <c r="D16" s="4">
        <v>1.17</v>
      </c>
      <c r="E16" s="4" t="s">
        <v>7</v>
      </c>
      <c r="F16" s="4"/>
      <c r="G16" s="4" t="s">
        <v>30</v>
      </c>
      <c r="H16" s="12"/>
    </row>
    <row r="17" spans="2:8" ht="67.900000000000006" customHeight="1" x14ac:dyDescent="0.25">
      <c r="B17" s="50" t="s">
        <v>13</v>
      </c>
      <c r="C17" s="7" t="s">
        <v>40</v>
      </c>
      <c r="D17" s="8">
        <f>(2*D9*Constants!C6)/(Wing!D16*Wing!D12*Wing!D10*Wing!D10)</f>
        <v>0.91637231815803244</v>
      </c>
      <c r="E17" s="4" t="s">
        <v>35</v>
      </c>
      <c r="F17" s="4"/>
      <c r="G17" s="4"/>
      <c r="H17" s="12"/>
    </row>
    <row r="18" spans="2:8" ht="43.9" customHeight="1" x14ac:dyDescent="0.25">
      <c r="B18" s="50" t="s">
        <v>31</v>
      </c>
      <c r="C18" s="7" t="s">
        <v>32</v>
      </c>
      <c r="D18" s="9">
        <f>SQRT(D19*D17)</f>
        <v>3.0271642145051074</v>
      </c>
      <c r="E18" s="4" t="s">
        <v>21</v>
      </c>
      <c r="F18" s="4"/>
      <c r="G18" s="4"/>
      <c r="H18" s="12"/>
    </row>
    <row r="19" spans="2:8" ht="45.75" thickBot="1" x14ac:dyDescent="0.3">
      <c r="B19" s="47" t="s">
        <v>33</v>
      </c>
      <c r="C19" s="13" t="s">
        <v>34</v>
      </c>
      <c r="D19" s="14">
        <v>10</v>
      </c>
      <c r="E19" s="14"/>
      <c r="F19" s="14"/>
      <c r="G19" s="51" t="s">
        <v>39</v>
      </c>
      <c r="H19" s="1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B1:H20"/>
  <sheetViews>
    <sheetView tabSelected="1" zoomScale="80" zoomScaleNormal="80" workbookViewId="0">
      <selection activeCell="E5" sqref="E5"/>
    </sheetView>
  </sheetViews>
  <sheetFormatPr defaultRowHeight="15" x14ac:dyDescent="0.25"/>
  <cols>
    <col min="2" max="2" width="15.5703125" bestFit="1" customWidth="1"/>
    <col min="3" max="3" width="19.7109375" customWidth="1"/>
    <col min="4" max="4" width="12.42578125" customWidth="1"/>
    <col min="5" max="5" width="6.28515625" bestFit="1" customWidth="1"/>
    <col min="6" max="6" width="12.85546875" bestFit="1" customWidth="1"/>
    <col min="7" max="7" width="38" customWidth="1"/>
    <col min="8" max="8" width="36.42578125" customWidth="1"/>
  </cols>
  <sheetData>
    <row r="1" spans="2:8" x14ac:dyDescent="0.25">
      <c r="B1" s="3" t="s">
        <v>4</v>
      </c>
    </row>
    <row r="2" spans="2:8" x14ac:dyDescent="0.25">
      <c r="B2" s="2" t="s">
        <v>5</v>
      </c>
    </row>
    <row r="3" spans="2:8" x14ac:dyDescent="0.25">
      <c r="B3" s="5" t="s">
        <v>15</v>
      </c>
    </row>
    <row r="4" spans="2:8" x14ac:dyDescent="0.25">
      <c r="B4" s="1" t="s">
        <v>16</v>
      </c>
    </row>
    <row r="7" spans="2:8" ht="15.75" thickBot="1" x14ac:dyDescent="0.3"/>
    <row r="8" spans="2:8" x14ac:dyDescent="0.25">
      <c r="B8" s="43" t="s">
        <v>11</v>
      </c>
      <c r="C8" s="44" t="s">
        <v>25</v>
      </c>
      <c r="D8" s="44" t="s">
        <v>9</v>
      </c>
      <c r="E8" s="44" t="s">
        <v>10</v>
      </c>
      <c r="F8" s="44" t="s">
        <v>8</v>
      </c>
      <c r="G8" s="44" t="s">
        <v>12</v>
      </c>
      <c r="H8" s="45" t="s">
        <v>16</v>
      </c>
    </row>
    <row r="9" spans="2:8" ht="35.450000000000003" customHeight="1" x14ac:dyDescent="0.25">
      <c r="B9" s="21" t="s">
        <v>41</v>
      </c>
      <c r="C9" s="22" t="s">
        <v>42</v>
      </c>
      <c r="D9" s="23">
        <v>0.03</v>
      </c>
      <c r="E9" s="23"/>
      <c r="F9" s="23"/>
      <c r="G9" s="30" t="s">
        <v>56</v>
      </c>
      <c r="H9" s="24"/>
    </row>
    <row r="10" spans="2:8" ht="45" x14ac:dyDescent="0.25">
      <c r="B10" s="21" t="s">
        <v>43</v>
      </c>
      <c r="C10" s="22" t="s">
        <v>44</v>
      </c>
      <c r="D10" s="23">
        <v>1</v>
      </c>
      <c r="E10" s="23" t="s">
        <v>21</v>
      </c>
      <c r="F10" s="23"/>
      <c r="G10" s="23"/>
      <c r="H10" s="24"/>
    </row>
    <row r="11" spans="2:8" ht="35.450000000000003" customHeight="1" x14ac:dyDescent="0.25">
      <c r="B11" s="46" t="s">
        <v>45</v>
      </c>
      <c r="C11" s="29" t="s">
        <v>46</v>
      </c>
      <c r="D11" s="36">
        <f>(D9*D12*D13)/D10</f>
        <v>8.3220284660732544E-2</v>
      </c>
      <c r="E11" s="23" t="s">
        <v>35</v>
      </c>
      <c r="F11" s="23"/>
      <c r="G11" s="23"/>
      <c r="H11" s="24"/>
    </row>
    <row r="12" spans="2:8" x14ac:dyDescent="0.25">
      <c r="B12" s="11" t="s">
        <v>47</v>
      </c>
      <c r="C12" s="22" t="s">
        <v>48</v>
      </c>
      <c r="D12" s="37">
        <f>Wing!D18</f>
        <v>3.0271642145051074</v>
      </c>
      <c r="E12" s="23" t="s">
        <v>21</v>
      </c>
      <c r="F12" s="30"/>
      <c r="G12" s="30"/>
      <c r="H12" s="24"/>
    </row>
    <row r="13" spans="2:8" ht="15.75" thickBot="1" x14ac:dyDescent="0.3">
      <c r="B13" s="47" t="s">
        <v>49</v>
      </c>
      <c r="C13" s="26" t="s">
        <v>37</v>
      </c>
      <c r="D13" s="32">
        <f>Wing!D17</f>
        <v>0.91637231815803244</v>
      </c>
      <c r="E13" s="27" t="s">
        <v>35</v>
      </c>
      <c r="F13" s="48"/>
      <c r="G13" s="27"/>
      <c r="H13" s="28"/>
    </row>
    <row r="14" spans="2:8" ht="15.75" thickBot="1" x14ac:dyDescent="0.3">
      <c r="B14" s="38"/>
      <c r="C14" s="39"/>
      <c r="D14" s="38"/>
      <c r="E14" s="38"/>
      <c r="F14" s="40"/>
      <c r="G14" s="38"/>
      <c r="H14" s="38"/>
    </row>
    <row r="15" spans="2:8" ht="36" customHeight="1" x14ac:dyDescent="0.25">
      <c r="B15" s="16" t="s">
        <v>50</v>
      </c>
      <c r="C15" s="17" t="s">
        <v>51</v>
      </c>
      <c r="D15" s="19">
        <v>0.5</v>
      </c>
      <c r="E15" s="18"/>
      <c r="F15" s="18"/>
      <c r="G15" s="19" t="s">
        <v>56</v>
      </c>
      <c r="H15" s="20"/>
    </row>
    <row r="16" spans="2:8" ht="45" x14ac:dyDescent="0.25">
      <c r="B16" s="21" t="s">
        <v>52</v>
      </c>
      <c r="C16" s="22" t="s">
        <v>53</v>
      </c>
      <c r="D16" s="23">
        <v>1</v>
      </c>
      <c r="E16" s="23" t="s">
        <v>21</v>
      </c>
      <c r="F16" s="23"/>
      <c r="G16" s="23"/>
      <c r="H16" s="24"/>
    </row>
    <row r="17" spans="2:8" ht="48.6" customHeight="1" thickBot="1" x14ac:dyDescent="0.3">
      <c r="B17" s="25" t="s">
        <v>54</v>
      </c>
      <c r="C17" s="31" t="s">
        <v>55</v>
      </c>
      <c r="D17" s="32">
        <f>(D15*Wing!D14*'V-tail'!D13)/'V-tail'!D16</f>
        <v>0.13745584772370487</v>
      </c>
      <c r="E17" s="35" t="s">
        <v>35</v>
      </c>
      <c r="F17" s="27"/>
      <c r="G17" s="27"/>
      <c r="H17" s="28"/>
    </row>
    <row r="18" spans="2:8" ht="15.75" thickBot="1" x14ac:dyDescent="0.3">
      <c r="B18" s="38"/>
      <c r="C18" s="41"/>
      <c r="D18" s="42"/>
      <c r="E18" s="38"/>
      <c r="F18" s="38"/>
      <c r="G18" s="38"/>
      <c r="H18" s="38"/>
    </row>
    <row r="19" spans="2:8" ht="40.9" customHeight="1" x14ac:dyDescent="0.25">
      <c r="B19" s="34" t="s">
        <v>59</v>
      </c>
      <c r="C19" s="17" t="s">
        <v>57</v>
      </c>
      <c r="D19" s="33">
        <f>DEGREES(ATAN(SQRT(D11/D17)))</f>
        <v>37.886329893038969</v>
      </c>
      <c r="E19" s="18" t="s">
        <v>58</v>
      </c>
      <c r="F19" s="18"/>
      <c r="G19" s="18"/>
      <c r="H19" s="20"/>
    </row>
    <row r="20" spans="2:8" ht="46.5" customHeight="1" thickBot="1" x14ac:dyDescent="0.3">
      <c r="B20" s="25" t="s">
        <v>60</v>
      </c>
      <c r="C20" s="27" t="s">
        <v>61</v>
      </c>
      <c r="D20" s="32">
        <f>D17+D11</f>
        <v>0.2206761323844374</v>
      </c>
      <c r="E20" s="27" t="s">
        <v>35</v>
      </c>
      <c r="F20" s="27"/>
      <c r="G20" s="27"/>
      <c r="H20" s="2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Constants</vt:lpstr>
      <vt:lpstr>Wing</vt:lpstr>
      <vt:lpstr>V-tail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Nikola Nikolov</cp:lastModifiedBy>
  <dcterms:created xsi:type="dcterms:W3CDTF">2026-03-22T14:24:49Z</dcterms:created>
  <dcterms:modified xsi:type="dcterms:W3CDTF">2026-03-22T18:04:26Z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