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hogar/Desktop/Nikolás ECI 201/"/>
    </mc:Choice>
  </mc:AlternateContent>
  <xr:revisionPtr revIDLastSave="0" documentId="13_ncr:1_{FE880CAC-4DA5-1447-AEA1-57C626C57365}" xr6:coauthVersionLast="36" xr6:coauthVersionMax="36" xr10:uidLastSave="{00000000-0000-0000-0000-000000000000}"/>
  <bookViews>
    <workbookView xWindow="0" yWindow="460" windowWidth="25600" windowHeight="14520" activeTab="3" xr2:uid="{00000000-000D-0000-FFFF-FFFF00000000}"/>
  </bookViews>
  <sheets>
    <sheet name="TALLER 1" sheetId="1" r:id="rId1"/>
    <sheet name="CUENTAS T" sheetId="4" state="hidden" r:id="rId2"/>
    <sheet name="TALLER 2" sheetId="2" r:id="rId3"/>
    <sheet name="TABLA" sheetId="5" r:id="rId4"/>
  </sheets>
  <definedNames>
    <definedName name="_xlnm.Print_Area" localSheetId="3">TABLA!$AZ$1:$BG$25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X23" i="5" l="1"/>
  <c r="AX9" i="5"/>
  <c r="AX16" i="5"/>
  <c r="AW25" i="5"/>
  <c r="AX15" i="5" l="1"/>
  <c r="AX17" i="5"/>
  <c r="AU25" i="5"/>
  <c r="AV25" i="5"/>
  <c r="AU30" i="5"/>
  <c r="AU28" i="5"/>
  <c r="AU29" i="5" s="1"/>
  <c r="AU31" i="5" s="1"/>
  <c r="Q30" i="5"/>
  <c r="Q28" i="5"/>
  <c r="Q29" i="5" s="1"/>
  <c r="AT25" i="5"/>
  <c r="AS25" i="5"/>
  <c r="AQ25" i="5"/>
  <c r="AL23" i="5"/>
  <c r="AJ4" i="5"/>
  <c r="AF25" i="5"/>
  <c r="AE30" i="5"/>
  <c r="AE31" i="5" s="1"/>
  <c r="AE25" i="5"/>
  <c r="Q31" i="5" l="1"/>
  <c r="AP25" i="5"/>
  <c r="AO25" i="5"/>
  <c r="AN25" i="5"/>
  <c r="AN30" i="5"/>
  <c r="AN28" i="5"/>
  <c r="AN29" i="5" s="1"/>
  <c r="AM25" i="5"/>
  <c r="AM27" i="5"/>
  <c r="AM30" i="5" s="1"/>
  <c r="AM31" i="5" s="1"/>
  <c r="AN31" i="5" l="1"/>
  <c r="AM28" i="5"/>
  <c r="AK25" i="5"/>
  <c r="AJ25" i="5"/>
  <c r="AJ30" i="5"/>
  <c r="AJ31" i="5" s="1"/>
  <c r="AK30" i="5"/>
  <c r="AK31" i="5" s="1"/>
  <c r="AI25" i="5"/>
  <c r="H27" i="5"/>
  <c r="H28" i="5" s="1"/>
  <c r="AH25" i="5"/>
  <c r="AH30" i="5"/>
  <c r="AH28" i="5"/>
  <c r="AH29" i="5" s="1"/>
  <c r="AH31" i="5" l="1"/>
  <c r="H30" i="5"/>
  <c r="H31" i="5" s="1"/>
  <c r="AG22" i="5"/>
  <c r="AL22" i="5" s="1"/>
  <c r="AR22" i="5" s="1"/>
  <c r="AX22" i="5" s="1"/>
  <c r="AD25" i="5"/>
  <c r="AC25" i="5"/>
  <c r="AC30" i="5"/>
  <c r="AC28" i="5"/>
  <c r="AC29" i="5" s="1"/>
  <c r="AB9" i="5"/>
  <c r="AB25" i="5" s="1"/>
  <c r="AB30" i="5"/>
  <c r="AB28" i="5"/>
  <c r="AB29" i="5" s="1"/>
  <c r="AB31" i="5" s="1"/>
  <c r="AC31" i="5" l="1"/>
  <c r="Z9" i="5"/>
  <c r="Z4" i="5" s="1"/>
  <c r="Z25" i="5" s="1"/>
  <c r="X9" i="5"/>
  <c r="X8" i="5"/>
  <c r="I21" i="5"/>
  <c r="N21" i="5" s="1"/>
  <c r="S21" i="5" s="1"/>
  <c r="W21" i="5" s="1"/>
  <c r="AA21" i="5" s="1"/>
  <c r="AG21" i="5" s="1"/>
  <c r="AL21" i="5" s="1"/>
  <c r="AR21" i="5" s="1"/>
  <c r="AX21" i="5" s="1"/>
  <c r="Y25" i="5"/>
  <c r="X13" i="5" l="1"/>
  <c r="X25" i="5" s="1"/>
  <c r="V20" i="5"/>
  <c r="V25" i="5" s="1"/>
  <c r="I20" i="5"/>
  <c r="N20" i="5" s="1"/>
  <c r="S20" i="5" s="1"/>
  <c r="U17" i="5"/>
  <c r="T18" i="5"/>
  <c r="T34" i="5"/>
  <c r="T35" i="5" s="1"/>
  <c r="T36" i="5" s="1"/>
  <c r="I18" i="5"/>
  <c r="N18" i="5" s="1"/>
  <c r="S18" i="5" s="1"/>
  <c r="I17" i="5"/>
  <c r="N17" i="5" s="1"/>
  <c r="S17" i="5" s="1"/>
  <c r="I19" i="5"/>
  <c r="N19" i="5" s="1"/>
  <c r="S19" i="5" s="1"/>
  <c r="W19" i="5" s="1"/>
  <c r="AA19" i="5" s="1"/>
  <c r="AG19" i="5" s="1"/>
  <c r="AL19" i="5" s="1"/>
  <c r="AR19" i="5" s="1"/>
  <c r="AX19" i="5" s="1"/>
  <c r="W20" i="5" l="1"/>
  <c r="AA20" i="5" s="1"/>
  <c r="AG20" i="5" s="1"/>
  <c r="AL20" i="5" s="1"/>
  <c r="AR20" i="5" s="1"/>
  <c r="AX20" i="5" s="1"/>
  <c r="W17" i="5"/>
  <c r="AA17" i="5" s="1"/>
  <c r="W18" i="5"/>
  <c r="AA18" i="5" s="1"/>
  <c r="AG18" i="5" s="1"/>
  <c r="AL18" i="5" s="1"/>
  <c r="AR18" i="5" s="1"/>
  <c r="AX18" i="5" s="1"/>
  <c r="T37" i="5"/>
  <c r="R9" i="5"/>
  <c r="R4" i="5" s="1"/>
  <c r="R25" i="5" s="1"/>
  <c r="Q11" i="5"/>
  <c r="Q8" i="5"/>
  <c r="P14" i="5"/>
  <c r="P4" i="5" s="1"/>
  <c r="P25" i="5" s="1"/>
  <c r="O13" i="5"/>
  <c r="O4" i="5" s="1"/>
  <c r="O25" i="5" s="1"/>
  <c r="Q14" i="5" l="1"/>
  <c r="Q25" i="5" s="1"/>
  <c r="M25" i="5"/>
  <c r="I16" i="5"/>
  <c r="N16" i="5" s="1"/>
  <c r="S16" i="5" s="1"/>
  <c r="L25" i="5"/>
  <c r="L30" i="5"/>
  <c r="L29" i="5"/>
  <c r="I15" i="5"/>
  <c r="N15" i="5" s="1"/>
  <c r="S15" i="5" s="1"/>
  <c r="W15" i="5" s="1"/>
  <c r="AA15" i="5" s="1"/>
  <c r="K25" i="5"/>
  <c r="I14" i="5"/>
  <c r="N14" i="5" s="1"/>
  <c r="K30" i="5"/>
  <c r="K28" i="5"/>
  <c r="K29" i="5" s="1"/>
  <c r="J25" i="5"/>
  <c r="I13" i="5"/>
  <c r="N13" i="5" s="1"/>
  <c r="S13" i="5" s="1"/>
  <c r="W13" i="5" s="1"/>
  <c r="AA13" i="5" s="1"/>
  <c r="AG13" i="5" s="1"/>
  <c r="AL13" i="5" s="1"/>
  <c r="AR13" i="5" s="1"/>
  <c r="AX13" i="5" s="1"/>
  <c r="J27" i="5"/>
  <c r="J30" i="5" s="1"/>
  <c r="J31" i="5" s="1"/>
  <c r="K31" i="5" l="1"/>
  <c r="L31" i="5"/>
  <c r="U16" i="5"/>
  <c r="W16" i="5" s="1"/>
  <c r="AA16" i="5" s="1"/>
  <c r="AG16" i="5" s="1"/>
  <c r="AL16" i="5" s="1"/>
  <c r="AR16" i="5" s="1"/>
  <c r="S14" i="5"/>
  <c r="W14" i="5" s="1"/>
  <c r="AA14" i="5" s="1"/>
  <c r="AG14" i="5" s="1"/>
  <c r="AL14" i="5" s="1"/>
  <c r="AR14" i="5" s="1"/>
  <c r="AX14" i="5" s="1"/>
  <c r="J28" i="5"/>
  <c r="I9" i="5" l="1"/>
  <c r="N9" i="5" s="1"/>
  <c r="S9" i="5" s="1"/>
  <c r="W9" i="5" s="1"/>
  <c r="AA9" i="5" s="1"/>
  <c r="AG9" i="5" s="1"/>
  <c r="AL9" i="5" s="1"/>
  <c r="AR9" i="5" s="1"/>
  <c r="I8" i="5"/>
  <c r="N8" i="5" s="1"/>
  <c r="S8" i="5" s="1"/>
  <c r="W8" i="5" s="1"/>
  <c r="AA8" i="5" s="1"/>
  <c r="AG8" i="5" s="1"/>
  <c r="AL8" i="5" s="1"/>
  <c r="AR8" i="5" s="1"/>
  <c r="AX8" i="5" s="1"/>
  <c r="I10" i="5"/>
  <c r="N10" i="5" s="1"/>
  <c r="S10" i="5" s="1"/>
  <c r="I11" i="5"/>
  <c r="N11" i="5" s="1"/>
  <c r="S11" i="5" s="1"/>
  <c r="W11" i="5" s="1"/>
  <c r="AA11" i="5" s="1"/>
  <c r="AG11" i="5" s="1"/>
  <c r="AL11" i="5" s="1"/>
  <c r="AR11" i="5" s="1"/>
  <c r="AX11" i="5" s="1"/>
  <c r="I12" i="5"/>
  <c r="N12" i="5" s="1"/>
  <c r="S12" i="5" s="1"/>
  <c r="I6" i="5"/>
  <c r="N6" i="5" s="1"/>
  <c r="S6" i="5" s="1"/>
  <c r="W6" i="5" s="1"/>
  <c r="AA6" i="5" s="1"/>
  <c r="AG6" i="5" s="1"/>
  <c r="AL6" i="5" s="1"/>
  <c r="AR6" i="5" s="1"/>
  <c r="AX6" i="5" s="1"/>
  <c r="I7" i="5"/>
  <c r="N7" i="5" s="1"/>
  <c r="S7" i="5" s="1"/>
  <c r="W7" i="5" s="1"/>
  <c r="AA7" i="5" s="1"/>
  <c r="AG7" i="5" s="1"/>
  <c r="AL7" i="5" s="1"/>
  <c r="AR7" i="5" s="1"/>
  <c r="AX7" i="5" s="1"/>
  <c r="I5" i="5"/>
  <c r="N5" i="5" s="1"/>
  <c r="S5" i="5" s="1"/>
  <c r="W5" i="5" s="1"/>
  <c r="AA5" i="5" s="1"/>
  <c r="AG5" i="5" s="1"/>
  <c r="AL5" i="5" s="1"/>
  <c r="AR5" i="5" s="1"/>
  <c r="AX5" i="5" s="1"/>
  <c r="H4" i="5"/>
  <c r="I4" i="5" s="1"/>
  <c r="N4" i="5" s="1"/>
  <c r="S4" i="5" s="1"/>
  <c r="W4" i="5" s="1"/>
  <c r="AA4" i="5" s="1"/>
  <c r="AG4" i="5" s="1"/>
  <c r="G25" i="5"/>
  <c r="F25" i="5"/>
  <c r="E25" i="5"/>
  <c r="D2" i="5"/>
  <c r="I2" i="5" s="1"/>
  <c r="N2" i="5" s="1"/>
  <c r="S2" i="5" s="1"/>
  <c r="W2" i="5" s="1"/>
  <c r="AA2" i="5" s="1"/>
  <c r="AG2" i="5" s="1"/>
  <c r="C3" i="5"/>
  <c r="I3" i="5" s="1"/>
  <c r="N3" i="5" s="1"/>
  <c r="S3" i="5" s="1"/>
  <c r="W3" i="5" s="1"/>
  <c r="AA3" i="5" s="1"/>
  <c r="AG3" i="5" s="1"/>
  <c r="AL3" i="5" s="1"/>
  <c r="AR3" i="5" s="1"/>
  <c r="AX3" i="5" s="1"/>
  <c r="C22" i="4"/>
  <c r="L22" i="4"/>
  <c r="G22" i="4"/>
  <c r="R13" i="4"/>
  <c r="M14" i="4"/>
  <c r="M15" i="4" s="1"/>
  <c r="L14" i="4"/>
  <c r="G13" i="4"/>
  <c r="C14" i="4"/>
  <c r="B14" i="4"/>
  <c r="Q4" i="4"/>
  <c r="M6" i="4"/>
  <c r="L6" i="4"/>
  <c r="C6" i="4"/>
  <c r="B6" i="4"/>
  <c r="G30" i="4"/>
  <c r="G33" i="4" s="1"/>
  <c r="G34" i="4" s="1"/>
  <c r="C33" i="4"/>
  <c r="C31" i="4"/>
  <c r="C32" i="4" s="1"/>
  <c r="C34" i="4" s="1"/>
  <c r="AL4" i="5" l="1"/>
  <c r="AR4" i="5" s="1"/>
  <c r="AX4" i="5" s="1"/>
  <c r="AL2" i="5"/>
  <c r="U10" i="5"/>
  <c r="W10" i="5" s="1"/>
  <c r="AA10" i="5" s="1"/>
  <c r="AG10" i="5" s="1"/>
  <c r="AL10" i="5" s="1"/>
  <c r="AR10" i="5" s="1"/>
  <c r="AX10" i="5" s="1"/>
  <c r="U12" i="5"/>
  <c r="S25" i="5"/>
  <c r="T25" i="5"/>
  <c r="N25" i="5"/>
  <c r="B15" i="4"/>
  <c r="L7" i="4"/>
  <c r="D25" i="5"/>
  <c r="G31" i="4"/>
  <c r="H25" i="5"/>
  <c r="C25" i="5"/>
  <c r="I25" i="5"/>
  <c r="H3" i="4"/>
  <c r="H4" i="4" s="1"/>
  <c r="AR2" i="5" l="1"/>
  <c r="AX2" i="5" s="1"/>
  <c r="U25" i="5"/>
  <c r="W12" i="5"/>
  <c r="AA12" i="5" s="1"/>
  <c r="W25" i="5" l="1"/>
  <c r="AA25" i="5"/>
  <c r="AG12" i="5"/>
  <c r="AL12" i="5" l="1"/>
  <c r="AL25" i="5" s="1"/>
  <c r="AG25" i="5"/>
  <c r="AR12" i="5" l="1"/>
  <c r="AR25" i="5" l="1"/>
  <c r="AX12" i="5"/>
  <c r="AX25" i="5" s="1"/>
</calcChain>
</file>

<file path=xl/sharedStrings.xml><?xml version="1.0" encoding="utf-8"?>
<sst xmlns="http://schemas.openxmlformats.org/spreadsheetml/2006/main" count="180" uniqueCount="90">
  <si>
    <t>SE CONSTITUYE LA COMPAÑÍA, CON 100.000 ACCIONES CON VALOR NOMINAL DE 1.000 CADA UNA: EL SOCIO "A" SUSCRIBE 50.000 ACCIONES ENTREGANDO UN CHEQUE POR 50.000.000 CON EL CUAL SE ABRE UNA CUENTA BANCARIA. EL SOCIO "B" SUSCRIBE 30.000 ACCIONES ENTREGANDO UN VEHICULO CON UN COSTO DE 30.000.000 Y EL SOCIO "C" SUSCRIBE LAS ACCIONES RESTANTES ENTREGANDO MERCANCIA POR 20.000.000.</t>
  </si>
  <si>
    <t>SE ADQUIERE MOBILIARIO DE CONTADO POR 20.000.000 MAS IVA.</t>
  </si>
  <si>
    <t>SE COMPRA A CREDITO MERCANCIA POR 59.500.000 (IVA INCLUIDO).</t>
  </si>
  <si>
    <t>SE VENDE A CREDITO EN 25.000.000 MAS IVA, MERCANCIA CON UN COSTO DE 20.000.000.</t>
  </si>
  <si>
    <t>SE VENDE A CREDITO LA MERCANCIA EN EXISTENCIA CON UNA GANANCIA DE 7.500.000.</t>
  </si>
  <si>
    <t>SE PAGA EL SEGUNDO MES DE ARRIENDO.</t>
  </si>
  <si>
    <t>SE COMPRA UN VEHÍCULO A CREDITO POR 60.000.000 MAS IVA.</t>
  </si>
  <si>
    <t>SE PAGA LA FACTURA DE ACUEDUCTO POR 500.000 Y LA FACTURA DE ENERGIA POR 100.000.</t>
  </si>
  <si>
    <t>SE PAGA EL TERCER MES DE ARRIENDO.</t>
  </si>
  <si>
    <t>OCTUBRE</t>
  </si>
  <si>
    <t>NOVIEMBRE</t>
  </si>
  <si>
    <t>DICIEMBRE</t>
  </si>
  <si>
    <t>ENERO</t>
  </si>
  <si>
    <t>FEBRERO</t>
  </si>
  <si>
    <t>SE PAGAN SALARIOS AL PERSONAL POR 8.000.000</t>
  </si>
  <si>
    <t>SE COMPRA DE CONTADO MERCANCIA POR 100.000.000 MAS IVA.</t>
  </si>
  <si>
    <t>SE COBRA LA FACTURA DE DICIEMBRE</t>
  </si>
  <si>
    <t>SE PAGA LA FACTURA DE LA COMPRA DE NOVIEMBRE.</t>
  </si>
  <si>
    <t>SE COBRA LA FACTURA DE NOVIEMBRE.</t>
  </si>
  <si>
    <t>MARZO</t>
  </si>
  <si>
    <t>SE VENDE DE CONTADO EN 30.000.000 MAS IVA, MERCANCIA CON UN COSTO DE 24.000.000.</t>
  </si>
  <si>
    <t>SE PAGA LA FACTURA DEL VEHÍCULO.</t>
  </si>
  <si>
    <t>SE PAGAN LOS ARRIENDOS PENDIENTES.</t>
  </si>
  <si>
    <t>SE PAGAN SALARIOS AL PERSONAL POR 10.000.000</t>
  </si>
  <si>
    <t>ABRIL</t>
  </si>
  <si>
    <t>SE COBRA LA FACTURA DE FEBRERO.</t>
  </si>
  <si>
    <t>SE PAGAN EL ARRIENDO Y LOS SALARIOS DEL MES.</t>
  </si>
  <si>
    <t>MAYO</t>
  </si>
  <si>
    <t>SE PAGA LA FACTURA DE LA COMPRA DE ABRIL.</t>
  </si>
  <si>
    <t>SE COBRA LA FACTURA DE ABRIL.</t>
  </si>
  <si>
    <t>SE VENDE A CREDITO MERCANCIA EN 60.000.000 CON UNA GANANCIA DE 12.000.000.</t>
  </si>
  <si>
    <t>SE PAGAN LOS SALARIOS DEL MES.</t>
  </si>
  <si>
    <t xml:space="preserve"> </t>
  </si>
  <si>
    <t>APORTES POR COBRAR</t>
  </si>
  <si>
    <t>TOTAL</t>
  </si>
  <si>
    <t>SE VENDE DE CONTADO EN 29.750.000 (IVA INCLUIDO), MERCANCIA CON UN COSTO DE 15.000.000.</t>
  </si>
  <si>
    <t>SE PAGA POR ADELANTADO EL PRIMER MES DE ARRIENDO POR 3.000.000 A PEPITA LONDOÑO.</t>
  </si>
  <si>
    <t>ACT</t>
  </si>
  <si>
    <t>CAPITAL</t>
  </si>
  <si>
    <t>PAT</t>
  </si>
  <si>
    <t>BANCO LA FLACA</t>
  </si>
  <si>
    <t>VEHICULO</t>
  </si>
  <si>
    <t>INVENTARIO DE MERCANCIAS</t>
  </si>
  <si>
    <t>MOBILIARIO</t>
  </si>
  <si>
    <t>PRECIO</t>
  </si>
  <si>
    <t>IVA</t>
  </si>
  <si>
    <t>FACTURA</t>
  </si>
  <si>
    <t>RETEFUENTE</t>
  </si>
  <si>
    <t>NETO A PAGAR</t>
  </si>
  <si>
    <t>IVA POR PAGAR</t>
  </si>
  <si>
    <t>PAS</t>
  </si>
  <si>
    <t>RETEFUENTE POR PAGAR</t>
  </si>
  <si>
    <t>INGRESOS POR VENTAS</t>
  </si>
  <si>
    <t>ANTICIPO DE IMPUESTOS</t>
  </si>
  <si>
    <t>ING</t>
  </si>
  <si>
    <t>COSTO DE VENTAS</t>
  </si>
  <si>
    <t>CUENTA</t>
  </si>
  <si>
    <t>PT</t>
  </si>
  <si>
    <t>COS</t>
  </si>
  <si>
    <t>SALDO OCT</t>
  </si>
  <si>
    <t>BASE</t>
  </si>
  <si>
    <t>NETO</t>
  </si>
  <si>
    <t>CUENTAS POR PAGAR</t>
  </si>
  <si>
    <t>CUENTAS POR COBRAR</t>
  </si>
  <si>
    <t>GASTOS PREPAGADOS</t>
  </si>
  <si>
    <t>GASTOS DE ARRIENDO</t>
  </si>
  <si>
    <t>GAS</t>
  </si>
  <si>
    <t>3-A</t>
  </si>
  <si>
    <t>SALDO NOV</t>
  </si>
  <si>
    <t>SALDO DIC</t>
  </si>
  <si>
    <t>CIERRE - 1</t>
  </si>
  <si>
    <t>GANANCIAS RETENIDAS</t>
  </si>
  <si>
    <t>IMPUESTO DE RENTA</t>
  </si>
  <si>
    <t>IMPUESTO DE RENTA POR PAGAR</t>
  </si>
  <si>
    <t>GANANCIA</t>
  </si>
  <si>
    <t>IMPUESTO 2020 (32%)</t>
  </si>
  <si>
    <t>UTILIDAD (PÉRDIDA) NETA</t>
  </si>
  <si>
    <t>RESERVA LEGAL</t>
  </si>
  <si>
    <t>A RESULTADOS ANTERIORES</t>
  </si>
  <si>
    <t>CIERRE-2</t>
  </si>
  <si>
    <t>CIERRE - 3</t>
  </si>
  <si>
    <t>SALDO AÑO</t>
  </si>
  <si>
    <t>GASTOS DE SERVICIOS PÚBLICOS</t>
  </si>
  <si>
    <t>SALDO ENERO</t>
  </si>
  <si>
    <t>SALDO FEB</t>
  </si>
  <si>
    <t>SALDO MAR</t>
  </si>
  <si>
    <t>SALDO ABR</t>
  </si>
  <si>
    <t>SALDO MAY</t>
  </si>
  <si>
    <t>GASTOS PERSONAL</t>
  </si>
  <si>
    <t>GASTOS POR PAGAR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</si>
</sst>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0;\(#,##0\)"/>
    <numFmt numFmtId="165" formatCode="#,##0\ ;\(#,##0\)"/>
  </numFmts>
  <fonts count="10" x14ac:knownFonts="1">
    <font>
      <sz val="11"/>
      <color theme="1"/>
      <name val="Calibri"/>
      <family val="2"/>
      <scheme val="minor"/>
    </font>
    <font>
      <sz val="12"/>
      <color theme="1"/>
      <name val="Calibri"/>
      <family val="2"/>
      <scheme val="minor"/>
    </font>
    <font>
      <b/>
      <u/>
      <sz val="12"/>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9"/>
      <color theme="1"/>
      <name val="Calibri"/>
      <family val="2"/>
      <scheme val="minor"/>
    </font>
    <font>
      <sz val="10"/>
      <color theme="1"/>
      <name val="Calibri"/>
      <family val="2"/>
      <scheme val="minor"/>
    </font>
    <font>
      <b/>
      <sz val="10"/>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
      <left/>
      <right style="medium">
        <color auto="1"/>
      </right>
      <top style="medium">
        <color auto="1"/>
      </top>
      <bottom/>
      <diagonal/>
    </border>
    <border>
      <left style="medium">
        <color auto="1"/>
      </left>
      <right/>
      <top style="medium">
        <color auto="1"/>
      </top>
      <bottom/>
      <diagonal/>
    </border>
    <border>
      <left/>
      <right style="medium">
        <color auto="1"/>
      </right>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double">
        <color indexed="64"/>
      </bottom>
      <diagonal/>
    </border>
    <border>
      <left style="medium">
        <color auto="1"/>
      </left>
      <right/>
      <top style="medium">
        <color auto="1"/>
      </top>
      <bottom style="double">
        <color indexed="64"/>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thin">
        <color auto="1"/>
      </top>
      <bottom style="double">
        <color indexed="64"/>
      </bottom>
      <diagonal/>
    </border>
    <border>
      <left style="medium">
        <color auto="1"/>
      </left>
      <right/>
      <top style="thin">
        <color auto="1"/>
      </top>
      <bottom style="double">
        <color indexed="64"/>
      </bottom>
      <diagonal/>
    </border>
    <border>
      <left/>
      <right style="medium">
        <color auto="1"/>
      </right>
      <top style="thin">
        <color auto="1"/>
      </top>
      <bottom/>
      <diagonal/>
    </border>
  </borders>
  <cellStyleXfs count="2">
    <xf numFmtId="0" fontId="0" fillId="0" borderId="0"/>
    <xf numFmtId="41" fontId="3" fillId="0" borderId="0" applyFont="0" applyFill="0" applyBorder="0" applyAlignment="0" applyProtection="0"/>
  </cellStyleXfs>
  <cellXfs count="61">
    <xf numFmtId="0" fontId="0" fillId="0" borderId="0" xfId="0"/>
    <xf numFmtId="0" fontId="2" fillId="0" borderId="0" xfId="0" applyFont="1" applyFill="1" applyAlignment="1">
      <alignment vertical="center"/>
    </xf>
    <xf numFmtId="0" fontId="1" fillId="0" borderId="0" xfId="0" applyFont="1" applyFill="1" applyAlignment="1">
      <alignment vertical="center"/>
    </xf>
    <xf numFmtId="0" fontId="1" fillId="0" borderId="1"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4" fillId="0" borderId="0" xfId="0" applyFont="1" applyAlignment="1">
      <alignment horizontal="center" vertical="center"/>
    </xf>
    <xf numFmtId="0" fontId="0" fillId="0" borderId="0" xfId="0" applyAlignment="1">
      <alignment vertical="center"/>
    </xf>
    <xf numFmtId="165" fontId="0" fillId="0" borderId="0" xfId="0" applyNumberFormat="1" applyAlignment="1">
      <alignment vertical="center"/>
    </xf>
    <xf numFmtId="0" fontId="4" fillId="0" borderId="0" xfId="0" applyFont="1" applyAlignment="1">
      <alignment vertical="center"/>
    </xf>
    <xf numFmtId="165" fontId="4" fillId="0" borderId="0" xfId="0" applyNumberFormat="1" applyFont="1" applyAlignment="1">
      <alignment vertical="center"/>
    </xf>
    <xf numFmtId="0" fontId="5" fillId="0" borderId="0" xfId="0" applyFont="1" applyFill="1" applyAlignment="1">
      <alignment horizontal="center"/>
    </xf>
    <xf numFmtId="0" fontId="0" fillId="0" borderId="0" xfId="0" applyFill="1"/>
    <xf numFmtId="0" fontId="5" fillId="0" borderId="0" xfId="0" applyFont="1" applyFill="1"/>
    <xf numFmtId="41" fontId="0" fillId="0" borderId="5" xfId="1" applyFont="1" applyFill="1" applyBorder="1"/>
    <xf numFmtId="41" fontId="0" fillId="0" borderId="6" xfId="1" applyFont="1" applyFill="1" applyBorder="1"/>
    <xf numFmtId="41" fontId="5" fillId="0" borderId="0" xfId="1" applyFont="1" applyFill="1" applyAlignment="1">
      <alignment horizontal="center"/>
    </xf>
    <xf numFmtId="41" fontId="0" fillId="0" borderId="0" xfId="1" applyFont="1" applyFill="1"/>
    <xf numFmtId="41" fontId="0" fillId="0" borderId="14" xfId="1" applyFont="1" applyFill="1" applyBorder="1"/>
    <xf numFmtId="41" fontId="0" fillId="0" borderId="15" xfId="1" applyFont="1" applyFill="1" applyBorder="1"/>
    <xf numFmtId="41" fontId="5" fillId="0" borderId="0" xfId="1" applyFont="1" applyFill="1"/>
    <xf numFmtId="41" fontId="0" fillId="0" borderId="7" xfId="1" applyFont="1" applyFill="1" applyBorder="1"/>
    <xf numFmtId="41" fontId="0" fillId="0" borderId="8" xfId="1" applyFont="1" applyFill="1" applyBorder="1"/>
    <xf numFmtId="41" fontId="0" fillId="0" borderId="13" xfId="1" applyFont="1" applyFill="1" applyBorder="1"/>
    <xf numFmtId="41" fontId="0" fillId="0" borderId="12" xfId="1" applyFont="1" applyFill="1" applyBorder="1"/>
    <xf numFmtId="41" fontId="0" fillId="0" borderId="10" xfId="1" applyFont="1" applyFill="1" applyBorder="1"/>
    <xf numFmtId="41" fontId="0" fillId="0" borderId="11" xfId="1" applyFont="1" applyFill="1" applyBorder="1"/>
    <xf numFmtId="41" fontId="0" fillId="0" borderId="16" xfId="1" applyFont="1" applyFill="1" applyBorder="1"/>
    <xf numFmtId="41" fontId="0" fillId="0" borderId="17" xfId="1" applyFont="1" applyFill="1" applyBorder="1"/>
    <xf numFmtId="41" fontId="0" fillId="0" borderId="18" xfId="1" applyFont="1" applyFill="1" applyBorder="1"/>
    <xf numFmtId="0" fontId="0" fillId="0" borderId="7" xfId="0" applyFill="1" applyBorder="1"/>
    <xf numFmtId="41" fontId="0" fillId="0" borderId="16" xfId="0" applyNumberFormat="1" applyFill="1" applyBorder="1"/>
    <xf numFmtId="41" fontId="0" fillId="0" borderId="17" xfId="0" applyNumberFormat="1" applyFill="1" applyBorder="1"/>
    <xf numFmtId="41" fontId="0" fillId="0" borderId="18" xfId="0" applyNumberFormat="1" applyFill="1" applyBorder="1"/>
    <xf numFmtId="0" fontId="0" fillId="0" borderId="8" xfId="0" applyFill="1" applyBorder="1"/>
    <xf numFmtId="41" fontId="0" fillId="0" borderId="20" xfId="0" applyNumberFormat="1" applyFill="1" applyBorder="1"/>
    <xf numFmtId="41" fontId="0" fillId="0" borderId="19" xfId="0" applyNumberFormat="1" applyFill="1" applyBorder="1"/>
    <xf numFmtId="164" fontId="0" fillId="0" borderId="0" xfId="1" applyNumberFormat="1" applyFont="1" applyFill="1"/>
    <xf numFmtId="164" fontId="0" fillId="0" borderId="0" xfId="0" applyNumberFormat="1" applyFill="1"/>
    <xf numFmtId="164" fontId="0" fillId="0" borderId="4" xfId="1" applyNumberFormat="1" applyFont="1" applyFill="1" applyBorder="1"/>
    <xf numFmtId="41" fontId="0" fillId="0" borderId="0" xfId="0" applyNumberFormat="1" applyFill="1"/>
    <xf numFmtId="0" fontId="5" fillId="0" borderId="0" xfId="0" applyFont="1" applyFill="1" applyAlignment="1">
      <alignment horizontal="left"/>
    </xf>
    <xf numFmtId="0" fontId="7" fillId="0" borderId="0" xfId="0" applyFont="1" applyFill="1"/>
    <xf numFmtId="165" fontId="4" fillId="2" borderId="0" xfId="0" applyNumberFormat="1" applyFont="1" applyFill="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165" fontId="5" fillId="0" borderId="0" xfId="0" applyNumberFormat="1" applyFont="1" applyAlignment="1">
      <alignment vertical="center"/>
    </xf>
    <xf numFmtId="0" fontId="0" fillId="3" borderId="0" xfId="0" applyFill="1" applyAlignment="1">
      <alignment vertical="center"/>
    </xf>
    <xf numFmtId="165" fontId="0" fillId="3" borderId="0" xfId="0" applyNumberFormat="1" applyFill="1" applyAlignment="1">
      <alignment vertical="center"/>
    </xf>
    <xf numFmtId="165" fontId="4" fillId="3" borderId="0" xfId="0" applyNumberFormat="1" applyFont="1" applyFill="1" applyAlignment="1">
      <alignment vertical="center"/>
    </xf>
    <xf numFmtId="0" fontId="8" fillId="2" borderId="0" xfId="0" applyFont="1" applyFill="1" applyAlignment="1">
      <alignment horizontal="center" vertical="center"/>
    </xf>
    <xf numFmtId="165" fontId="9" fillId="0" borderId="0" xfId="0" applyNumberFormat="1" applyFont="1" applyAlignment="1">
      <alignment vertical="center"/>
    </xf>
    <xf numFmtId="0" fontId="1" fillId="0" borderId="1" xfId="0" applyFont="1" applyFill="1" applyBorder="1" applyAlignment="1">
      <alignment horizontal="justify" vertical="center" wrapText="1"/>
    </xf>
    <xf numFmtId="0" fontId="1" fillId="0" borderId="2" xfId="0" applyFont="1" applyFill="1" applyBorder="1" applyAlignment="1">
      <alignment horizontal="justify" vertical="center" wrapText="1"/>
    </xf>
    <xf numFmtId="0" fontId="1" fillId="0" borderId="3" xfId="0" applyFont="1" applyFill="1" applyBorder="1" applyAlignment="1">
      <alignment horizontal="justify"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4" fillId="0" borderId="9" xfId="0" applyFont="1" applyFill="1" applyBorder="1" applyAlignment="1">
      <alignment horizontal="center"/>
    </xf>
    <xf numFmtId="0" fontId="4" fillId="0" borderId="0" xfId="0" applyFont="1" applyFill="1" applyBorder="1" applyAlignment="1">
      <alignment horizontal="center"/>
    </xf>
    <xf numFmtId="0" fontId="6" fillId="0" borderId="0" xfId="0" applyFont="1" applyFill="1" applyAlignment="1">
      <alignment horizontal="center"/>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showGridLines="0" topLeftCell="A2" zoomScale="145" zoomScaleNormal="145" workbookViewId="0">
      <selection activeCell="A16" sqref="A16:G16"/>
    </sheetView>
  </sheetViews>
  <sheetFormatPr baseColWidth="10" defaultColWidth="11.5" defaultRowHeight="16" x14ac:dyDescent="0.2"/>
  <cols>
    <col min="1" max="7" width="13.83203125" style="2" customWidth="1"/>
    <col min="8" max="8" width="0.83203125" style="2" customWidth="1"/>
    <col min="9" max="16384" width="11.5" style="2"/>
  </cols>
  <sheetData>
    <row r="1" spans="1:7" x14ac:dyDescent="0.2">
      <c r="A1" s="1" t="s">
        <v>9</v>
      </c>
      <c r="B1" s="2" t="s">
        <v>32</v>
      </c>
    </row>
    <row r="2" spans="1:7" x14ac:dyDescent="0.2">
      <c r="A2" s="52" t="s">
        <v>0</v>
      </c>
      <c r="B2" s="53"/>
      <c r="C2" s="53"/>
      <c r="D2" s="53"/>
      <c r="E2" s="53"/>
      <c r="F2" s="53"/>
      <c r="G2" s="54"/>
    </row>
    <row r="3" spans="1:7" x14ac:dyDescent="0.2">
      <c r="A3" s="52"/>
      <c r="B3" s="53"/>
      <c r="C3" s="53"/>
      <c r="D3" s="53"/>
      <c r="E3" s="53"/>
      <c r="F3" s="53"/>
      <c r="G3" s="54"/>
    </row>
    <row r="4" spans="1:7" x14ac:dyDescent="0.2">
      <c r="A4" s="52"/>
      <c r="B4" s="53"/>
      <c r="C4" s="53"/>
      <c r="D4" s="53"/>
      <c r="E4" s="53"/>
      <c r="F4" s="53"/>
      <c r="G4" s="54"/>
    </row>
    <row r="5" spans="1:7" x14ac:dyDescent="0.2">
      <c r="A5" s="52"/>
      <c r="B5" s="53"/>
      <c r="C5" s="53"/>
      <c r="D5" s="53"/>
      <c r="E5" s="53"/>
      <c r="F5" s="53"/>
      <c r="G5" s="54"/>
    </row>
    <row r="6" spans="1:7" x14ac:dyDescent="0.2">
      <c r="A6" s="52"/>
      <c r="B6" s="53"/>
      <c r="C6" s="53"/>
      <c r="D6" s="53"/>
      <c r="E6" s="53"/>
      <c r="F6" s="53"/>
      <c r="G6" s="54"/>
    </row>
    <row r="7" spans="1:7" x14ac:dyDescent="0.2">
      <c r="A7" s="52" t="s">
        <v>1</v>
      </c>
      <c r="B7" s="53"/>
      <c r="C7" s="53"/>
      <c r="D7" s="53"/>
      <c r="E7" s="53"/>
      <c r="F7" s="53"/>
      <c r="G7" s="54"/>
    </row>
    <row r="8" spans="1:7" x14ac:dyDescent="0.2">
      <c r="A8" s="52" t="s">
        <v>35</v>
      </c>
      <c r="B8" s="53"/>
      <c r="C8" s="53"/>
      <c r="D8" s="53"/>
      <c r="E8" s="53"/>
      <c r="F8" s="53"/>
      <c r="G8" s="54"/>
    </row>
    <row r="9" spans="1:7" x14ac:dyDescent="0.2">
      <c r="A9" s="1" t="s">
        <v>10</v>
      </c>
    </row>
    <row r="10" spans="1:7" x14ac:dyDescent="0.2">
      <c r="A10" s="52" t="s">
        <v>2</v>
      </c>
      <c r="B10" s="53"/>
      <c r="C10" s="53"/>
      <c r="D10" s="53"/>
      <c r="E10" s="53"/>
      <c r="F10" s="53"/>
      <c r="G10" s="54"/>
    </row>
    <row r="11" spans="1:7" x14ac:dyDescent="0.2">
      <c r="A11" s="52" t="s">
        <v>3</v>
      </c>
      <c r="B11" s="53"/>
      <c r="C11" s="53"/>
      <c r="D11" s="53"/>
      <c r="E11" s="53"/>
      <c r="F11" s="53"/>
      <c r="G11" s="54"/>
    </row>
    <row r="12" spans="1:7" x14ac:dyDescent="0.2">
      <c r="A12" s="52" t="s">
        <v>36</v>
      </c>
      <c r="B12" s="53"/>
      <c r="C12" s="53"/>
      <c r="D12" s="53"/>
      <c r="E12" s="53"/>
      <c r="F12" s="53"/>
      <c r="G12" s="54"/>
    </row>
    <row r="13" spans="1:7" x14ac:dyDescent="0.2">
      <c r="A13" s="1" t="s">
        <v>11</v>
      </c>
    </row>
    <row r="14" spans="1:7" x14ac:dyDescent="0.2">
      <c r="A14" s="3" t="s">
        <v>17</v>
      </c>
      <c r="B14" s="4"/>
      <c r="C14" s="4"/>
      <c r="D14" s="4"/>
      <c r="E14" s="4"/>
      <c r="F14" s="4"/>
      <c r="G14" s="5"/>
    </row>
    <row r="15" spans="1:7" x14ac:dyDescent="0.2">
      <c r="A15" s="3" t="s">
        <v>18</v>
      </c>
      <c r="B15" s="4"/>
      <c r="C15" s="4"/>
      <c r="D15" s="4"/>
      <c r="E15" s="4"/>
      <c r="F15" s="4"/>
      <c r="G15" s="5"/>
    </row>
    <row r="16" spans="1:7" x14ac:dyDescent="0.2">
      <c r="A16" s="55" t="s">
        <v>4</v>
      </c>
      <c r="B16" s="56"/>
      <c r="C16" s="56"/>
      <c r="D16" s="56"/>
      <c r="E16" s="56"/>
      <c r="F16" s="56"/>
      <c r="G16" s="57"/>
    </row>
    <row r="17" spans="1:7" x14ac:dyDescent="0.2">
      <c r="A17" s="3" t="s">
        <v>5</v>
      </c>
      <c r="B17" s="4"/>
      <c r="C17" s="4"/>
      <c r="D17" s="4"/>
      <c r="E17" s="4"/>
      <c r="F17" s="4"/>
      <c r="G17" s="5"/>
    </row>
    <row r="18" spans="1:7" x14ac:dyDescent="0.2">
      <c r="A18" s="1" t="s">
        <v>12</v>
      </c>
    </row>
    <row r="19" spans="1:7" x14ac:dyDescent="0.2">
      <c r="A19" s="3" t="s">
        <v>6</v>
      </c>
      <c r="B19" s="4"/>
      <c r="C19" s="4"/>
      <c r="D19" s="4"/>
      <c r="E19" s="4"/>
      <c r="F19" s="4"/>
      <c r="G19" s="5"/>
    </row>
    <row r="20" spans="1:7" x14ac:dyDescent="0.2">
      <c r="A20" s="55" t="s">
        <v>7</v>
      </c>
      <c r="B20" s="56"/>
      <c r="C20" s="56"/>
      <c r="D20" s="56"/>
      <c r="E20" s="56"/>
      <c r="F20" s="56"/>
      <c r="G20" s="57"/>
    </row>
    <row r="21" spans="1:7" x14ac:dyDescent="0.2">
      <c r="A21" s="3" t="s">
        <v>8</v>
      </c>
      <c r="B21" s="4"/>
      <c r="C21" s="4"/>
      <c r="D21" s="4"/>
      <c r="E21" s="4"/>
      <c r="F21" s="4"/>
      <c r="G21" s="5"/>
    </row>
  </sheetData>
  <mergeCells count="8">
    <mergeCell ref="A2:G6"/>
    <mergeCell ref="A8:G8"/>
    <mergeCell ref="A11:G11"/>
    <mergeCell ref="A16:G16"/>
    <mergeCell ref="A20:G20"/>
    <mergeCell ref="A7:G7"/>
    <mergeCell ref="A10:G10"/>
    <mergeCell ref="A12:G12"/>
  </mergeCells>
  <pageMargins left="0.51181102362204722" right="0.31496062992125984"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7"/>
  <sheetViews>
    <sheetView zoomScale="130" zoomScaleNormal="130" workbookViewId="0">
      <selection sqref="A1:XFD1048576"/>
    </sheetView>
  </sheetViews>
  <sheetFormatPr baseColWidth="10" defaultColWidth="11.5" defaultRowHeight="15" x14ac:dyDescent="0.2"/>
  <cols>
    <col min="1" max="1" width="3.6640625" style="11" customWidth="1"/>
    <col min="2" max="3" width="13.33203125" style="12" bestFit="1" customWidth="1"/>
    <col min="4" max="4" width="3.6640625" style="11" customWidth="1"/>
    <col min="5" max="5" width="3.6640625" style="12" customWidth="1"/>
    <col min="6" max="6" width="3.6640625" style="11" customWidth="1"/>
    <col min="7" max="7" width="12.1640625" style="12" bestFit="1" customWidth="1"/>
    <col min="8" max="8" width="13.33203125" style="12" bestFit="1" customWidth="1"/>
    <col min="9" max="9" width="3.6640625" style="13" customWidth="1"/>
    <col min="10" max="10" width="3.6640625" style="12" customWidth="1"/>
    <col min="11" max="11" width="3.6640625" style="11" customWidth="1"/>
    <col min="12" max="12" width="13.33203125" style="12" bestFit="1" customWidth="1"/>
    <col min="13" max="13" width="12.1640625" style="12" bestFit="1" customWidth="1"/>
    <col min="14" max="14" width="3.6640625" style="11" customWidth="1"/>
    <col min="15" max="15" width="3.6640625" style="12" customWidth="1"/>
    <col min="16" max="16" width="3.6640625" style="11" customWidth="1"/>
    <col min="17" max="17" width="12.1640625" style="12" bestFit="1" customWidth="1"/>
    <col min="18" max="18" width="11.5" style="12"/>
    <col min="19" max="19" width="3.6640625" style="11" customWidth="1"/>
    <col min="20" max="16384" width="11.5" style="12"/>
  </cols>
  <sheetData>
    <row r="1" spans="1:19" x14ac:dyDescent="0.2">
      <c r="B1" s="60" t="s">
        <v>37</v>
      </c>
      <c r="C1" s="60"/>
      <c r="G1" s="60" t="s">
        <v>39</v>
      </c>
      <c r="H1" s="60"/>
      <c r="L1" s="60" t="s">
        <v>37</v>
      </c>
      <c r="M1" s="60"/>
      <c r="Q1" s="60" t="s">
        <v>37</v>
      </c>
      <c r="R1" s="60"/>
    </row>
    <row r="2" spans="1:19" ht="16" thickBot="1" x14ac:dyDescent="0.25">
      <c r="B2" s="58" t="s">
        <v>33</v>
      </c>
      <c r="C2" s="58"/>
      <c r="G2" s="58" t="s">
        <v>38</v>
      </c>
      <c r="H2" s="58"/>
      <c r="L2" s="58" t="s">
        <v>40</v>
      </c>
      <c r="M2" s="58"/>
      <c r="Q2" s="58" t="s">
        <v>41</v>
      </c>
      <c r="R2" s="58"/>
    </row>
    <row r="3" spans="1:19" ht="16" thickBot="1" x14ac:dyDescent="0.25">
      <c r="A3" s="11">
        <v>1</v>
      </c>
      <c r="B3" s="14">
        <v>100000000</v>
      </c>
      <c r="C3" s="15">
        <v>50000000</v>
      </c>
      <c r="D3" s="16">
        <v>2</v>
      </c>
      <c r="E3" s="17"/>
      <c r="F3" s="16"/>
      <c r="G3" s="18"/>
      <c r="H3" s="19">
        <f>+B3</f>
        <v>100000000</v>
      </c>
      <c r="I3" s="20">
        <v>1</v>
      </c>
      <c r="J3" s="17"/>
      <c r="K3" s="16">
        <v>2</v>
      </c>
      <c r="L3" s="14">
        <v>50000000</v>
      </c>
      <c r="M3" s="15"/>
      <c r="N3" s="16"/>
      <c r="O3" s="17"/>
      <c r="P3" s="16">
        <v>3</v>
      </c>
      <c r="Q3" s="18">
        <v>30000000</v>
      </c>
      <c r="R3" s="19"/>
      <c r="S3" s="16"/>
    </row>
    <row r="4" spans="1:19" ht="16" thickBot="1" x14ac:dyDescent="0.25">
      <c r="B4" s="21"/>
      <c r="C4" s="22">
        <v>30000000</v>
      </c>
      <c r="D4" s="16">
        <v>3</v>
      </c>
      <c r="E4" s="17"/>
      <c r="F4" s="16"/>
      <c r="G4" s="21"/>
      <c r="H4" s="23">
        <f>+H3</f>
        <v>100000000</v>
      </c>
      <c r="I4" s="20"/>
      <c r="J4" s="17"/>
      <c r="K4" s="16"/>
      <c r="L4" s="21"/>
      <c r="M4" s="22">
        <v>23300000</v>
      </c>
      <c r="N4" s="16">
        <v>5</v>
      </c>
      <c r="O4" s="17"/>
      <c r="P4" s="16"/>
      <c r="Q4" s="24">
        <f>SUM(Q3)</f>
        <v>30000000</v>
      </c>
      <c r="R4" s="22"/>
      <c r="S4" s="16"/>
    </row>
    <row r="5" spans="1:19" ht="17" thickTop="1" thickBot="1" x14ac:dyDescent="0.25">
      <c r="B5" s="25"/>
      <c r="C5" s="26">
        <v>20000000</v>
      </c>
      <c r="D5" s="16">
        <v>4</v>
      </c>
      <c r="E5" s="17"/>
      <c r="F5" s="16"/>
      <c r="G5" s="21"/>
      <c r="H5" s="22"/>
      <c r="I5" s="20"/>
      <c r="J5" s="17"/>
      <c r="K5" s="16">
        <v>6</v>
      </c>
      <c r="L5" s="25">
        <v>29125000</v>
      </c>
      <c r="M5" s="26"/>
      <c r="N5" s="16"/>
      <c r="O5" s="17"/>
      <c r="P5" s="16"/>
      <c r="Q5" s="21"/>
      <c r="R5" s="22"/>
      <c r="S5" s="16"/>
    </row>
    <row r="6" spans="1:19" ht="16" thickBot="1" x14ac:dyDescent="0.25">
      <c r="B6" s="24">
        <f>SUM(B3:B5)</f>
        <v>100000000</v>
      </c>
      <c r="C6" s="23">
        <f>SUM(C3:C5)</f>
        <v>100000000</v>
      </c>
      <c r="D6" s="16"/>
      <c r="E6" s="17"/>
      <c r="F6" s="16"/>
      <c r="G6" s="21"/>
      <c r="H6" s="22"/>
      <c r="I6" s="20"/>
      <c r="J6" s="17"/>
      <c r="K6" s="16"/>
      <c r="L6" s="27">
        <f>SUM(L3:L5)</f>
        <v>79125000</v>
      </c>
      <c r="M6" s="28">
        <f>SUM(M4:M5)</f>
        <v>23300000</v>
      </c>
      <c r="N6" s="16"/>
      <c r="O6" s="17"/>
      <c r="P6" s="16"/>
      <c r="Q6" s="21"/>
      <c r="R6" s="22"/>
      <c r="S6" s="16"/>
    </row>
    <row r="7" spans="1:19" ht="17" thickTop="1" thickBot="1" x14ac:dyDescent="0.25">
      <c r="B7" s="21"/>
      <c r="C7" s="22"/>
      <c r="D7" s="16"/>
      <c r="E7" s="17"/>
      <c r="F7" s="16"/>
      <c r="G7" s="21"/>
      <c r="H7" s="22"/>
      <c r="I7" s="20"/>
      <c r="J7" s="17"/>
      <c r="K7" s="16"/>
      <c r="L7" s="29">
        <f>+L6-M6</f>
        <v>55825000</v>
      </c>
      <c r="M7" s="22"/>
      <c r="N7" s="16"/>
      <c r="O7" s="17"/>
      <c r="P7" s="16"/>
      <c r="Q7" s="21"/>
      <c r="R7" s="22"/>
      <c r="S7" s="16"/>
    </row>
    <row r="8" spans="1:19" ht="16" thickTop="1" x14ac:dyDescent="0.2">
      <c r="B8" s="21"/>
      <c r="C8" s="22"/>
      <c r="D8" s="16"/>
      <c r="E8" s="17"/>
      <c r="F8" s="16"/>
      <c r="G8" s="21"/>
      <c r="H8" s="22"/>
      <c r="I8" s="20"/>
      <c r="J8" s="17"/>
      <c r="K8" s="16"/>
      <c r="L8" s="21"/>
      <c r="M8" s="22"/>
      <c r="N8" s="16"/>
      <c r="O8" s="17"/>
      <c r="P8" s="16"/>
      <c r="Q8" s="21"/>
      <c r="R8" s="22"/>
      <c r="S8" s="16"/>
    </row>
    <row r="9" spans="1:19" x14ac:dyDescent="0.2">
      <c r="B9" s="21"/>
      <c r="C9" s="22"/>
      <c r="D9" s="16"/>
      <c r="E9" s="17"/>
      <c r="F9" s="16"/>
      <c r="G9" s="21"/>
      <c r="H9" s="22"/>
      <c r="I9" s="20"/>
      <c r="J9" s="17"/>
      <c r="K9" s="16"/>
      <c r="L9" s="21"/>
      <c r="M9" s="22"/>
      <c r="N9" s="16"/>
      <c r="O9" s="17"/>
      <c r="P9" s="16"/>
      <c r="Q9" s="21"/>
      <c r="R9" s="22"/>
      <c r="S9" s="16"/>
    </row>
    <row r="10" spans="1:19" x14ac:dyDescent="0.2">
      <c r="B10" s="60" t="s">
        <v>37</v>
      </c>
      <c r="C10" s="60"/>
      <c r="G10" s="60" t="s">
        <v>37</v>
      </c>
      <c r="H10" s="60"/>
      <c r="L10" s="60" t="s">
        <v>50</v>
      </c>
      <c r="M10" s="60"/>
      <c r="Q10" s="60" t="s">
        <v>50</v>
      </c>
      <c r="R10" s="60"/>
    </row>
    <row r="11" spans="1:19" ht="16" thickBot="1" x14ac:dyDescent="0.25">
      <c r="A11" s="59" t="s">
        <v>42</v>
      </c>
      <c r="B11" s="59"/>
      <c r="C11" s="59"/>
      <c r="D11" s="59"/>
      <c r="G11" s="58" t="s">
        <v>43</v>
      </c>
      <c r="H11" s="58"/>
      <c r="L11" s="58" t="s">
        <v>49</v>
      </c>
      <c r="M11" s="58"/>
      <c r="Q11" s="58" t="s">
        <v>51</v>
      </c>
      <c r="R11" s="58"/>
    </row>
    <row r="12" spans="1:19" ht="16" thickBot="1" x14ac:dyDescent="0.25">
      <c r="A12" s="11">
        <v>4</v>
      </c>
      <c r="B12" s="14">
        <v>20000000</v>
      </c>
      <c r="C12" s="15"/>
      <c r="D12" s="16"/>
      <c r="E12" s="17"/>
      <c r="F12" s="16">
        <v>5</v>
      </c>
      <c r="G12" s="18">
        <v>20000000</v>
      </c>
      <c r="H12" s="19"/>
      <c r="I12" s="20"/>
      <c r="J12" s="17"/>
      <c r="K12" s="16">
        <v>5</v>
      </c>
      <c r="L12" s="14">
        <v>3800000</v>
      </c>
      <c r="M12" s="15"/>
      <c r="N12" s="16"/>
      <c r="O12" s="17"/>
      <c r="P12" s="16"/>
      <c r="Q12" s="18"/>
      <c r="R12" s="19">
        <v>500000</v>
      </c>
      <c r="S12" s="16">
        <v>5</v>
      </c>
    </row>
    <row r="13" spans="1:19" ht="16" thickBot="1" x14ac:dyDescent="0.25">
      <c r="B13" s="30"/>
      <c r="C13" s="22">
        <v>15000000</v>
      </c>
      <c r="D13" s="11">
        <v>6</v>
      </c>
      <c r="G13" s="24">
        <f>SUM(G12)</f>
        <v>20000000</v>
      </c>
      <c r="H13" s="22"/>
      <c r="L13" s="30"/>
      <c r="M13" s="22">
        <v>4750000</v>
      </c>
      <c r="N13" s="11">
        <v>6</v>
      </c>
      <c r="Q13" s="21"/>
      <c r="R13" s="23">
        <f>SUM(R12)</f>
        <v>500000</v>
      </c>
    </row>
    <row r="14" spans="1:19" ht="16" thickTop="1" x14ac:dyDescent="0.2">
      <c r="B14" s="31">
        <f>SUM(B12:B13)</f>
        <v>20000000</v>
      </c>
      <c r="C14" s="32">
        <f>SUM(C12:C13)</f>
        <v>15000000</v>
      </c>
      <c r="G14" s="21"/>
      <c r="H14" s="22"/>
      <c r="L14" s="31">
        <f>SUM(L12:L13)</f>
        <v>3800000</v>
      </c>
      <c r="M14" s="32">
        <f>SUM(M12:M13)</f>
        <v>4750000</v>
      </c>
      <c r="Q14" s="21"/>
      <c r="R14" s="22"/>
    </row>
    <row r="15" spans="1:19" ht="16" thickBot="1" x14ac:dyDescent="0.25">
      <c r="B15" s="33">
        <f>+B14-C14</f>
        <v>5000000</v>
      </c>
      <c r="C15" s="34"/>
      <c r="G15" s="30"/>
      <c r="H15" s="34"/>
      <c r="L15" s="35"/>
      <c r="M15" s="36">
        <f>+M14-L14</f>
        <v>950000</v>
      </c>
      <c r="Q15" s="30"/>
      <c r="R15" s="34"/>
    </row>
    <row r="16" spans="1:19" ht="16" thickTop="1" x14ac:dyDescent="0.2">
      <c r="B16" s="30"/>
      <c r="C16" s="34"/>
      <c r="G16" s="30"/>
      <c r="H16" s="34"/>
      <c r="L16" s="30"/>
      <c r="M16" s="34"/>
      <c r="Q16" s="30"/>
      <c r="R16" s="34"/>
    </row>
    <row r="17" spans="1:19" x14ac:dyDescent="0.2">
      <c r="B17" s="30"/>
      <c r="C17" s="34"/>
      <c r="G17" s="30"/>
      <c r="H17" s="34"/>
      <c r="L17" s="30"/>
      <c r="M17" s="34"/>
      <c r="Q17" s="30"/>
      <c r="R17" s="34"/>
    </row>
    <row r="18" spans="1:19" x14ac:dyDescent="0.2">
      <c r="B18" s="30"/>
      <c r="C18" s="34"/>
      <c r="G18" s="30"/>
      <c r="H18" s="34"/>
      <c r="L18" s="30"/>
      <c r="M18" s="34"/>
      <c r="Q18" s="30"/>
      <c r="R18" s="34"/>
    </row>
    <row r="19" spans="1:19" x14ac:dyDescent="0.2">
      <c r="B19" s="60" t="s">
        <v>54</v>
      </c>
      <c r="C19" s="60"/>
      <c r="G19" s="60" t="s">
        <v>37</v>
      </c>
      <c r="H19" s="60"/>
      <c r="L19" s="60"/>
      <c r="M19" s="60"/>
      <c r="Q19" s="60"/>
      <c r="R19" s="60"/>
    </row>
    <row r="20" spans="1:19" ht="16" thickBot="1" x14ac:dyDescent="0.25">
      <c r="A20" s="59" t="s">
        <v>52</v>
      </c>
      <c r="B20" s="59"/>
      <c r="C20" s="59"/>
      <c r="D20" s="59"/>
      <c r="G20" s="58" t="s">
        <v>53</v>
      </c>
      <c r="H20" s="58"/>
      <c r="L20" s="58" t="s">
        <v>55</v>
      </c>
      <c r="M20" s="58"/>
      <c r="Q20" s="58"/>
      <c r="R20" s="58"/>
    </row>
    <row r="21" spans="1:19" ht="16" thickBot="1" x14ac:dyDescent="0.25">
      <c r="B21" s="18"/>
      <c r="C21" s="19">
        <v>25000000</v>
      </c>
      <c r="D21" s="16">
        <v>6</v>
      </c>
      <c r="E21" s="17"/>
      <c r="F21" s="16">
        <v>6</v>
      </c>
      <c r="G21" s="18">
        <v>625000</v>
      </c>
      <c r="H21" s="19"/>
      <c r="I21" s="20"/>
      <c r="J21" s="17"/>
      <c r="K21" s="16">
        <v>6</v>
      </c>
      <c r="L21" s="18">
        <v>15000000</v>
      </c>
      <c r="M21" s="19"/>
      <c r="N21" s="16"/>
      <c r="O21" s="17"/>
      <c r="P21" s="16"/>
      <c r="Q21" s="14"/>
      <c r="R21" s="15"/>
      <c r="S21" s="16"/>
    </row>
    <row r="22" spans="1:19" ht="16" thickBot="1" x14ac:dyDescent="0.25">
      <c r="B22" s="21"/>
      <c r="C22" s="23">
        <f>SUM(C21)</f>
        <v>25000000</v>
      </c>
      <c r="G22" s="24">
        <f>SUM(G21)</f>
        <v>625000</v>
      </c>
      <c r="H22" s="22"/>
      <c r="L22" s="24">
        <f>SUM(L21)</f>
        <v>15000000</v>
      </c>
      <c r="M22" s="22"/>
      <c r="Q22" s="30"/>
      <c r="R22" s="34"/>
    </row>
    <row r="23" spans="1:19" ht="16" thickTop="1" x14ac:dyDescent="0.2">
      <c r="B23" s="21"/>
      <c r="C23" s="22"/>
      <c r="G23" s="21"/>
      <c r="H23" s="22"/>
      <c r="L23" s="21"/>
      <c r="M23" s="22"/>
      <c r="Q23" s="30"/>
      <c r="R23" s="34"/>
    </row>
    <row r="24" spans="1:19" x14ac:dyDescent="0.2">
      <c r="B24" s="30"/>
      <c r="C24" s="34"/>
      <c r="G24" s="30"/>
      <c r="H24" s="34"/>
      <c r="L24" s="30"/>
      <c r="M24" s="34"/>
      <c r="Q24" s="30"/>
      <c r="R24" s="34"/>
    </row>
    <row r="25" spans="1:19" x14ac:dyDescent="0.2">
      <c r="B25" s="30"/>
      <c r="C25" s="34"/>
      <c r="G25" s="30"/>
      <c r="H25" s="34"/>
      <c r="L25" s="30"/>
      <c r="M25" s="34"/>
      <c r="Q25" s="30"/>
      <c r="R25" s="34"/>
    </row>
    <row r="26" spans="1:19" x14ac:dyDescent="0.2">
      <c r="B26" s="30"/>
      <c r="C26" s="34"/>
      <c r="G26" s="30"/>
      <c r="H26" s="34"/>
      <c r="L26" s="30"/>
      <c r="M26" s="34"/>
      <c r="Q26" s="30"/>
      <c r="R26" s="34"/>
    </row>
    <row r="27" spans="1:19" x14ac:dyDescent="0.2">
      <c r="B27" s="30"/>
      <c r="C27" s="34"/>
      <c r="G27" s="30"/>
      <c r="H27" s="34"/>
      <c r="L27" s="30"/>
      <c r="M27" s="34"/>
      <c r="Q27" s="30"/>
      <c r="R27" s="34"/>
    </row>
    <row r="30" spans="1:19" x14ac:dyDescent="0.2">
      <c r="B30" s="12" t="s">
        <v>44</v>
      </c>
      <c r="C30" s="37">
        <v>20000000</v>
      </c>
      <c r="G30" s="37">
        <f>+G32/1.19</f>
        <v>25000000</v>
      </c>
      <c r="L30" s="38"/>
    </row>
    <row r="31" spans="1:19" x14ac:dyDescent="0.2">
      <c r="B31" s="12" t="s">
        <v>45</v>
      </c>
      <c r="C31" s="39">
        <f>+C30*19%</f>
        <v>3800000</v>
      </c>
      <c r="G31" s="39">
        <f>+G30*0.19</f>
        <v>4750000</v>
      </c>
      <c r="L31" s="40"/>
    </row>
    <row r="32" spans="1:19" x14ac:dyDescent="0.2">
      <c r="B32" s="12" t="s">
        <v>46</v>
      </c>
      <c r="C32" s="37">
        <f>SUM(C30:C31)</f>
        <v>23800000</v>
      </c>
      <c r="G32" s="37">
        <v>29750000</v>
      </c>
      <c r="L32" s="38"/>
    </row>
    <row r="33" spans="2:7" x14ac:dyDescent="0.2">
      <c r="B33" s="12" t="s">
        <v>47</v>
      </c>
      <c r="C33" s="39">
        <f>-C30*2.5%</f>
        <v>-500000</v>
      </c>
      <c r="D33" s="41"/>
      <c r="G33" s="39">
        <f>-G30*2.5%</f>
        <v>-625000</v>
      </c>
    </row>
    <row r="34" spans="2:7" x14ac:dyDescent="0.2">
      <c r="B34" s="42" t="s">
        <v>48</v>
      </c>
      <c r="C34" s="37">
        <f>SUM(C32:C33)</f>
        <v>23300000</v>
      </c>
      <c r="G34" s="37">
        <f>SUM(G32:G33)</f>
        <v>29125000</v>
      </c>
    </row>
    <row r="35" spans="2:7" x14ac:dyDescent="0.2">
      <c r="C35" s="17"/>
    </row>
    <row r="36" spans="2:7" x14ac:dyDescent="0.2">
      <c r="C36" s="17"/>
    </row>
    <row r="37" spans="2:7" x14ac:dyDescent="0.2">
      <c r="C37" s="17"/>
    </row>
  </sheetData>
  <mergeCells count="24">
    <mergeCell ref="B19:C19"/>
    <mergeCell ref="G19:H19"/>
    <mergeCell ref="L19:M19"/>
    <mergeCell ref="Q19:R19"/>
    <mergeCell ref="A20:D20"/>
    <mergeCell ref="G20:H20"/>
    <mergeCell ref="L20:M20"/>
    <mergeCell ref="Q20:R20"/>
    <mergeCell ref="G11:H11"/>
    <mergeCell ref="L11:M11"/>
    <mergeCell ref="Q11:R11"/>
    <mergeCell ref="A11:D11"/>
    <mergeCell ref="B1:C1"/>
    <mergeCell ref="G1:H1"/>
    <mergeCell ref="L1:M1"/>
    <mergeCell ref="Q1:R1"/>
    <mergeCell ref="B10:C10"/>
    <mergeCell ref="B2:C2"/>
    <mergeCell ref="G2:H2"/>
    <mergeCell ref="L2:M2"/>
    <mergeCell ref="Q2:R2"/>
    <mergeCell ref="G10:H10"/>
    <mergeCell ref="L10:M10"/>
    <mergeCell ref="Q10:R1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showGridLines="0" zoomScale="140" zoomScaleNormal="140" workbookViewId="0">
      <selection activeCell="A3" sqref="A3:G3"/>
    </sheetView>
  </sheetViews>
  <sheetFormatPr baseColWidth="10" defaultColWidth="11.5" defaultRowHeight="16" x14ac:dyDescent="0.2"/>
  <cols>
    <col min="1" max="7" width="13.83203125" style="2" customWidth="1"/>
    <col min="8" max="8" width="0.83203125" style="2" customWidth="1"/>
    <col min="9" max="16384" width="11.5" style="2"/>
  </cols>
  <sheetData>
    <row r="1" spans="1:7" x14ac:dyDescent="0.2">
      <c r="A1" s="1" t="s">
        <v>13</v>
      </c>
    </row>
    <row r="2" spans="1:7" ht="15.75" customHeight="1" x14ac:dyDescent="0.2">
      <c r="A2" s="3" t="s">
        <v>15</v>
      </c>
      <c r="B2" s="4"/>
      <c r="C2" s="4"/>
      <c r="D2" s="4"/>
      <c r="E2" s="4"/>
      <c r="F2" s="4"/>
      <c r="G2" s="5"/>
    </row>
    <row r="3" spans="1:7" x14ac:dyDescent="0.2">
      <c r="A3" s="55" t="s">
        <v>3</v>
      </c>
      <c r="B3" s="56"/>
      <c r="C3" s="56"/>
      <c r="D3" s="56"/>
      <c r="E3" s="56"/>
      <c r="F3" s="56"/>
      <c r="G3" s="57"/>
    </row>
    <row r="4" spans="1:7" x14ac:dyDescent="0.2">
      <c r="A4" s="3" t="s">
        <v>16</v>
      </c>
      <c r="B4" s="4"/>
      <c r="C4" s="4"/>
      <c r="D4" s="4"/>
      <c r="E4" s="4"/>
      <c r="F4" s="4"/>
      <c r="G4" s="5"/>
    </row>
    <row r="5" spans="1:7" x14ac:dyDescent="0.2">
      <c r="A5" s="3" t="s">
        <v>14</v>
      </c>
      <c r="B5" s="4"/>
      <c r="C5" s="4"/>
      <c r="D5" s="4"/>
      <c r="E5" s="4"/>
      <c r="F5" s="4"/>
      <c r="G5" s="5"/>
    </row>
    <row r="6" spans="1:7" x14ac:dyDescent="0.2">
      <c r="A6" s="1" t="s">
        <v>19</v>
      </c>
    </row>
    <row r="7" spans="1:7" x14ac:dyDescent="0.2">
      <c r="A7" s="52" t="s">
        <v>20</v>
      </c>
      <c r="B7" s="53"/>
      <c r="C7" s="53"/>
      <c r="D7" s="53"/>
      <c r="E7" s="53"/>
      <c r="F7" s="53"/>
      <c r="G7" s="54"/>
    </row>
    <row r="8" spans="1:7" x14ac:dyDescent="0.2">
      <c r="A8" s="52" t="s">
        <v>21</v>
      </c>
      <c r="B8" s="53"/>
      <c r="C8" s="53"/>
      <c r="D8" s="53"/>
      <c r="E8" s="53"/>
      <c r="F8" s="53"/>
      <c r="G8" s="54"/>
    </row>
    <row r="9" spans="1:7" x14ac:dyDescent="0.2">
      <c r="A9" s="52" t="s">
        <v>22</v>
      </c>
      <c r="B9" s="53"/>
      <c r="C9" s="53"/>
      <c r="D9" s="53"/>
      <c r="E9" s="53"/>
      <c r="F9" s="53"/>
      <c r="G9" s="54"/>
    </row>
    <row r="10" spans="1:7" x14ac:dyDescent="0.2">
      <c r="A10" s="3" t="s">
        <v>23</v>
      </c>
      <c r="B10" s="4"/>
      <c r="C10" s="4"/>
      <c r="D10" s="4"/>
      <c r="E10" s="4"/>
      <c r="F10" s="4"/>
      <c r="G10" s="5"/>
    </row>
    <row r="11" spans="1:7" x14ac:dyDescent="0.2">
      <c r="A11" s="1" t="s">
        <v>24</v>
      </c>
    </row>
    <row r="12" spans="1:7" ht="15.75" customHeight="1" x14ac:dyDescent="0.2">
      <c r="A12" s="3" t="s">
        <v>2</v>
      </c>
      <c r="B12" s="4"/>
      <c r="C12" s="4"/>
      <c r="D12" s="4"/>
      <c r="E12" s="4"/>
      <c r="F12" s="4"/>
      <c r="G12" s="5"/>
    </row>
    <row r="13" spans="1:7" x14ac:dyDescent="0.2">
      <c r="A13" s="55" t="s">
        <v>3</v>
      </c>
      <c r="B13" s="56"/>
      <c r="C13" s="56"/>
      <c r="D13" s="56"/>
      <c r="E13" s="56"/>
      <c r="F13" s="56"/>
      <c r="G13" s="57"/>
    </row>
    <row r="14" spans="1:7" x14ac:dyDescent="0.2">
      <c r="A14" s="55" t="s">
        <v>25</v>
      </c>
      <c r="B14" s="56"/>
      <c r="C14" s="56"/>
      <c r="D14" s="56"/>
      <c r="E14" s="56"/>
      <c r="F14" s="56"/>
      <c r="G14" s="57"/>
    </row>
    <row r="15" spans="1:7" x14ac:dyDescent="0.2">
      <c r="A15" s="3" t="s">
        <v>26</v>
      </c>
      <c r="B15" s="4"/>
      <c r="C15" s="4"/>
      <c r="D15" s="4"/>
      <c r="E15" s="4"/>
      <c r="F15" s="4"/>
      <c r="G15" s="5"/>
    </row>
    <row r="16" spans="1:7" x14ac:dyDescent="0.2">
      <c r="A16" s="1" t="s">
        <v>27</v>
      </c>
    </row>
    <row r="17" spans="1:7" x14ac:dyDescent="0.2">
      <c r="A17" s="3" t="s">
        <v>28</v>
      </c>
      <c r="B17" s="4"/>
      <c r="C17" s="4"/>
      <c r="D17" s="4"/>
      <c r="E17" s="4"/>
      <c r="F17" s="4"/>
      <c r="G17" s="5"/>
    </row>
    <row r="18" spans="1:7" x14ac:dyDescent="0.2">
      <c r="A18" s="3" t="s">
        <v>29</v>
      </c>
      <c r="B18" s="4"/>
      <c r="C18" s="4"/>
      <c r="D18" s="4"/>
      <c r="E18" s="4"/>
      <c r="F18" s="4"/>
      <c r="G18" s="5"/>
    </row>
    <row r="19" spans="1:7" x14ac:dyDescent="0.2">
      <c r="A19" s="55" t="s">
        <v>30</v>
      </c>
      <c r="B19" s="56"/>
      <c r="C19" s="56"/>
      <c r="D19" s="56"/>
      <c r="E19" s="56"/>
      <c r="F19" s="56"/>
      <c r="G19" s="57"/>
    </row>
    <row r="20" spans="1:7" x14ac:dyDescent="0.2">
      <c r="A20" s="3" t="s">
        <v>31</v>
      </c>
      <c r="B20" s="4"/>
      <c r="C20" s="4"/>
      <c r="D20" s="4"/>
      <c r="E20" s="4"/>
      <c r="F20" s="4"/>
      <c r="G20" s="5"/>
    </row>
  </sheetData>
  <mergeCells count="7">
    <mergeCell ref="A8:G8"/>
    <mergeCell ref="A13:G13"/>
    <mergeCell ref="A19:G19"/>
    <mergeCell ref="A3:G3"/>
    <mergeCell ref="A7:G7"/>
    <mergeCell ref="A9:G9"/>
    <mergeCell ref="A14:G14"/>
  </mergeCells>
  <pageMargins left="0.51181102362204722" right="0.31496062992125984" top="0.74803149606299213" bottom="0.74803149606299213" header="0.31496062992125984" footer="0.3149606299212598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37"/>
  <sheetViews>
    <sheetView tabSelected="1" zoomScale="140" zoomScaleNormal="140" workbookViewId="0">
      <pane xSplit="2" ySplit="1" topLeftCell="AS2" activePane="bottomRight" state="frozen"/>
      <selection pane="topRight" activeCell="C1" sqref="C1"/>
      <selection pane="bottomLeft" activeCell="A2" sqref="A2"/>
      <selection pane="bottomRight" activeCell="AZ1" sqref="AZ1:BG25"/>
    </sheetView>
  </sheetViews>
  <sheetFormatPr baseColWidth="10" defaultColWidth="11.5" defaultRowHeight="15" x14ac:dyDescent="0.2"/>
  <cols>
    <col min="1" max="1" width="4.5" style="7" bestFit="1" customWidth="1"/>
    <col min="2" max="2" width="30.33203125" style="7" bestFit="1" customWidth="1"/>
    <col min="3" max="3" width="12.83203125" style="7" bestFit="1" customWidth="1"/>
    <col min="4" max="5" width="11.6640625" style="7" bestFit="1" customWidth="1"/>
    <col min="6" max="6" width="12.33203125" style="7" customWidth="1"/>
    <col min="7" max="8" width="11.6640625" style="7" bestFit="1" customWidth="1"/>
    <col min="9" max="9" width="13.33203125" style="45" bestFit="1" customWidth="1"/>
    <col min="10" max="13" width="12.83203125" style="7" bestFit="1" customWidth="1"/>
    <col min="14" max="14" width="13.33203125" style="45" bestFit="1" customWidth="1"/>
    <col min="15" max="18" width="12.83203125" style="7" bestFit="1" customWidth="1"/>
    <col min="19" max="19" width="13.33203125" style="45" bestFit="1" customWidth="1"/>
    <col min="20" max="20" width="12.83203125" style="7" bestFit="1" customWidth="1"/>
    <col min="21" max="21" width="12.83203125" style="7" customWidth="1"/>
    <col min="22" max="22" width="12.83203125" style="7" bestFit="1" customWidth="1"/>
    <col min="23" max="23" width="13.33203125" style="45" bestFit="1" customWidth="1"/>
    <col min="24" max="26" width="12.83203125" style="7" bestFit="1" customWidth="1"/>
    <col min="27" max="27" width="12.83203125" style="45" bestFit="1" customWidth="1"/>
    <col min="28" max="28" width="12.1640625" style="7" bestFit="1" customWidth="1"/>
    <col min="29" max="32" width="11.5" style="7"/>
    <col min="33" max="33" width="12.83203125" style="45" bestFit="1" customWidth="1"/>
    <col min="34" max="34" width="12.1640625" style="7" bestFit="1" customWidth="1"/>
    <col min="35" max="37" width="11.5" style="7"/>
    <col min="38" max="38" width="12.83203125" style="45" bestFit="1" customWidth="1"/>
    <col min="39" max="43" width="11.5" style="7"/>
    <col min="44" max="44" width="12.83203125" style="45" bestFit="1" customWidth="1"/>
    <col min="45" max="49" width="11.5" style="7"/>
    <col min="50" max="50" width="12.83203125" style="45" bestFit="1" customWidth="1"/>
    <col min="51" max="51" width="16.33203125" style="7" customWidth="1"/>
    <col min="52" max="52" width="4.6640625" style="7" customWidth="1"/>
    <col min="53" max="53" width="24.83203125" style="7" customWidth="1"/>
    <col min="54" max="16384" width="11.5" style="7"/>
  </cols>
  <sheetData>
    <row r="1" spans="1:59" s="6" customFormat="1" x14ac:dyDescent="0.2">
      <c r="B1" s="6" t="s">
        <v>56</v>
      </c>
      <c r="C1" s="6">
        <v>1</v>
      </c>
      <c r="D1" s="6">
        <v>2</v>
      </c>
      <c r="E1" s="6">
        <v>3</v>
      </c>
      <c r="F1" s="6">
        <v>4</v>
      </c>
      <c r="G1" s="6">
        <v>5</v>
      </c>
      <c r="H1" s="6">
        <v>6</v>
      </c>
      <c r="I1" s="44" t="s">
        <v>59</v>
      </c>
      <c r="J1" s="6">
        <v>1</v>
      </c>
      <c r="K1" s="6">
        <v>2</v>
      </c>
      <c r="L1" s="6">
        <v>3</v>
      </c>
      <c r="M1" s="6" t="s">
        <v>67</v>
      </c>
      <c r="N1" s="44" t="s">
        <v>68</v>
      </c>
      <c r="O1" s="6">
        <v>1</v>
      </c>
      <c r="P1" s="6">
        <v>2</v>
      </c>
      <c r="Q1" s="6">
        <v>3</v>
      </c>
      <c r="R1" s="6">
        <v>4</v>
      </c>
      <c r="S1" s="44" t="s">
        <v>69</v>
      </c>
      <c r="T1" s="6" t="s">
        <v>70</v>
      </c>
      <c r="U1" s="6" t="s">
        <v>79</v>
      </c>
      <c r="V1" s="6" t="s">
        <v>80</v>
      </c>
      <c r="W1" s="44" t="s">
        <v>81</v>
      </c>
      <c r="X1" s="6">
        <v>1</v>
      </c>
      <c r="Y1" s="6">
        <v>2</v>
      </c>
      <c r="Z1" s="6">
        <v>3</v>
      </c>
      <c r="AA1" s="50" t="s">
        <v>83</v>
      </c>
      <c r="AB1" s="6">
        <v>1</v>
      </c>
      <c r="AC1" s="6">
        <v>2</v>
      </c>
      <c r="AD1" s="6">
        <v>3</v>
      </c>
      <c r="AE1" s="6">
        <v>4</v>
      </c>
      <c r="AF1" s="6">
        <v>5</v>
      </c>
      <c r="AG1" s="50" t="s">
        <v>84</v>
      </c>
      <c r="AH1" s="6">
        <v>1</v>
      </c>
      <c r="AI1" s="6">
        <v>2</v>
      </c>
      <c r="AJ1" s="6">
        <v>3</v>
      </c>
      <c r="AK1" s="6">
        <v>4</v>
      </c>
      <c r="AL1" s="50" t="s">
        <v>85</v>
      </c>
      <c r="AM1" s="6">
        <v>1</v>
      </c>
      <c r="AN1" s="6">
        <v>2</v>
      </c>
      <c r="AO1" s="6">
        <v>3</v>
      </c>
      <c r="AP1" s="6">
        <v>4</v>
      </c>
      <c r="AQ1" s="6">
        <v>5</v>
      </c>
      <c r="AR1" s="50" t="s">
        <v>86</v>
      </c>
      <c r="AS1" s="6">
        <v>1</v>
      </c>
      <c r="AT1" s="6">
        <v>2</v>
      </c>
      <c r="AU1" s="6">
        <v>3</v>
      </c>
      <c r="AV1" s="6">
        <v>4</v>
      </c>
      <c r="AW1" s="6">
        <v>5</v>
      </c>
      <c r="AX1" s="50" t="s">
        <v>87</v>
      </c>
      <c r="BA1" s="6" t="s">
        <v>56</v>
      </c>
      <c r="BB1" s="6">
        <v>1</v>
      </c>
      <c r="BC1" s="6">
        <v>2</v>
      </c>
      <c r="BD1" s="6">
        <v>3</v>
      </c>
      <c r="BE1" s="6">
        <v>4</v>
      </c>
      <c r="BF1" s="6">
        <v>5</v>
      </c>
      <c r="BG1" s="6" t="s">
        <v>87</v>
      </c>
    </row>
    <row r="2" spans="1:59" x14ac:dyDescent="0.2">
      <c r="A2" s="7" t="s">
        <v>37</v>
      </c>
      <c r="B2" s="7" t="s">
        <v>33</v>
      </c>
      <c r="C2" s="8">
        <v>100000000</v>
      </c>
      <c r="D2" s="8">
        <f>-D4</f>
        <v>-50000000</v>
      </c>
      <c r="E2" s="8">
        <v>-30000000</v>
      </c>
      <c r="F2" s="8">
        <v>-20000000</v>
      </c>
      <c r="G2" s="8"/>
      <c r="H2" s="8"/>
      <c r="I2" s="43">
        <f t="shared" ref="I2:I7" si="0">SUM(C2:H2)</f>
        <v>0</v>
      </c>
      <c r="J2" s="8"/>
      <c r="K2" s="8"/>
      <c r="L2" s="8"/>
      <c r="M2" s="8"/>
      <c r="N2" s="43">
        <f>SUM(I2:M2)</f>
        <v>0</v>
      </c>
      <c r="O2" s="8"/>
      <c r="P2" s="8"/>
      <c r="Q2" s="8"/>
      <c r="R2" s="8"/>
      <c r="S2" s="43">
        <f>SUM(N2:R2)</f>
        <v>0</v>
      </c>
      <c r="T2" s="8"/>
      <c r="U2" s="8"/>
      <c r="V2" s="8"/>
      <c r="W2" s="43">
        <f>SUM(S2:V2)</f>
        <v>0</v>
      </c>
      <c r="X2" s="8"/>
      <c r="Y2" s="8"/>
      <c r="Z2" s="8"/>
      <c r="AA2" s="43">
        <f>SUM(W2:Z2)</f>
        <v>0</v>
      </c>
      <c r="AB2" s="8"/>
      <c r="AC2" s="8"/>
      <c r="AD2" s="8"/>
      <c r="AE2" s="8"/>
      <c r="AF2" s="8"/>
      <c r="AG2" s="43">
        <f t="shared" ref="AG2:AG14" si="1">SUM(AA2:AF2)</f>
        <v>0</v>
      </c>
      <c r="AH2" s="8"/>
      <c r="AI2" s="8"/>
      <c r="AJ2" s="8"/>
      <c r="AK2" s="8"/>
      <c r="AL2" s="43">
        <f t="shared" ref="AL2:AL14" si="2">SUM(AG2:AK2)</f>
        <v>0</v>
      </c>
      <c r="AM2" s="8"/>
      <c r="AN2" s="8"/>
      <c r="AO2" s="8"/>
      <c r="AP2" s="8"/>
      <c r="AQ2" s="8"/>
      <c r="AR2" s="43">
        <f>SUM(AL2:AP2)</f>
        <v>0</v>
      </c>
      <c r="AS2" s="8"/>
      <c r="AT2" s="8"/>
      <c r="AU2" s="8"/>
      <c r="AV2" s="8"/>
      <c r="AW2" s="8"/>
      <c r="AX2" s="43">
        <f t="shared" ref="AX2:AX8" si="3">SUM(AR2:AV2)</f>
        <v>0</v>
      </c>
      <c r="AZ2" s="7" t="s">
        <v>37</v>
      </c>
      <c r="BA2" s="7" t="s">
        <v>33</v>
      </c>
    </row>
    <row r="3" spans="1:59" x14ac:dyDescent="0.2">
      <c r="A3" s="7" t="s">
        <v>57</v>
      </c>
      <c r="B3" s="7" t="s">
        <v>38</v>
      </c>
      <c r="C3" s="8">
        <f>-C2</f>
        <v>-100000000</v>
      </c>
      <c r="D3" s="8"/>
      <c r="E3" s="8"/>
      <c r="F3" s="8"/>
      <c r="G3" s="8"/>
      <c r="H3" s="8"/>
      <c r="I3" s="43">
        <f t="shared" si="0"/>
        <v>-100000000</v>
      </c>
      <c r="J3" s="8"/>
      <c r="K3" s="8"/>
      <c r="L3" s="8"/>
      <c r="M3" s="8"/>
      <c r="N3" s="43">
        <f>SUM(I3:M3)</f>
        <v>-100000000</v>
      </c>
      <c r="O3" s="8"/>
      <c r="P3" s="8"/>
      <c r="Q3" s="8"/>
      <c r="R3" s="8"/>
      <c r="S3" s="43">
        <f>SUM(N3:R3)</f>
        <v>-100000000</v>
      </c>
      <c r="T3" s="8"/>
      <c r="U3" s="8"/>
      <c r="V3" s="8"/>
      <c r="W3" s="43">
        <f t="shared" ref="W3:W20" si="4">SUM(S3:V3)</f>
        <v>-100000000</v>
      </c>
      <c r="X3" s="8"/>
      <c r="Y3" s="8"/>
      <c r="Z3" s="8"/>
      <c r="AA3" s="43">
        <f t="shared" ref="AA3:AA21" si="5">SUM(W3:Z3)</f>
        <v>-100000000</v>
      </c>
      <c r="AB3" s="8"/>
      <c r="AC3" s="8"/>
      <c r="AD3" s="8"/>
      <c r="AE3" s="8"/>
      <c r="AF3" s="8"/>
      <c r="AG3" s="43">
        <f t="shared" si="1"/>
        <v>-100000000</v>
      </c>
      <c r="AH3" s="8"/>
      <c r="AI3" s="8"/>
      <c r="AJ3" s="8"/>
      <c r="AK3" s="8"/>
      <c r="AL3" s="43">
        <f t="shared" si="2"/>
        <v>-100000000</v>
      </c>
      <c r="AM3" s="8"/>
      <c r="AN3" s="8"/>
      <c r="AO3" s="8"/>
      <c r="AP3" s="8"/>
      <c r="AQ3" s="8"/>
      <c r="AR3" s="43">
        <f>SUM(AL3:AP3)</f>
        <v>-100000000</v>
      </c>
      <c r="AS3" s="8"/>
      <c r="AT3" s="8"/>
      <c r="AU3" s="8"/>
      <c r="AV3" s="8"/>
      <c r="AW3" s="8"/>
      <c r="AX3" s="43">
        <f t="shared" si="3"/>
        <v>-100000000</v>
      </c>
      <c r="AZ3" s="7" t="s">
        <v>57</v>
      </c>
      <c r="BA3" s="7" t="s">
        <v>38</v>
      </c>
    </row>
    <row r="4" spans="1:59" x14ac:dyDescent="0.2">
      <c r="A4" s="7" t="s">
        <v>37</v>
      </c>
      <c r="B4" s="7" t="s">
        <v>40</v>
      </c>
      <c r="C4" s="8"/>
      <c r="D4" s="8">
        <v>50000000</v>
      </c>
      <c r="E4" s="8"/>
      <c r="F4" s="8"/>
      <c r="G4" s="8">
        <v>-23300000</v>
      </c>
      <c r="H4" s="8">
        <f>-H10-H8-H11</f>
        <v>29125000</v>
      </c>
      <c r="I4" s="43">
        <f t="shared" si="0"/>
        <v>55825000</v>
      </c>
      <c r="J4" s="8"/>
      <c r="K4" s="8"/>
      <c r="L4" s="8">
        <v>-2895000</v>
      </c>
      <c r="M4" s="8"/>
      <c r="N4" s="43">
        <f t="shared" ref="N4:N6" si="6">SUM(I4:M4)</f>
        <v>52930000</v>
      </c>
      <c r="O4" s="8">
        <f>-O13</f>
        <v>-58250000</v>
      </c>
      <c r="P4" s="8">
        <f>-P14</f>
        <v>29125000</v>
      </c>
      <c r="Q4" s="8"/>
      <c r="R4" s="8">
        <f>-SUM(R9:R16)</f>
        <v>-2895000</v>
      </c>
      <c r="S4" s="43">
        <f t="shared" ref="S4:S6" si="7">SUM(N4:R4)</f>
        <v>20910000</v>
      </c>
      <c r="T4" s="8"/>
      <c r="U4" s="8"/>
      <c r="V4" s="8"/>
      <c r="W4" s="43">
        <f t="shared" si="4"/>
        <v>20910000</v>
      </c>
      <c r="X4" s="8"/>
      <c r="Y4" s="8">
        <v>-600000</v>
      </c>
      <c r="Z4" s="8">
        <f>-SUM(Z9:Z16)</f>
        <v>-2895000</v>
      </c>
      <c r="AA4" s="43">
        <f t="shared" si="5"/>
        <v>17415000</v>
      </c>
      <c r="AC4" s="8"/>
      <c r="AD4" s="8">
        <v>49512500</v>
      </c>
      <c r="AE4" s="8">
        <v>-8000000</v>
      </c>
      <c r="AF4" s="8"/>
      <c r="AG4" s="43">
        <f t="shared" si="1"/>
        <v>58927500</v>
      </c>
      <c r="AH4" s="8">
        <v>34950000</v>
      </c>
      <c r="AI4" s="8">
        <v>-70800000</v>
      </c>
      <c r="AJ4" s="8">
        <f>-2895000-2895000</f>
        <v>-5790000</v>
      </c>
      <c r="AK4" s="8">
        <v>-10000000</v>
      </c>
      <c r="AL4" s="43">
        <f>SUM(AG4:AK4)</f>
        <v>7287500</v>
      </c>
      <c r="AM4" s="8"/>
      <c r="AN4" s="8"/>
      <c r="AO4" s="8">
        <v>29125000</v>
      </c>
      <c r="AP4" s="8">
        <v>-2895000</v>
      </c>
      <c r="AQ4" s="8">
        <v>-10000000</v>
      </c>
      <c r="AR4" s="43">
        <f>SUM(AL4:AQ4)</f>
        <v>23517500</v>
      </c>
      <c r="AS4" s="8">
        <v>-58250000</v>
      </c>
      <c r="AT4" s="8">
        <v>29125000</v>
      </c>
      <c r="AU4" s="8"/>
      <c r="AV4" s="8">
        <v>-10000000</v>
      </c>
      <c r="AW4" s="8"/>
      <c r="AX4" s="43">
        <f t="shared" si="3"/>
        <v>-15607500</v>
      </c>
      <c r="AZ4" s="7" t="s">
        <v>37</v>
      </c>
      <c r="BA4" s="7" t="s">
        <v>40</v>
      </c>
    </row>
    <row r="5" spans="1:59" x14ac:dyDescent="0.2">
      <c r="A5" s="7" t="s">
        <v>37</v>
      </c>
      <c r="B5" s="7" t="s">
        <v>41</v>
      </c>
      <c r="C5" s="8"/>
      <c r="D5" s="8"/>
      <c r="E5" s="8">
        <v>30000000</v>
      </c>
      <c r="F5" s="8"/>
      <c r="G5" s="8"/>
      <c r="H5" s="8"/>
      <c r="I5" s="43">
        <f t="shared" si="0"/>
        <v>30000000</v>
      </c>
      <c r="J5" s="8"/>
      <c r="K5" s="8"/>
      <c r="L5" s="8"/>
      <c r="M5" s="8"/>
      <c r="N5" s="43">
        <f t="shared" si="6"/>
        <v>30000000</v>
      </c>
      <c r="O5" s="8"/>
      <c r="P5" s="8"/>
      <c r="Q5" s="8"/>
      <c r="R5" s="8"/>
      <c r="S5" s="43">
        <f t="shared" si="7"/>
        <v>30000000</v>
      </c>
      <c r="T5" s="8"/>
      <c r="U5" s="8"/>
      <c r="V5" s="8"/>
      <c r="W5" s="43">
        <f t="shared" si="4"/>
        <v>30000000</v>
      </c>
      <c r="X5" s="8">
        <v>60000000</v>
      </c>
      <c r="Y5" s="8"/>
      <c r="Z5" s="8"/>
      <c r="AA5" s="43">
        <f t="shared" si="5"/>
        <v>90000000</v>
      </c>
      <c r="AB5" s="8"/>
      <c r="AC5" s="8"/>
      <c r="AD5" s="8"/>
      <c r="AE5" s="8"/>
      <c r="AF5" s="8"/>
      <c r="AG5" s="43">
        <f t="shared" si="1"/>
        <v>90000000</v>
      </c>
      <c r="AH5" s="8"/>
      <c r="AI5" s="8"/>
      <c r="AJ5" s="8"/>
      <c r="AK5" s="8"/>
      <c r="AL5" s="43">
        <f t="shared" si="2"/>
        <v>90000000</v>
      </c>
      <c r="AM5" s="8"/>
      <c r="AN5" s="8"/>
      <c r="AO5" s="8"/>
      <c r="AP5" s="8"/>
      <c r="AQ5" s="8"/>
      <c r="AR5" s="43">
        <f>SUM(AL5:AP5)</f>
        <v>90000000</v>
      </c>
      <c r="AS5" s="8"/>
      <c r="AT5" s="8"/>
      <c r="AU5" s="8"/>
      <c r="AV5" s="8"/>
      <c r="AW5" s="8"/>
      <c r="AX5" s="43">
        <f t="shared" si="3"/>
        <v>90000000</v>
      </c>
      <c r="AZ5" s="7" t="s">
        <v>37</v>
      </c>
      <c r="BA5" s="7" t="s">
        <v>41</v>
      </c>
    </row>
    <row r="6" spans="1:59" x14ac:dyDescent="0.2">
      <c r="A6" s="7" t="s">
        <v>37</v>
      </c>
      <c r="B6" s="7" t="s">
        <v>42</v>
      </c>
      <c r="C6" s="8"/>
      <c r="D6" s="8"/>
      <c r="E6" s="8"/>
      <c r="F6" s="8">
        <v>20000000</v>
      </c>
      <c r="G6" s="8"/>
      <c r="H6" s="8">
        <v>-15000000</v>
      </c>
      <c r="I6" s="43">
        <f t="shared" si="0"/>
        <v>5000000</v>
      </c>
      <c r="J6" s="8">
        <v>50000000</v>
      </c>
      <c r="K6" s="8">
        <v>-20000000</v>
      </c>
      <c r="L6" s="8"/>
      <c r="M6" s="8"/>
      <c r="N6" s="43">
        <f t="shared" si="6"/>
        <v>35000000</v>
      </c>
      <c r="O6" s="8"/>
      <c r="P6" s="8"/>
      <c r="Q6" s="8">
        <v>-35000000</v>
      </c>
      <c r="R6" s="8"/>
      <c r="S6" s="43">
        <f t="shared" si="7"/>
        <v>0</v>
      </c>
      <c r="T6" s="8"/>
      <c r="U6" s="8"/>
      <c r="V6" s="8"/>
      <c r="W6" s="43">
        <f t="shared" si="4"/>
        <v>0</v>
      </c>
      <c r="X6" s="8"/>
      <c r="Y6" s="8"/>
      <c r="Z6" s="8"/>
      <c r="AA6" s="43">
        <f t="shared" si="5"/>
        <v>0</v>
      </c>
      <c r="AB6" s="8">
        <v>100000000</v>
      </c>
      <c r="AC6" s="8">
        <v>-20000000</v>
      </c>
      <c r="AD6" s="8"/>
      <c r="AE6" s="8"/>
      <c r="AF6" s="8"/>
      <c r="AG6" s="43">
        <f t="shared" si="1"/>
        <v>80000000</v>
      </c>
      <c r="AH6" s="8">
        <v>-24000000</v>
      </c>
      <c r="AI6" s="8"/>
      <c r="AJ6" s="8"/>
      <c r="AK6" s="8"/>
      <c r="AL6" s="43">
        <f t="shared" si="2"/>
        <v>56000000</v>
      </c>
      <c r="AM6" s="8">
        <v>50000000</v>
      </c>
      <c r="AN6" s="8">
        <v>-20000000</v>
      </c>
      <c r="AO6" s="8"/>
      <c r="AP6" s="8"/>
      <c r="AQ6" s="8"/>
      <c r="AR6" s="43">
        <f>SUM(AL6:AP6)</f>
        <v>86000000</v>
      </c>
      <c r="AS6" s="8"/>
      <c r="AT6" s="8"/>
      <c r="AU6" s="8">
        <v>-60000000</v>
      </c>
      <c r="AV6" s="8"/>
      <c r="AW6" s="8"/>
      <c r="AX6" s="43">
        <f t="shared" si="3"/>
        <v>26000000</v>
      </c>
      <c r="AZ6" s="7" t="s">
        <v>37</v>
      </c>
      <c r="BA6" s="7" t="s">
        <v>42</v>
      </c>
    </row>
    <row r="7" spans="1:59" x14ac:dyDescent="0.2">
      <c r="A7" s="7" t="s">
        <v>37</v>
      </c>
      <c r="B7" s="7" t="s">
        <v>43</v>
      </c>
      <c r="C7" s="8"/>
      <c r="D7" s="8"/>
      <c r="E7" s="8"/>
      <c r="F7" s="8"/>
      <c r="G7" s="8">
        <v>20000000</v>
      </c>
      <c r="H7" s="8"/>
      <c r="I7" s="43">
        <f t="shared" si="0"/>
        <v>20000000</v>
      </c>
      <c r="J7" s="8"/>
      <c r="K7" s="8"/>
      <c r="L7" s="8"/>
      <c r="M7" s="8"/>
      <c r="N7" s="43">
        <f>SUM(I7:M7)</f>
        <v>20000000</v>
      </c>
      <c r="O7" s="8"/>
      <c r="P7" s="8"/>
      <c r="Q7" s="8"/>
      <c r="R7" s="8"/>
      <c r="S7" s="43">
        <f>SUM(N7:R7)</f>
        <v>20000000</v>
      </c>
      <c r="T7" s="8"/>
      <c r="U7" s="8"/>
      <c r="V7" s="8"/>
      <c r="W7" s="43">
        <f t="shared" si="4"/>
        <v>20000000</v>
      </c>
      <c r="X7" s="8"/>
      <c r="Y7" s="8"/>
      <c r="Z7" s="8"/>
      <c r="AA7" s="43">
        <f t="shared" si="5"/>
        <v>20000000</v>
      </c>
      <c r="AB7" s="8"/>
      <c r="AC7" s="8"/>
      <c r="AD7" s="8"/>
      <c r="AE7" s="8"/>
      <c r="AF7" s="8"/>
      <c r="AG7" s="43">
        <f t="shared" si="1"/>
        <v>20000000</v>
      </c>
      <c r="AH7" s="8"/>
      <c r="AI7" s="8"/>
      <c r="AJ7" s="8"/>
      <c r="AK7" s="8"/>
      <c r="AL7" s="43">
        <f t="shared" si="2"/>
        <v>20000000</v>
      </c>
      <c r="AM7" s="8"/>
      <c r="AN7" s="8"/>
      <c r="AO7" s="8"/>
      <c r="AP7" s="8"/>
      <c r="AQ7" s="8"/>
      <c r="AR7" s="43">
        <f>SUM(AL7:AP7)</f>
        <v>20000000</v>
      </c>
      <c r="AS7" s="8"/>
      <c r="AT7" s="8"/>
      <c r="AU7" s="8"/>
      <c r="AV7" s="8"/>
      <c r="AW7" s="8"/>
      <c r="AX7" s="43">
        <f t="shared" si="3"/>
        <v>20000000</v>
      </c>
      <c r="AZ7" s="7" t="s">
        <v>37</v>
      </c>
      <c r="BA7" s="7" t="s">
        <v>43</v>
      </c>
    </row>
    <row r="8" spans="1:59" x14ac:dyDescent="0.2">
      <c r="A8" s="7" t="s">
        <v>50</v>
      </c>
      <c r="B8" s="7" t="s">
        <v>49</v>
      </c>
      <c r="C8" s="8"/>
      <c r="D8" s="8"/>
      <c r="E8" s="8"/>
      <c r="F8" s="8"/>
      <c r="G8" s="8">
        <v>3800000</v>
      </c>
      <c r="H8" s="8">
        <v>-4750000</v>
      </c>
      <c r="I8" s="43">
        <f t="shared" ref="I8:I12" si="8">SUM(C8:H8)</f>
        <v>-950000</v>
      </c>
      <c r="J8" s="8">
        <v>9500000</v>
      </c>
      <c r="K8" s="8">
        <v>-4750000</v>
      </c>
      <c r="L8" s="8"/>
      <c r="M8" s="8"/>
      <c r="N8" s="43">
        <f t="shared" ref="N8:N12" si="9">SUM(I8:M8)</f>
        <v>3800000</v>
      </c>
      <c r="O8" s="8"/>
      <c r="P8" s="8"/>
      <c r="Q8" s="8">
        <f>+Q10*0.19</f>
        <v>-8075000</v>
      </c>
      <c r="R8" s="8"/>
      <c r="S8" s="43">
        <f t="shared" ref="S8:S12" si="10">SUM(N8:R8)</f>
        <v>-4275000</v>
      </c>
      <c r="T8" s="8"/>
      <c r="U8" s="8"/>
      <c r="V8" s="8"/>
      <c r="W8" s="43">
        <f t="shared" si="4"/>
        <v>-4275000</v>
      </c>
      <c r="X8" s="8">
        <f>+X5*0.19</f>
        <v>11400000</v>
      </c>
      <c r="Y8" s="8"/>
      <c r="Z8" s="8"/>
      <c r="AA8" s="43">
        <f t="shared" si="5"/>
        <v>7125000</v>
      </c>
      <c r="AB8" s="8">
        <v>19000000</v>
      </c>
      <c r="AC8" s="8">
        <v>-4750000</v>
      </c>
      <c r="AD8" s="8"/>
      <c r="AE8" s="8"/>
      <c r="AF8" s="8"/>
      <c r="AG8" s="43">
        <f t="shared" si="1"/>
        <v>21375000</v>
      </c>
      <c r="AH8" s="8">
        <v>-5700000</v>
      </c>
      <c r="AI8" s="8"/>
      <c r="AJ8" s="8"/>
      <c r="AK8" s="8"/>
      <c r="AL8" s="43">
        <f t="shared" si="2"/>
        <v>15675000</v>
      </c>
      <c r="AM8" s="8">
        <v>9500000</v>
      </c>
      <c r="AN8" s="8">
        <v>-4750000</v>
      </c>
      <c r="AO8" s="8"/>
      <c r="AP8" s="8"/>
      <c r="AQ8" s="8"/>
      <c r="AR8" s="43">
        <f>SUM(AL8:AP8)</f>
        <v>20425000</v>
      </c>
      <c r="AS8" s="8"/>
      <c r="AT8" s="8"/>
      <c r="AU8" s="51">
        <v>-13680000</v>
      </c>
      <c r="AV8" s="8"/>
      <c r="AW8" s="8"/>
      <c r="AX8" s="43">
        <f t="shared" si="3"/>
        <v>6745000</v>
      </c>
      <c r="AZ8" s="7" t="s">
        <v>50</v>
      </c>
      <c r="BA8" s="7" t="s">
        <v>49</v>
      </c>
    </row>
    <row r="9" spans="1:59" x14ac:dyDescent="0.2">
      <c r="A9" s="7" t="s">
        <v>50</v>
      </c>
      <c r="B9" s="7" t="s">
        <v>51</v>
      </c>
      <c r="C9" s="8"/>
      <c r="D9" s="8"/>
      <c r="E9" s="8"/>
      <c r="F9" s="8"/>
      <c r="G9" s="8">
        <v>-500000</v>
      </c>
      <c r="H9" s="8"/>
      <c r="I9" s="43">
        <f t="shared" si="8"/>
        <v>-500000</v>
      </c>
      <c r="J9" s="8">
        <v>-1250000</v>
      </c>
      <c r="K9" s="8"/>
      <c r="L9" s="8">
        <v>-105000</v>
      </c>
      <c r="M9" s="8"/>
      <c r="N9" s="43">
        <f t="shared" si="9"/>
        <v>-1855000</v>
      </c>
      <c r="O9" s="8"/>
      <c r="P9" s="8"/>
      <c r="Q9" s="8"/>
      <c r="R9" s="8">
        <f>-R16*3.5%</f>
        <v>-105000.00000000001</v>
      </c>
      <c r="S9" s="43">
        <f t="shared" si="10"/>
        <v>-1960000</v>
      </c>
      <c r="T9" s="8"/>
      <c r="U9" s="8"/>
      <c r="V9" s="8"/>
      <c r="W9" s="43">
        <f t="shared" si="4"/>
        <v>-1960000</v>
      </c>
      <c r="X9" s="8">
        <f>-X5*1%</f>
        <v>-600000</v>
      </c>
      <c r="Y9" s="8"/>
      <c r="Z9" s="8">
        <f>-Z16*3.5%</f>
        <v>-105000.00000000001</v>
      </c>
      <c r="AA9" s="43">
        <f t="shared" si="5"/>
        <v>-2665000</v>
      </c>
      <c r="AB9" s="8">
        <f>-+AB6*2.5%</f>
        <v>-2500000</v>
      </c>
      <c r="AD9" s="8"/>
      <c r="AE9" s="8"/>
      <c r="AF9" s="8">
        <v>-105000</v>
      </c>
      <c r="AG9" s="43">
        <f t="shared" si="1"/>
        <v>-5270000</v>
      </c>
      <c r="AH9" s="8"/>
      <c r="AJ9" s="8">
        <v>-105000</v>
      </c>
      <c r="AK9" s="8"/>
      <c r="AL9" s="43">
        <f t="shared" si="2"/>
        <v>-5375000</v>
      </c>
      <c r="AM9" s="8">
        <v>-1250000</v>
      </c>
      <c r="AO9" s="8"/>
      <c r="AP9" s="8">
        <v>-105000</v>
      </c>
      <c r="AQ9" s="8"/>
      <c r="AR9" s="43">
        <f>SUM(AL9:AQ9)</f>
        <v>-6730000</v>
      </c>
      <c r="AS9" s="8"/>
      <c r="AU9" s="8"/>
      <c r="AV9" s="8"/>
      <c r="AW9" s="8">
        <v>-105000</v>
      </c>
      <c r="AX9" s="43">
        <f>SUM(AR9:AW9)</f>
        <v>-6835000</v>
      </c>
      <c r="AZ9" s="7" t="s">
        <v>50</v>
      </c>
      <c r="BA9" s="7" t="s">
        <v>51</v>
      </c>
    </row>
    <row r="10" spans="1:59" s="47" customFormat="1" x14ac:dyDescent="0.2">
      <c r="A10" s="47" t="s">
        <v>54</v>
      </c>
      <c r="B10" s="47" t="s">
        <v>52</v>
      </c>
      <c r="C10" s="48"/>
      <c r="D10" s="48"/>
      <c r="E10" s="48"/>
      <c r="F10" s="48"/>
      <c r="G10" s="48"/>
      <c r="H10" s="48">
        <v>-25000000</v>
      </c>
      <c r="I10" s="49">
        <f t="shared" si="8"/>
        <v>-25000000</v>
      </c>
      <c r="J10" s="48"/>
      <c r="K10" s="48">
        <v>-25000000</v>
      </c>
      <c r="L10" s="48"/>
      <c r="M10" s="48"/>
      <c r="N10" s="49">
        <f t="shared" si="9"/>
        <v>-50000000</v>
      </c>
      <c r="O10" s="48"/>
      <c r="P10" s="48"/>
      <c r="Q10" s="48">
        <v>-42500000</v>
      </c>
      <c r="R10" s="48"/>
      <c r="S10" s="49">
        <f t="shared" si="10"/>
        <v>-92500000</v>
      </c>
      <c r="T10" s="48"/>
      <c r="U10" s="48">
        <f>-S10</f>
        <v>92500000</v>
      </c>
      <c r="V10" s="48"/>
      <c r="W10" s="49">
        <f t="shared" si="4"/>
        <v>0</v>
      </c>
      <c r="X10" s="48"/>
      <c r="Y10" s="48"/>
      <c r="Z10" s="48"/>
      <c r="AA10" s="43">
        <f t="shared" si="5"/>
        <v>0</v>
      </c>
      <c r="AB10" s="48"/>
      <c r="AC10" s="48">
        <v>-25000000</v>
      </c>
      <c r="AD10" s="48"/>
      <c r="AE10" s="48"/>
      <c r="AF10" s="48"/>
      <c r="AG10" s="43">
        <f t="shared" si="1"/>
        <v>-25000000</v>
      </c>
      <c r="AH10" s="48">
        <v>-30000000</v>
      </c>
      <c r="AI10" s="48"/>
      <c r="AJ10" s="48"/>
      <c r="AK10" s="48"/>
      <c r="AL10" s="43">
        <f t="shared" si="2"/>
        <v>-55000000</v>
      </c>
      <c r="AM10" s="48"/>
      <c r="AN10" s="48">
        <v>-25000000</v>
      </c>
      <c r="AO10" s="48"/>
      <c r="AP10" s="48"/>
      <c r="AQ10" s="48"/>
      <c r="AR10" s="43">
        <f>SUM(AL10:AP10)</f>
        <v>-80000000</v>
      </c>
      <c r="AS10" s="48"/>
      <c r="AT10" s="48"/>
      <c r="AU10" s="48">
        <v>-72000000</v>
      </c>
      <c r="AV10" s="48"/>
      <c r="AW10" s="48"/>
      <c r="AX10" s="43">
        <f t="shared" ref="AX10:AX15" si="11">SUM(AR10:AV10)</f>
        <v>-152000000</v>
      </c>
      <c r="AZ10" s="47" t="s">
        <v>54</v>
      </c>
      <c r="BA10" s="47" t="s">
        <v>52</v>
      </c>
    </row>
    <row r="11" spans="1:59" x14ac:dyDescent="0.2">
      <c r="A11" s="7" t="s">
        <v>37</v>
      </c>
      <c r="B11" s="7" t="s">
        <v>53</v>
      </c>
      <c r="C11" s="8"/>
      <c r="D11" s="8"/>
      <c r="E11" s="8"/>
      <c r="F11" s="8"/>
      <c r="G11" s="8"/>
      <c r="H11" s="8">
        <v>625000</v>
      </c>
      <c r="I11" s="43">
        <f t="shared" si="8"/>
        <v>625000</v>
      </c>
      <c r="J11" s="8"/>
      <c r="K11" s="8">
        <v>625000</v>
      </c>
      <c r="L11" s="8"/>
      <c r="M11" s="8"/>
      <c r="N11" s="43">
        <f t="shared" si="9"/>
        <v>1250000</v>
      </c>
      <c r="O11" s="8"/>
      <c r="P11" s="8"/>
      <c r="Q11" s="8">
        <f>-Q10*2.5%</f>
        <v>1062500</v>
      </c>
      <c r="R11" s="8"/>
      <c r="S11" s="43">
        <f t="shared" si="10"/>
        <v>2312500</v>
      </c>
      <c r="T11" s="8"/>
      <c r="U11" s="8"/>
      <c r="V11" s="8"/>
      <c r="W11" s="43">
        <f t="shared" si="4"/>
        <v>2312500</v>
      </c>
      <c r="X11" s="8"/>
      <c r="Y11" s="8"/>
      <c r="Z11" s="8"/>
      <c r="AA11" s="43">
        <f t="shared" si="5"/>
        <v>2312500</v>
      </c>
      <c r="AB11" s="8"/>
      <c r="AC11" s="8">
        <v>625000</v>
      </c>
      <c r="AD11" s="8"/>
      <c r="AE11" s="8"/>
      <c r="AF11" s="8"/>
      <c r="AG11" s="43">
        <f t="shared" si="1"/>
        <v>2937500</v>
      </c>
      <c r="AH11" s="8">
        <v>750000</v>
      </c>
      <c r="AI11" s="8"/>
      <c r="AJ11" s="8"/>
      <c r="AK11" s="8"/>
      <c r="AL11" s="43">
        <f t="shared" si="2"/>
        <v>3687500</v>
      </c>
      <c r="AM11" s="8"/>
      <c r="AN11" s="8">
        <v>625000</v>
      </c>
      <c r="AO11" s="8"/>
      <c r="AP11" s="8"/>
      <c r="AQ11" s="8"/>
      <c r="AR11" s="43">
        <f>SUM(AL11:AP11)</f>
        <v>4312500</v>
      </c>
      <c r="AS11" s="8"/>
      <c r="AT11" s="8"/>
      <c r="AU11" s="8">
        <v>1800000</v>
      </c>
      <c r="AV11" s="8"/>
      <c r="AW11" s="8"/>
      <c r="AX11" s="43">
        <f t="shared" si="11"/>
        <v>6112500</v>
      </c>
      <c r="AZ11" s="7" t="s">
        <v>37</v>
      </c>
      <c r="BA11" s="7" t="s">
        <v>53</v>
      </c>
    </row>
    <row r="12" spans="1:59" s="47" customFormat="1" x14ac:dyDescent="0.2">
      <c r="A12" s="47" t="s">
        <v>58</v>
      </c>
      <c r="B12" s="47" t="s">
        <v>55</v>
      </c>
      <c r="C12" s="48"/>
      <c r="D12" s="48"/>
      <c r="E12" s="48"/>
      <c r="F12" s="48"/>
      <c r="G12" s="48"/>
      <c r="H12" s="48">
        <v>15000000</v>
      </c>
      <c r="I12" s="49">
        <f t="shared" si="8"/>
        <v>15000000</v>
      </c>
      <c r="J12" s="48"/>
      <c r="K12" s="48">
        <v>20000000</v>
      </c>
      <c r="L12" s="48"/>
      <c r="M12" s="48"/>
      <c r="N12" s="49">
        <f t="shared" si="9"/>
        <v>35000000</v>
      </c>
      <c r="O12" s="48"/>
      <c r="P12" s="48"/>
      <c r="Q12" s="48">
        <v>35000000</v>
      </c>
      <c r="R12" s="48"/>
      <c r="S12" s="49">
        <f t="shared" si="10"/>
        <v>70000000</v>
      </c>
      <c r="T12" s="48"/>
      <c r="U12" s="48">
        <f>-S12</f>
        <v>-70000000</v>
      </c>
      <c r="V12" s="48"/>
      <c r="W12" s="49">
        <f t="shared" si="4"/>
        <v>0</v>
      </c>
      <c r="X12" s="48"/>
      <c r="Y12" s="48"/>
      <c r="Z12" s="48"/>
      <c r="AA12" s="43">
        <f t="shared" si="5"/>
        <v>0</v>
      </c>
      <c r="AB12" s="48"/>
      <c r="AC12" s="48">
        <v>20000000</v>
      </c>
      <c r="AD12" s="48"/>
      <c r="AE12" s="48"/>
      <c r="AF12" s="48"/>
      <c r="AG12" s="43">
        <f t="shared" si="1"/>
        <v>20000000</v>
      </c>
      <c r="AH12" s="48">
        <v>24000000</v>
      </c>
      <c r="AI12" s="48"/>
      <c r="AJ12" s="48"/>
      <c r="AK12" s="48"/>
      <c r="AL12" s="43">
        <f t="shared" si="2"/>
        <v>44000000</v>
      </c>
      <c r="AM12" s="48"/>
      <c r="AN12" s="48">
        <v>20000000</v>
      </c>
      <c r="AO12" s="48"/>
      <c r="AP12" s="48"/>
      <c r="AQ12" s="48"/>
      <c r="AR12" s="43">
        <f>SUM(AL12:AP12)</f>
        <v>64000000</v>
      </c>
      <c r="AS12" s="48"/>
      <c r="AT12" s="48"/>
      <c r="AU12" s="48">
        <v>60000000</v>
      </c>
      <c r="AV12" s="48"/>
      <c r="AW12" s="48"/>
      <c r="AX12" s="43">
        <f t="shared" si="11"/>
        <v>124000000</v>
      </c>
      <c r="AZ12" s="47" t="s">
        <v>58</v>
      </c>
      <c r="BA12" s="47" t="s">
        <v>55</v>
      </c>
    </row>
    <row r="13" spans="1:59" x14ac:dyDescent="0.2">
      <c r="A13" s="7" t="s">
        <v>50</v>
      </c>
      <c r="B13" s="7" t="s">
        <v>62</v>
      </c>
      <c r="C13" s="8"/>
      <c r="D13" s="8"/>
      <c r="E13" s="8"/>
      <c r="F13" s="8"/>
      <c r="G13" s="8"/>
      <c r="H13" s="8"/>
      <c r="I13" s="43">
        <f t="shared" ref="I13:I20" si="12">SUM(C13:H13)</f>
        <v>0</v>
      </c>
      <c r="J13" s="46">
        <v>-58250000</v>
      </c>
      <c r="K13" s="8"/>
      <c r="L13" s="8"/>
      <c r="M13" s="8"/>
      <c r="N13" s="43">
        <f>SUM(I13:M13)</f>
        <v>-58250000</v>
      </c>
      <c r="O13" s="8">
        <f>-J13</f>
        <v>58250000</v>
      </c>
      <c r="P13" s="8"/>
      <c r="Q13" s="8"/>
      <c r="R13" s="8"/>
      <c r="S13" s="43">
        <f>SUM(N13:R13)</f>
        <v>0</v>
      </c>
      <c r="T13" s="8"/>
      <c r="U13" s="8"/>
      <c r="V13" s="8"/>
      <c r="W13" s="43">
        <f t="shared" si="4"/>
        <v>0</v>
      </c>
      <c r="X13" s="8">
        <f>-SUM(X5:X9)</f>
        <v>-70800000</v>
      </c>
      <c r="Y13" s="8"/>
      <c r="Z13" s="8"/>
      <c r="AA13" s="43">
        <f t="shared" si="5"/>
        <v>-70800000</v>
      </c>
      <c r="AB13" s="8">
        <v>-116500000</v>
      </c>
      <c r="AC13" s="8"/>
      <c r="AD13" s="8"/>
      <c r="AE13" s="8"/>
      <c r="AF13" s="8"/>
      <c r="AG13" s="43">
        <f t="shared" si="1"/>
        <v>-187300000</v>
      </c>
      <c r="AH13" s="8"/>
      <c r="AI13" s="8">
        <v>70800000</v>
      </c>
      <c r="AJ13" s="8"/>
      <c r="AK13" s="8"/>
      <c r="AL13" s="43">
        <f t="shared" si="2"/>
        <v>-116500000</v>
      </c>
      <c r="AM13" s="8">
        <v>-58250000</v>
      </c>
      <c r="AN13" s="8"/>
      <c r="AO13" s="8"/>
      <c r="AP13" s="8"/>
      <c r="AQ13" s="8"/>
      <c r="AR13" s="43">
        <f>SUM(AL13:AP13)</f>
        <v>-174750000</v>
      </c>
      <c r="AS13" s="8">
        <v>58250000</v>
      </c>
      <c r="AT13" s="8"/>
      <c r="AU13" s="8"/>
      <c r="AV13" s="8"/>
      <c r="AW13" s="8"/>
      <c r="AX13" s="43">
        <f t="shared" si="11"/>
        <v>-116500000</v>
      </c>
      <c r="AZ13" s="7" t="s">
        <v>50</v>
      </c>
      <c r="BA13" s="7" t="s">
        <v>62</v>
      </c>
    </row>
    <row r="14" spans="1:59" x14ac:dyDescent="0.2">
      <c r="A14" s="7" t="s">
        <v>37</v>
      </c>
      <c r="B14" s="7" t="s">
        <v>63</v>
      </c>
      <c r="C14" s="8"/>
      <c r="D14" s="8"/>
      <c r="E14" s="8"/>
      <c r="F14" s="8"/>
      <c r="G14" s="8"/>
      <c r="H14" s="8"/>
      <c r="I14" s="43">
        <f t="shared" si="12"/>
        <v>0</v>
      </c>
      <c r="J14" s="8"/>
      <c r="K14" s="46">
        <v>29125000</v>
      </c>
      <c r="L14" s="8"/>
      <c r="M14" s="8"/>
      <c r="N14" s="43">
        <f t="shared" ref="N14:N18" si="13">SUM(I14:M14)</f>
        <v>29125000</v>
      </c>
      <c r="O14" s="8"/>
      <c r="P14" s="8">
        <f>-K14</f>
        <v>-29125000</v>
      </c>
      <c r="Q14" s="8">
        <f>-SUM(Q8:Q11)</f>
        <v>49512500</v>
      </c>
      <c r="R14" s="8"/>
      <c r="S14" s="43">
        <f t="shared" ref="S14:S18" si="14">SUM(N14:R14)</f>
        <v>49512500</v>
      </c>
      <c r="T14" s="8"/>
      <c r="U14" s="8"/>
      <c r="V14" s="8"/>
      <c r="W14" s="43">
        <f t="shared" si="4"/>
        <v>49512500</v>
      </c>
      <c r="X14" s="8"/>
      <c r="Y14" s="8"/>
      <c r="Z14" s="8"/>
      <c r="AA14" s="43">
        <f t="shared" si="5"/>
        <v>49512500</v>
      </c>
      <c r="AB14" s="8"/>
      <c r="AC14" s="8">
        <v>29125000</v>
      </c>
      <c r="AD14" s="8">
        <v>-49512500</v>
      </c>
      <c r="AE14" s="8"/>
      <c r="AF14" s="8"/>
      <c r="AG14" s="43">
        <f t="shared" si="1"/>
        <v>29125000</v>
      </c>
      <c r="AH14" s="8"/>
      <c r="AI14" s="8"/>
      <c r="AJ14" s="8"/>
      <c r="AK14" s="8"/>
      <c r="AL14" s="43">
        <f t="shared" si="2"/>
        <v>29125000</v>
      </c>
      <c r="AM14" s="8"/>
      <c r="AN14" s="8">
        <v>29125000</v>
      </c>
      <c r="AO14" s="8">
        <v>-29125000</v>
      </c>
      <c r="AP14" s="8"/>
      <c r="AQ14" s="8"/>
      <c r="AR14" s="43">
        <f>SUM(AL14:AP14)</f>
        <v>29125000</v>
      </c>
      <c r="AS14" s="8"/>
      <c r="AT14" s="8">
        <v>-29125000</v>
      </c>
      <c r="AU14" s="8">
        <v>83880000</v>
      </c>
      <c r="AV14" s="8"/>
      <c r="AW14" s="8"/>
      <c r="AX14" s="43">
        <f t="shared" si="11"/>
        <v>83880000</v>
      </c>
      <c r="AZ14" s="7" t="s">
        <v>37</v>
      </c>
      <c r="BA14" s="7" t="s">
        <v>63</v>
      </c>
    </row>
    <row r="15" spans="1:59" x14ac:dyDescent="0.2">
      <c r="A15" s="7" t="s">
        <v>37</v>
      </c>
      <c r="B15" s="7" t="s">
        <v>64</v>
      </c>
      <c r="C15" s="8"/>
      <c r="D15" s="8"/>
      <c r="E15" s="8"/>
      <c r="F15" s="8"/>
      <c r="G15" s="8"/>
      <c r="H15" s="8"/>
      <c r="I15" s="43">
        <f t="shared" si="12"/>
        <v>0</v>
      </c>
      <c r="J15" s="8"/>
      <c r="K15" s="8"/>
      <c r="L15" s="8">
        <v>3000000</v>
      </c>
      <c r="M15" s="8">
        <v>-3000000</v>
      </c>
      <c r="N15" s="43">
        <f t="shared" si="13"/>
        <v>0</v>
      </c>
      <c r="O15" s="8"/>
      <c r="P15" s="8"/>
      <c r="Q15" s="8"/>
      <c r="R15" s="8"/>
      <c r="S15" s="43">
        <f t="shared" si="14"/>
        <v>0</v>
      </c>
      <c r="T15" s="8"/>
      <c r="U15" s="8"/>
      <c r="V15" s="8"/>
      <c r="W15" s="43">
        <f t="shared" si="4"/>
        <v>0</v>
      </c>
      <c r="X15" s="8"/>
      <c r="Y15" s="8"/>
      <c r="Z15" s="8"/>
      <c r="AA15" s="43">
        <f t="shared" si="5"/>
        <v>0</v>
      </c>
      <c r="AB15" s="8"/>
      <c r="AC15" s="8"/>
      <c r="AD15" s="8"/>
      <c r="AE15" s="8"/>
      <c r="AF15" s="8"/>
      <c r="AG15" s="43">
        <v>0</v>
      </c>
      <c r="AH15" s="8"/>
      <c r="AI15" s="8"/>
      <c r="AJ15" s="8"/>
      <c r="AK15" s="8"/>
      <c r="AL15" s="43">
        <v>0</v>
      </c>
      <c r="AM15" s="8"/>
      <c r="AN15" s="8"/>
      <c r="AO15" s="8"/>
      <c r="AP15" s="8"/>
      <c r="AQ15" s="8"/>
      <c r="AR15" s="43">
        <v>0</v>
      </c>
      <c r="AS15" s="8"/>
      <c r="AT15" s="8"/>
      <c r="AU15" s="8"/>
      <c r="AV15" s="8"/>
      <c r="AW15" s="8"/>
      <c r="AX15" s="43">
        <f t="shared" si="11"/>
        <v>0</v>
      </c>
      <c r="AZ15" s="7" t="s">
        <v>37</v>
      </c>
      <c r="BA15" s="7" t="s">
        <v>64</v>
      </c>
    </row>
    <row r="16" spans="1:59" s="47" customFormat="1" x14ac:dyDescent="0.2">
      <c r="A16" s="47" t="s">
        <v>66</v>
      </c>
      <c r="B16" s="47" t="s">
        <v>65</v>
      </c>
      <c r="C16" s="48"/>
      <c r="D16" s="48"/>
      <c r="E16" s="48"/>
      <c r="F16" s="48"/>
      <c r="G16" s="48"/>
      <c r="H16" s="48"/>
      <c r="I16" s="49">
        <f t="shared" si="12"/>
        <v>0</v>
      </c>
      <c r="J16" s="48"/>
      <c r="K16" s="48"/>
      <c r="L16" s="48"/>
      <c r="M16" s="48">
        <v>3000000</v>
      </c>
      <c r="N16" s="49">
        <f t="shared" si="13"/>
        <v>3000000</v>
      </c>
      <c r="O16" s="48"/>
      <c r="P16" s="48"/>
      <c r="Q16" s="48"/>
      <c r="R16" s="48">
        <v>3000000</v>
      </c>
      <c r="S16" s="49">
        <f t="shared" si="14"/>
        <v>6000000</v>
      </c>
      <c r="T16" s="48"/>
      <c r="U16" s="48">
        <f>-S16</f>
        <v>-6000000</v>
      </c>
      <c r="V16" s="48"/>
      <c r="W16" s="49">
        <f t="shared" si="4"/>
        <v>0</v>
      </c>
      <c r="X16" s="48"/>
      <c r="Y16" s="48"/>
      <c r="Z16" s="48">
        <v>3000000</v>
      </c>
      <c r="AA16" s="43">
        <f t="shared" si="5"/>
        <v>3000000</v>
      </c>
      <c r="AB16" s="48"/>
      <c r="AC16" s="48"/>
      <c r="AD16" s="48"/>
      <c r="AE16" s="48"/>
      <c r="AF16" s="48">
        <v>3000000</v>
      </c>
      <c r="AG16" s="43">
        <f>SUM(AA16:AF16)</f>
        <v>6000000</v>
      </c>
      <c r="AH16" s="48"/>
      <c r="AI16" s="48"/>
      <c r="AJ16" s="48">
        <v>3000000</v>
      </c>
      <c r="AK16" s="48"/>
      <c r="AL16" s="43">
        <f>SUM(AG16:AK16)</f>
        <v>9000000</v>
      </c>
      <c r="AM16" s="48"/>
      <c r="AN16" s="48"/>
      <c r="AO16" s="48"/>
      <c r="AP16" s="48">
        <v>3000000</v>
      </c>
      <c r="AQ16" s="48"/>
      <c r="AR16" s="43">
        <f>SUM(AL16:AP16)</f>
        <v>12000000</v>
      </c>
      <c r="AS16" s="48"/>
      <c r="AT16" s="48"/>
      <c r="AU16" s="48"/>
      <c r="AV16" s="48"/>
      <c r="AW16" s="48">
        <v>3000000</v>
      </c>
      <c r="AX16" s="43">
        <f>SUM(AR16:AW16)</f>
        <v>15000000</v>
      </c>
      <c r="AZ16" s="47" t="s">
        <v>66</v>
      </c>
      <c r="BA16" s="47" t="s">
        <v>65</v>
      </c>
    </row>
    <row r="17" spans="1:53" s="47" customFormat="1" x14ac:dyDescent="0.2">
      <c r="A17" s="47" t="s">
        <v>66</v>
      </c>
      <c r="B17" s="47" t="s">
        <v>72</v>
      </c>
      <c r="C17" s="48"/>
      <c r="D17" s="48"/>
      <c r="E17" s="48"/>
      <c r="F17" s="48"/>
      <c r="G17" s="48"/>
      <c r="H17" s="48"/>
      <c r="I17" s="49">
        <f t="shared" si="12"/>
        <v>0</v>
      </c>
      <c r="J17" s="48"/>
      <c r="K17" s="48"/>
      <c r="L17" s="48"/>
      <c r="M17" s="48"/>
      <c r="N17" s="49">
        <f t="shared" si="13"/>
        <v>0</v>
      </c>
      <c r="O17" s="48"/>
      <c r="P17" s="48"/>
      <c r="Q17" s="48"/>
      <c r="R17" s="48"/>
      <c r="S17" s="49">
        <f t="shared" si="14"/>
        <v>0</v>
      </c>
      <c r="T17" s="48">
        <v>5280000</v>
      </c>
      <c r="U17" s="48">
        <f>-T17</f>
        <v>-5280000</v>
      </c>
      <c r="V17" s="48"/>
      <c r="W17" s="49">
        <f t="shared" si="4"/>
        <v>0</v>
      </c>
      <c r="X17" s="48"/>
      <c r="Y17" s="48"/>
      <c r="Z17" s="48"/>
      <c r="AA17" s="43">
        <f t="shared" si="5"/>
        <v>0</v>
      </c>
      <c r="AB17" s="48"/>
      <c r="AC17" s="48"/>
      <c r="AD17" s="48"/>
      <c r="AE17" s="48"/>
      <c r="AF17" s="48"/>
      <c r="AG17" s="43">
        <v>0</v>
      </c>
      <c r="AH17" s="48"/>
      <c r="AI17" s="48"/>
      <c r="AJ17" s="48"/>
      <c r="AK17" s="48"/>
      <c r="AL17" s="43">
        <v>0</v>
      </c>
      <c r="AM17" s="48"/>
      <c r="AN17" s="48"/>
      <c r="AO17" s="48"/>
      <c r="AP17" s="48"/>
      <c r="AQ17" s="48"/>
      <c r="AR17" s="43">
        <v>0</v>
      </c>
      <c r="AS17" s="48"/>
      <c r="AT17" s="48"/>
      <c r="AU17" s="48"/>
      <c r="AV17" s="48"/>
      <c r="AW17" s="48"/>
      <c r="AX17" s="43">
        <f t="shared" ref="AX17:AX22" si="15">SUM(AR17:AV17)</f>
        <v>0</v>
      </c>
      <c r="AZ17" s="47" t="s">
        <v>66</v>
      </c>
      <c r="BA17" s="47" t="s">
        <v>72</v>
      </c>
    </row>
    <row r="18" spans="1:53" x14ac:dyDescent="0.2">
      <c r="A18" s="7" t="s">
        <v>50</v>
      </c>
      <c r="B18" s="7" t="s">
        <v>73</v>
      </c>
      <c r="C18" s="8"/>
      <c r="D18" s="8"/>
      <c r="E18" s="8"/>
      <c r="F18" s="8"/>
      <c r="G18" s="8"/>
      <c r="H18" s="8"/>
      <c r="I18" s="43">
        <f t="shared" si="12"/>
        <v>0</v>
      </c>
      <c r="J18" s="8"/>
      <c r="K18" s="8"/>
      <c r="L18" s="8"/>
      <c r="M18" s="8"/>
      <c r="N18" s="43">
        <f t="shared" si="13"/>
        <v>0</v>
      </c>
      <c r="O18" s="8"/>
      <c r="P18" s="8"/>
      <c r="Q18" s="8"/>
      <c r="R18" s="8"/>
      <c r="S18" s="43">
        <f t="shared" si="14"/>
        <v>0</v>
      </c>
      <c r="T18" s="8">
        <f>-T17</f>
        <v>-5280000</v>
      </c>
      <c r="U18" s="8"/>
      <c r="V18" s="8"/>
      <c r="W18" s="43">
        <f t="shared" si="4"/>
        <v>-5280000</v>
      </c>
      <c r="X18" s="8"/>
      <c r="Y18" s="8"/>
      <c r="Z18" s="8"/>
      <c r="AA18" s="43">
        <f t="shared" si="5"/>
        <v>-5280000</v>
      </c>
      <c r="AB18" s="8"/>
      <c r="AC18" s="8"/>
      <c r="AD18" s="8"/>
      <c r="AE18" s="8"/>
      <c r="AF18" s="8"/>
      <c r="AG18" s="43">
        <f>SUM(AA18:AF18)</f>
        <v>-5280000</v>
      </c>
      <c r="AH18" s="8"/>
      <c r="AI18" s="8"/>
      <c r="AJ18" s="8"/>
      <c r="AK18" s="8"/>
      <c r="AL18" s="43">
        <f t="shared" ref="AL18:AL23" si="16">SUM(AG18:AK18)</f>
        <v>-5280000</v>
      </c>
      <c r="AM18" s="8"/>
      <c r="AN18" s="8"/>
      <c r="AO18" s="8"/>
      <c r="AP18" s="8"/>
      <c r="AQ18" s="8"/>
      <c r="AR18" s="43">
        <f>SUM(AL18:AP18)</f>
        <v>-5280000</v>
      </c>
      <c r="AS18" s="8"/>
      <c r="AT18" s="8"/>
      <c r="AU18" s="8"/>
      <c r="AV18" s="8"/>
      <c r="AW18" s="8"/>
      <c r="AX18" s="43">
        <f t="shared" si="15"/>
        <v>-5280000</v>
      </c>
      <c r="AZ18" s="7" t="s">
        <v>50</v>
      </c>
      <c r="BA18" s="7" t="s">
        <v>73</v>
      </c>
    </row>
    <row r="19" spans="1:53" x14ac:dyDescent="0.2">
      <c r="A19" s="7" t="s">
        <v>57</v>
      </c>
      <c r="B19" s="7" t="s">
        <v>71</v>
      </c>
      <c r="C19" s="8"/>
      <c r="D19" s="8"/>
      <c r="E19" s="8"/>
      <c r="F19" s="8"/>
      <c r="G19" s="8"/>
      <c r="H19" s="8"/>
      <c r="I19" s="43">
        <f t="shared" si="12"/>
        <v>0</v>
      </c>
      <c r="J19" s="8"/>
      <c r="K19" s="8"/>
      <c r="L19" s="8"/>
      <c r="M19" s="8"/>
      <c r="N19" s="43">
        <f t="shared" ref="N19:N20" si="17">SUM(I19:M19)</f>
        <v>0</v>
      </c>
      <c r="O19" s="8"/>
      <c r="P19" s="8"/>
      <c r="Q19" s="8"/>
      <c r="R19" s="8"/>
      <c r="S19" s="43">
        <f t="shared" ref="S19:S20" si="18">SUM(N19:R19)</f>
        <v>0</v>
      </c>
      <c r="T19" s="8"/>
      <c r="U19" s="8">
        <v>-11220000</v>
      </c>
      <c r="V19" s="8">
        <v>1122000</v>
      </c>
      <c r="W19" s="43">
        <f t="shared" si="4"/>
        <v>-10098000</v>
      </c>
      <c r="X19" s="8"/>
      <c r="Y19" s="8"/>
      <c r="Z19" s="8"/>
      <c r="AA19" s="43">
        <f t="shared" si="5"/>
        <v>-10098000</v>
      </c>
      <c r="AB19" s="8"/>
      <c r="AC19" s="8"/>
      <c r="AD19" s="8"/>
      <c r="AE19" s="8"/>
      <c r="AF19" s="8"/>
      <c r="AG19" s="43">
        <f>SUM(AA19:AF19)</f>
        <v>-10098000</v>
      </c>
      <c r="AH19" s="8"/>
      <c r="AI19" s="8"/>
      <c r="AJ19" s="8"/>
      <c r="AK19" s="8"/>
      <c r="AL19" s="43">
        <f t="shared" si="16"/>
        <v>-10098000</v>
      </c>
      <c r="AM19" s="8"/>
      <c r="AN19" s="8"/>
      <c r="AO19" s="8"/>
      <c r="AP19" s="8"/>
      <c r="AQ19" s="8"/>
      <c r="AR19" s="43">
        <f>SUM(AL19:AP19)</f>
        <v>-10098000</v>
      </c>
      <c r="AS19" s="8"/>
      <c r="AT19" s="8"/>
      <c r="AU19" s="8"/>
      <c r="AV19" s="8"/>
      <c r="AW19" s="8"/>
      <c r="AX19" s="43">
        <f t="shared" si="15"/>
        <v>-10098000</v>
      </c>
      <c r="AZ19" s="7" t="s">
        <v>57</v>
      </c>
      <c r="BA19" s="7" t="s">
        <v>71</v>
      </c>
    </row>
    <row r="20" spans="1:53" x14ac:dyDescent="0.2">
      <c r="A20" s="7" t="s">
        <v>57</v>
      </c>
      <c r="B20" s="7" t="s">
        <v>77</v>
      </c>
      <c r="C20" s="8"/>
      <c r="D20" s="8"/>
      <c r="E20" s="8"/>
      <c r="F20" s="8"/>
      <c r="G20" s="8"/>
      <c r="H20" s="8"/>
      <c r="I20" s="43">
        <f t="shared" si="12"/>
        <v>0</v>
      </c>
      <c r="J20" s="8"/>
      <c r="K20" s="8"/>
      <c r="L20" s="8"/>
      <c r="M20" s="8"/>
      <c r="N20" s="43">
        <f t="shared" si="17"/>
        <v>0</v>
      </c>
      <c r="O20" s="8"/>
      <c r="P20" s="8"/>
      <c r="Q20" s="8"/>
      <c r="R20" s="8"/>
      <c r="S20" s="43">
        <f t="shared" si="18"/>
        <v>0</v>
      </c>
      <c r="T20" s="8"/>
      <c r="U20" s="8"/>
      <c r="V20" s="8">
        <f>-V19</f>
        <v>-1122000</v>
      </c>
      <c r="W20" s="43">
        <f t="shared" si="4"/>
        <v>-1122000</v>
      </c>
      <c r="X20" s="8"/>
      <c r="Y20" s="8"/>
      <c r="Z20" s="8"/>
      <c r="AA20" s="43">
        <f t="shared" si="5"/>
        <v>-1122000</v>
      </c>
      <c r="AB20" s="8"/>
      <c r="AC20" s="8"/>
      <c r="AD20" s="8"/>
      <c r="AE20" s="8"/>
      <c r="AF20" s="8"/>
      <c r="AG20" s="43">
        <f>SUM(AA20:AF20)</f>
        <v>-1122000</v>
      </c>
      <c r="AH20" s="8"/>
      <c r="AI20" s="8"/>
      <c r="AJ20" s="8"/>
      <c r="AK20" s="8"/>
      <c r="AL20" s="43">
        <f t="shared" si="16"/>
        <v>-1122000</v>
      </c>
      <c r="AM20" s="8"/>
      <c r="AN20" s="8"/>
      <c r="AO20" s="8"/>
      <c r="AP20" s="8"/>
      <c r="AQ20" s="8"/>
      <c r="AR20" s="43">
        <f>SUM(AL20:AP20)</f>
        <v>-1122000</v>
      </c>
      <c r="AS20" s="8"/>
      <c r="AT20" s="8"/>
      <c r="AU20" s="8"/>
      <c r="AV20" s="8"/>
      <c r="AW20" s="8"/>
      <c r="AX20" s="43">
        <f t="shared" si="15"/>
        <v>-1122000</v>
      </c>
      <c r="AZ20" s="7" t="s">
        <v>57</v>
      </c>
      <c r="BA20" s="7" t="s">
        <v>77</v>
      </c>
    </row>
    <row r="21" spans="1:53" s="47" customFormat="1" x14ac:dyDescent="0.2">
      <c r="A21" s="47" t="s">
        <v>66</v>
      </c>
      <c r="B21" s="47" t="s">
        <v>82</v>
      </c>
      <c r="C21" s="48"/>
      <c r="D21" s="48"/>
      <c r="E21" s="48"/>
      <c r="F21" s="48"/>
      <c r="G21" s="48"/>
      <c r="H21" s="48"/>
      <c r="I21" s="49">
        <f t="shared" ref="I21" si="19">SUM(C21:H21)</f>
        <v>0</v>
      </c>
      <c r="J21" s="48"/>
      <c r="K21" s="48"/>
      <c r="L21" s="48"/>
      <c r="M21" s="48"/>
      <c r="N21" s="49">
        <f t="shared" ref="N21" si="20">SUM(I21:M21)</f>
        <v>0</v>
      </c>
      <c r="O21" s="48"/>
      <c r="P21" s="48"/>
      <c r="Q21" s="48"/>
      <c r="R21" s="48"/>
      <c r="S21" s="49">
        <f t="shared" ref="S21" si="21">SUM(N21:R21)</f>
        <v>0</v>
      </c>
      <c r="T21" s="48"/>
      <c r="U21" s="48"/>
      <c r="V21" s="48"/>
      <c r="W21" s="49">
        <f t="shared" ref="W21" si="22">SUM(S21:V21)</f>
        <v>0</v>
      </c>
      <c r="X21" s="48"/>
      <c r="Y21" s="48">
        <v>600000</v>
      </c>
      <c r="Z21" s="48"/>
      <c r="AA21" s="43">
        <f t="shared" si="5"/>
        <v>600000</v>
      </c>
      <c r="AB21" s="48"/>
      <c r="AC21" s="48"/>
      <c r="AD21" s="48"/>
      <c r="AE21" s="48"/>
      <c r="AF21" s="48"/>
      <c r="AG21" s="43">
        <f>SUM(AA21:AF21)</f>
        <v>600000</v>
      </c>
      <c r="AH21" s="48"/>
      <c r="AI21" s="48"/>
      <c r="AJ21" s="48"/>
      <c r="AK21" s="48"/>
      <c r="AL21" s="43">
        <f t="shared" si="16"/>
        <v>600000</v>
      </c>
      <c r="AM21" s="48"/>
      <c r="AN21" s="48"/>
      <c r="AO21" s="48"/>
      <c r="AP21" s="48"/>
      <c r="AQ21" s="48"/>
      <c r="AR21" s="43">
        <f>SUM(AL21:AP21)</f>
        <v>600000</v>
      </c>
      <c r="AS21" s="48"/>
      <c r="AT21" s="48"/>
      <c r="AU21" s="48"/>
      <c r="AV21" s="48"/>
      <c r="AW21" s="48"/>
      <c r="AX21" s="43">
        <f t="shared" si="15"/>
        <v>600000</v>
      </c>
      <c r="AZ21" s="47" t="s">
        <v>66</v>
      </c>
      <c r="BA21" s="47" t="s">
        <v>82</v>
      </c>
    </row>
    <row r="22" spans="1:53" s="47" customFormat="1" x14ac:dyDescent="0.2">
      <c r="A22" s="47" t="s">
        <v>66</v>
      </c>
      <c r="B22" s="47" t="s">
        <v>88</v>
      </c>
      <c r="C22" s="48"/>
      <c r="D22" s="48"/>
      <c r="E22" s="48"/>
      <c r="F22" s="48"/>
      <c r="G22" s="48"/>
      <c r="H22" s="48"/>
      <c r="I22" s="49">
        <v>0</v>
      </c>
      <c r="J22" s="48"/>
      <c r="K22" s="48"/>
      <c r="L22" s="48"/>
      <c r="M22" s="48"/>
      <c r="N22" s="49">
        <v>0</v>
      </c>
      <c r="O22" s="48"/>
      <c r="P22" s="48"/>
      <c r="Q22" s="48"/>
      <c r="R22" s="48"/>
      <c r="S22" s="49">
        <v>0</v>
      </c>
      <c r="T22" s="48"/>
      <c r="U22" s="48"/>
      <c r="V22" s="48"/>
      <c r="W22" s="49">
        <v>0</v>
      </c>
      <c r="X22" s="48"/>
      <c r="Y22" s="48"/>
      <c r="Z22" s="48"/>
      <c r="AA22" s="43">
        <v>0</v>
      </c>
      <c r="AB22" s="48"/>
      <c r="AC22" s="48"/>
      <c r="AD22" s="48"/>
      <c r="AE22" s="48">
        <v>8000000</v>
      </c>
      <c r="AF22" s="48"/>
      <c r="AG22" s="43">
        <f>SUM(AA22:AF22)</f>
        <v>8000000</v>
      </c>
      <c r="AH22" s="48"/>
      <c r="AI22" s="48"/>
      <c r="AJ22" s="48"/>
      <c r="AK22" s="48">
        <v>10000000</v>
      </c>
      <c r="AL22" s="43">
        <f t="shared" si="16"/>
        <v>18000000</v>
      </c>
      <c r="AM22" s="48"/>
      <c r="AN22" s="48"/>
      <c r="AO22" s="48"/>
      <c r="AP22" s="48"/>
      <c r="AQ22" s="48">
        <v>10000000</v>
      </c>
      <c r="AR22" s="43">
        <f>SUM(AL22:AQ22)</f>
        <v>28000000</v>
      </c>
      <c r="AS22" s="48"/>
      <c r="AT22" s="48"/>
      <c r="AU22" s="48"/>
      <c r="AV22" s="48">
        <v>10000000</v>
      </c>
      <c r="AW22" s="48"/>
      <c r="AX22" s="43">
        <f t="shared" si="15"/>
        <v>38000000</v>
      </c>
      <c r="AZ22" s="47" t="s">
        <v>66</v>
      </c>
      <c r="BA22" s="47" t="s">
        <v>88</v>
      </c>
    </row>
    <row r="23" spans="1:53" x14ac:dyDescent="0.2">
      <c r="A23" s="7" t="s">
        <v>50</v>
      </c>
      <c r="B23" s="7" t="s">
        <v>89</v>
      </c>
      <c r="C23" s="8"/>
      <c r="D23" s="8"/>
      <c r="E23" s="8"/>
      <c r="F23" s="8"/>
      <c r="G23" s="8"/>
      <c r="H23" s="8"/>
      <c r="I23" s="43">
        <v>0</v>
      </c>
      <c r="J23" s="8"/>
      <c r="K23" s="8"/>
      <c r="L23" s="8"/>
      <c r="M23" s="8"/>
      <c r="N23" s="43">
        <v>0</v>
      </c>
      <c r="O23" s="8"/>
      <c r="P23" s="8"/>
      <c r="Q23" s="8"/>
      <c r="R23" s="8"/>
      <c r="S23" s="43">
        <v>0</v>
      </c>
      <c r="T23" s="8"/>
      <c r="U23" s="8"/>
      <c r="V23" s="8"/>
      <c r="W23" s="43">
        <v>0</v>
      </c>
      <c r="X23" s="8"/>
      <c r="Y23" s="8"/>
      <c r="Z23" s="8"/>
      <c r="AA23" s="43">
        <v>0</v>
      </c>
      <c r="AB23" s="8"/>
      <c r="AC23" s="8"/>
      <c r="AD23" s="8"/>
      <c r="AE23" s="8"/>
      <c r="AF23" s="8">
        <v>-2895000</v>
      </c>
      <c r="AG23" s="43">
        <v>-2895000</v>
      </c>
      <c r="AH23" s="8"/>
      <c r="AI23" s="8"/>
      <c r="AJ23" s="8">
        <v>2895000</v>
      </c>
      <c r="AK23" s="8"/>
      <c r="AL23" s="43">
        <f t="shared" si="16"/>
        <v>0</v>
      </c>
      <c r="AM23" s="8"/>
      <c r="AN23" s="8"/>
      <c r="AO23" s="8"/>
      <c r="AP23" s="8"/>
      <c r="AQ23" s="8"/>
      <c r="AR23" s="43">
        <v>0</v>
      </c>
      <c r="AS23" s="8"/>
      <c r="AT23" s="8"/>
      <c r="AU23" s="8"/>
      <c r="AV23" s="8"/>
      <c r="AW23" s="8">
        <v>-2895000</v>
      </c>
      <c r="AX23" s="43">
        <f>SUM(AR23:AW23)</f>
        <v>-2895000</v>
      </c>
      <c r="AZ23" s="7" t="s">
        <v>50</v>
      </c>
      <c r="BA23" s="7" t="s">
        <v>89</v>
      </c>
    </row>
    <row r="24" spans="1:53" x14ac:dyDescent="0.2">
      <c r="C24" s="8"/>
      <c r="D24" s="8"/>
      <c r="E24" s="8"/>
      <c r="F24" s="8"/>
      <c r="G24" s="8"/>
      <c r="H24" s="8"/>
      <c r="I24" s="43">
        <v>0</v>
      </c>
      <c r="J24" s="8"/>
      <c r="K24" s="8"/>
      <c r="L24" s="8"/>
      <c r="M24" s="8"/>
      <c r="N24" s="43">
        <v>0</v>
      </c>
      <c r="O24" s="8"/>
      <c r="P24" s="8"/>
      <c r="Q24" s="8"/>
      <c r="R24" s="8"/>
      <c r="S24" s="43">
        <v>0</v>
      </c>
      <c r="T24" s="8"/>
      <c r="U24" s="8"/>
      <c r="V24" s="8"/>
      <c r="W24" s="43">
        <v>0</v>
      </c>
      <c r="X24" s="8"/>
      <c r="Y24" s="8"/>
      <c r="Z24" s="8"/>
      <c r="AA24" s="43">
        <v>0</v>
      </c>
      <c r="AB24" s="8"/>
      <c r="AC24" s="8"/>
      <c r="AD24" s="8"/>
      <c r="AE24" s="8"/>
      <c r="AF24" s="8"/>
      <c r="AG24" s="43"/>
      <c r="AL24" s="43"/>
      <c r="AR24" s="43"/>
      <c r="AX24" s="43"/>
    </row>
    <row r="25" spans="1:53" s="45" customFormat="1" x14ac:dyDescent="0.2">
      <c r="B25" s="45" t="s">
        <v>34</v>
      </c>
      <c r="C25" s="43">
        <f t="shared" ref="C25:AD25" si="23">SUM(C2:C24)</f>
        <v>0</v>
      </c>
      <c r="D25" s="43">
        <f t="shared" si="23"/>
        <v>0</v>
      </c>
      <c r="E25" s="43">
        <f t="shared" si="23"/>
        <v>0</v>
      </c>
      <c r="F25" s="43">
        <f t="shared" si="23"/>
        <v>0</v>
      </c>
      <c r="G25" s="43">
        <f t="shared" si="23"/>
        <v>0</v>
      </c>
      <c r="H25" s="43">
        <f t="shared" si="23"/>
        <v>0</v>
      </c>
      <c r="I25" s="43">
        <f t="shared" si="23"/>
        <v>0</v>
      </c>
      <c r="J25" s="43">
        <f t="shared" si="23"/>
        <v>0</v>
      </c>
      <c r="K25" s="43">
        <f t="shared" si="23"/>
        <v>0</v>
      </c>
      <c r="L25" s="43">
        <f t="shared" si="23"/>
        <v>0</v>
      </c>
      <c r="M25" s="43">
        <f t="shared" si="23"/>
        <v>0</v>
      </c>
      <c r="N25" s="43">
        <f t="shared" si="23"/>
        <v>0</v>
      </c>
      <c r="O25" s="43">
        <f t="shared" si="23"/>
        <v>0</v>
      </c>
      <c r="P25" s="43">
        <f t="shared" si="23"/>
        <v>0</v>
      </c>
      <c r="Q25" s="43">
        <f t="shared" si="23"/>
        <v>0</v>
      </c>
      <c r="R25" s="43">
        <f t="shared" si="23"/>
        <v>0</v>
      </c>
      <c r="S25" s="43">
        <f t="shared" si="23"/>
        <v>0</v>
      </c>
      <c r="T25" s="43">
        <f t="shared" si="23"/>
        <v>0</v>
      </c>
      <c r="U25" s="43">
        <f t="shared" si="23"/>
        <v>0</v>
      </c>
      <c r="V25" s="43">
        <f t="shared" si="23"/>
        <v>0</v>
      </c>
      <c r="W25" s="43">
        <f t="shared" si="23"/>
        <v>0</v>
      </c>
      <c r="X25" s="43">
        <f t="shared" si="23"/>
        <v>0</v>
      </c>
      <c r="Y25" s="43">
        <f t="shared" si="23"/>
        <v>0</v>
      </c>
      <c r="Z25" s="43">
        <f t="shared" si="23"/>
        <v>0</v>
      </c>
      <c r="AA25" s="43">
        <f t="shared" si="23"/>
        <v>0</v>
      </c>
      <c r="AB25" s="43">
        <f t="shared" si="23"/>
        <v>0</v>
      </c>
      <c r="AC25" s="43">
        <f t="shared" si="23"/>
        <v>0</v>
      </c>
      <c r="AD25" s="43">
        <f t="shared" si="23"/>
        <v>0</v>
      </c>
      <c r="AE25" s="43">
        <f t="shared" ref="AE25:AF25" si="24">SUM(AE2:AE24)</f>
        <v>0</v>
      </c>
      <c r="AF25" s="43">
        <f t="shared" si="24"/>
        <v>0</v>
      </c>
      <c r="AG25" s="43">
        <f t="shared" ref="AG25:AX25" si="25">SUM(AG2:AG24)</f>
        <v>0</v>
      </c>
      <c r="AH25" s="43">
        <f t="shared" si="25"/>
        <v>0</v>
      </c>
      <c r="AI25" s="43">
        <f t="shared" si="25"/>
        <v>0</v>
      </c>
      <c r="AJ25" s="43">
        <f t="shared" si="25"/>
        <v>0</v>
      </c>
      <c r="AK25" s="43">
        <f t="shared" si="25"/>
        <v>0</v>
      </c>
      <c r="AL25" s="43">
        <f t="shared" si="25"/>
        <v>0</v>
      </c>
      <c r="AM25" s="43">
        <f t="shared" si="25"/>
        <v>0</v>
      </c>
      <c r="AN25" s="43">
        <f t="shared" si="25"/>
        <v>0</v>
      </c>
      <c r="AO25" s="43">
        <f t="shared" si="25"/>
        <v>0</v>
      </c>
      <c r="AP25" s="43">
        <f t="shared" si="25"/>
        <v>0</v>
      </c>
      <c r="AQ25" s="43">
        <f t="shared" si="25"/>
        <v>0</v>
      </c>
      <c r="AR25" s="43">
        <f t="shared" si="25"/>
        <v>0</v>
      </c>
      <c r="AS25" s="43">
        <f t="shared" si="25"/>
        <v>0</v>
      </c>
      <c r="AT25" s="43">
        <f t="shared" si="25"/>
        <v>0</v>
      </c>
      <c r="AU25" s="43">
        <f t="shared" si="25"/>
        <v>0</v>
      </c>
      <c r="AV25" s="43">
        <f t="shared" si="25"/>
        <v>0</v>
      </c>
      <c r="AW25" s="43">
        <f t="shared" si="25"/>
        <v>0</v>
      </c>
      <c r="AX25" s="43">
        <f t="shared" si="25"/>
        <v>0</v>
      </c>
      <c r="BA25" s="45" t="s">
        <v>34</v>
      </c>
    </row>
    <row r="26" spans="1:53" x14ac:dyDescent="0.2">
      <c r="C26" s="8"/>
      <c r="D26" s="8"/>
      <c r="E26" s="8"/>
      <c r="F26" s="8"/>
      <c r="G26" s="8"/>
      <c r="H26" s="8"/>
      <c r="J26" s="8"/>
      <c r="K26" s="8"/>
      <c r="L26" s="8"/>
      <c r="M26" s="8"/>
      <c r="N26" s="43"/>
      <c r="O26" s="8"/>
      <c r="P26" s="8"/>
      <c r="Q26" s="8"/>
      <c r="R26" s="8"/>
      <c r="S26" s="43"/>
      <c r="T26" s="8"/>
      <c r="U26" s="8"/>
      <c r="V26" s="8"/>
      <c r="W26" s="43"/>
      <c r="X26" s="8"/>
      <c r="Y26" s="8"/>
      <c r="Z26" s="8"/>
      <c r="AA26" s="43"/>
      <c r="AG26" s="43"/>
      <c r="AL26" s="43"/>
      <c r="AR26" s="43"/>
      <c r="AX26" s="43"/>
    </row>
    <row r="27" spans="1:53" x14ac:dyDescent="0.2">
      <c r="B27" s="7" t="s">
        <v>60</v>
      </c>
      <c r="C27" s="8"/>
      <c r="D27" s="8"/>
      <c r="E27" s="8"/>
      <c r="F27" s="8"/>
      <c r="G27" s="8"/>
      <c r="H27" s="8">
        <f>+H29/1.19</f>
        <v>25000000</v>
      </c>
      <c r="J27" s="8">
        <f>+J29/1.19</f>
        <v>50000000</v>
      </c>
      <c r="K27" s="8">
        <v>25000000</v>
      </c>
      <c r="L27" s="8">
        <v>3000000</v>
      </c>
      <c r="M27" s="8"/>
      <c r="N27" s="43"/>
      <c r="O27" s="8"/>
      <c r="P27" s="8"/>
      <c r="Q27" s="8">
        <v>42500000</v>
      </c>
      <c r="R27" s="8"/>
      <c r="S27" s="43"/>
      <c r="T27" s="8"/>
      <c r="U27" s="8"/>
      <c r="V27" s="8"/>
      <c r="W27" s="43"/>
      <c r="X27" s="8"/>
      <c r="Y27" s="8"/>
      <c r="Z27" s="8"/>
      <c r="AA27" s="43"/>
      <c r="AB27" s="8">
        <v>100000000</v>
      </c>
      <c r="AC27" s="8">
        <v>25000000</v>
      </c>
      <c r="AD27" s="8"/>
      <c r="AE27" s="8">
        <v>8000000</v>
      </c>
      <c r="AF27" s="8"/>
      <c r="AG27" s="43"/>
      <c r="AH27" s="8">
        <v>30000000</v>
      </c>
      <c r="AI27" s="8"/>
      <c r="AJ27" s="8">
        <v>6000000</v>
      </c>
      <c r="AK27" s="8">
        <v>10000000</v>
      </c>
      <c r="AL27" s="43"/>
      <c r="AM27" s="8">
        <f>+AM29/1.19</f>
        <v>50000000</v>
      </c>
      <c r="AN27" s="8">
        <v>25000000</v>
      </c>
      <c r="AO27" s="8"/>
      <c r="AP27" s="8"/>
      <c r="AQ27" s="8"/>
      <c r="AR27" s="43"/>
      <c r="AU27" s="8">
        <v>72000000</v>
      </c>
      <c r="AX27" s="43"/>
    </row>
    <row r="28" spans="1:53" x14ac:dyDescent="0.2">
      <c r="B28" s="7" t="s">
        <v>45</v>
      </c>
      <c r="C28" s="8"/>
      <c r="D28" s="8"/>
      <c r="E28" s="8"/>
      <c r="F28" s="8"/>
      <c r="G28" s="8"/>
      <c r="H28" s="8">
        <f>+H27*19%</f>
        <v>4750000</v>
      </c>
      <c r="J28" s="8">
        <f>+J27*0.19</f>
        <v>9500000</v>
      </c>
      <c r="K28" s="8">
        <f>+K27*0.19</f>
        <v>4750000</v>
      </c>
      <c r="L28" s="8">
        <v>0</v>
      </c>
      <c r="M28" s="8"/>
      <c r="N28" s="43"/>
      <c r="O28" s="8"/>
      <c r="P28" s="8"/>
      <c r="Q28" s="8">
        <f>+Q27*19%</f>
        <v>8075000</v>
      </c>
      <c r="R28" s="8"/>
      <c r="S28" s="43"/>
      <c r="T28" s="8"/>
      <c r="U28" s="8"/>
      <c r="V28" s="8"/>
      <c r="W28" s="43"/>
      <c r="X28" s="8"/>
      <c r="Y28" s="8"/>
      <c r="Z28" s="8"/>
      <c r="AA28" s="43"/>
      <c r="AB28" s="8">
        <f>+AB27*19%</f>
        <v>19000000</v>
      </c>
      <c r="AC28" s="8">
        <f>+AC27*19%</f>
        <v>4750000</v>
      </c>
      <c r="AD28" s="8"/>
      <c r="AE28" s="8">
        <v>0</v>
      </c>
      <c r="AF28" s="8"/>
      <c r="AG28" s="43"/>
      <c r="AH28" s="8">
        <f>+AH27*19%</f>
        <v>5700000</v>
      </c>
      <c r="AI28" s="8"/>
      <c r="AJ28" s="8">
        <v>0</v>
      </c>
      <c r="AK28" s="8">
        <v>0</v>
      </c>
      <c r="AL28" s="43"/>
      <c r="AM28" s="8">
        <f>+AM27*19%</f>
        <v>9500000</v>
      </c>
      <c r="AN28" s="8">
        <f>+AN27*19%</f>
        <v>4750000</v>
      </c>
      <c r="AO28" s="8"/>
      <c r="AP28" s="8"/>
      <c r="AQ28" s="8"/>
      <c r="AR28" s="43"/>
      <c r="AU28" s="8">
        <f>+AU27*19%</f>
        <v>13680000</v>
      </c>
      <c r="AX28" s="43"/>
    </row>
    <row r="29" spans="1:53" x14ac:dyDescent="0.2">
      <c r="B29" s="7" t="s">
        <v>46</v>
      </c>
      <c r="H29" s="8">
        <v>29750000</v>
      </c>
      <c r="J29" s="8">
        <v>59500000</v>
      </c>
      <c r="K29" s="8">
        <f>SUM(K27:K28)</f>
        <v>29750000</v>
      </c>
      <c r="L29" s="8">
        <f>SUM(L27:L28)</f>
        <v>3000000</v>
      </c>
      <c r="Q29" s="8">
        <f>+Q27+Q28</f>
        <v>50575000</v>
      </c>
      <c r="AB29" s="8">
        <f>+AB27+AB28</f>
        <v>119000000</v>
      </c>
      <c r="AC29" s="8">
        <f>+AC27+AC28</f>
        <v>29750000</v>
      </c>
      <c r="AD29" s="8"/>
      <c r="AE29" s="8">
        <v>8000000</v>
      </c>
      <c r="AF29" s="8"/>
      <c r="AH29" s="8">
        <f>+AH27+AH28</f>
        <v>35700000</v>
      </c>
      <c r="AI29" s="8"/>
      <c r="AJ29" s="8">
        <v>6000000</v>
      </c>
      <c r="AK29" s="8">
        <v>10000000</v>
      </c>
      <c r="AM29" s="8">
        <v>59500000</v>
      </c>
      <c r="AN29" s="8">
        <f>+AN27+AN28</f>
        <v>29750000</v>
      </c>
      <c r="AO29" s="8"/>
      <c r="AP29" s="8"/>
      <c r="AQ29" s="8"/>
      <c r="AU29" s="8">
        <f>+AU27+AU28</f>
        <v>85680000</v>
      </c>
    </row>
    <row r="30" spans="1:53" x14ac:dyDescent="0.2">
      <c r="B30" s="7" t="s">
        <v>47</v>
      </c>
      <c r="H30" s="8">
        <f>+H27*2.5%</f>
        <v>625000</v>
      </c>
      <c r="J30" s="8">
        <f>-J27*2.5%</f>
        <v>-1250000</v>
      </c>
      <c r="K30" s="8">
        <f>-K27*2.5%</f>
        <v>-625000</v>
      </c>
      <c r="L30" s="8">
        <f>-L27*3.5%</f>
        <v>-105000.00000000001</v>
      </c>
      <c r="Q30" s="7">
        <f>+Q27*2.5%</f>
        <v>1062500</v>
      </c>
      <c r="AB30" s="8">
        <f>+AB27*2.5%</f>
        <v>2500000</v>
      </c>
      <c r="AC30" s="8">
        <f>+AC27*2.5%</f>
        <v>625000</v>
      </c>
      <c r="AD30" s="8"/>
      <c r="AE30" s="8">
        <f>+AE29*3.5%</f>
        <v>280000</v>
      </c>
      <c r="AF30" s="8"/>
      <c r="AH30" s="8">
        <f>+AH27*2.5%</f>
        <v>750000</v>
      </c>
      <c r="AI30" s="8"/>
      <c r="AJ30" s="8">
        <f>+AJ29*3.5%</f>
        <v>210000.00000000003</v>
      </c>
      <c r="AK30" s="8">
        <f>+AK29*3.5%</f>
        <v>350000.00000000006</v>
      </c>
      <c r="AM30" s="8">
        <f>+AM27*2.5%</f>
        <v>1250000</v>
      </c>
      <c r="AN30" s="8">
        <f>+AN27*2.5%</f>
        <v>625000</v>
      </c>
      <c r="AO30" s="8"/>
      <c r="AP30" s="8"/>
      <c r="AQ30" s="8"/>
      <c r="AU30" s="8">
        <f>+AU27*2.5%</f>
        <v>1800000</v>
      </c>
    </row>
    <row r="31" spans="1:53" x14ac:dyDescent="0.2">
      <c r="B31" s="7" t="s">
        <v>61</v>
      </c>
      <c r="H31" s="8">
        <f>+H29-H30</f>
        <v>29125000</v>
      </c>
      <c r="J31" s="8">
        <f>SUM(J29:J30)</f>
        <v>58250000</v>
      </c>
      <c r="K31" s="8">
        <f>SUM(K29:K30)</f>
        <v>29125000</v>
      </c>
      <c r="L31" s="8">
        <f>SUM(L29:L30)</f>
        <v>2895000</v>
      </c>
      <c r="Q31" s="8">
        <f>+Q29-Q30</f>
        <v>49512500</v>
      </c>
      <c r="AB31" s="8">
        <f>+AB29-AB30</f>
        <v>116500000</v>
      </c>
      <c r="AC31" s="8">
        <f>+AC29-AC30</f>
        <v>29125000</v>
      </c>
      <c r="AD31" s="8"/>
      <c r="AE31" s="8">
        <f>+AE29-AE30</f>
        <v>7720000</v>
      </c>
      <c r="AF31" s="8"/>
      <c r="AH31" s="8">
        <f>+AH29-AH30</f>
        <v>34950000</v>
      </c>
      <c r="AI31" s="8"/>
      <c r="AJ31" s="8">
        <f>+AJ29-AJ30</f>
        <v>5790000</v>
      </c>
      <c r="AK31" s="8">
        <f>+AK29-AK30</f>
        <v>9650000</v>
      </c>
      <c r="AM31" s="8">
        <f>+AM29-AM30</f>
        <v>58250000</v>
      </c>
      <c r="AN31" s="8">
        <f>+AN29-AN30</f>
        <v>29125000</v>
      </c>
      <c r="AO31" s="8"/>
      <c r="AP31" s="8"/>
      <c r="AQ31" s="8"/>
      <c r="AU31" s="8">
        <f>+AU29-AU30</f>
        <v>83880000</v>
      </c>
    </row>
    <row r="32" spans="1:53" x14ac:dyDescent="0.2">
      <c r="AB32" s="8"/>
      <c r="AC32" s="8"/>
      <c r="AD32" s="8"/>
      <c r="AE32" s="8"/>
      <c r="AF32" s="8"/>
      <c r="AH32" s="8"/>
      <c r="AI32" s="8"/>
      <c r="AJ32" s="8"/>
      <c r="AK32" s="8"/>
    </row>
    <row r="33" spans="2:50" s="9" customFormat="1" x14ac:dyDescent="0.2">
      <c r="B33" s="9" t="s">
        <v>74</v>
      </c>
      <c r="I33" s="45"/>
      <c r="N33" s="45"/>
      <c r="S33" s="45"/>
      <c r="T33" s="10">
        <v>16500000</v>
      </c>
      <c r="W33" s="45"/>
      <c r="AA33" s="45"/>
      <c r="AB33" s="8"/>
      <c r="AC33" s="8"/>
      <c r="AD33" s="8"/>
      <c r="AE33" s="8"/>
      <c r="AF33" s="8"/>
      <c r="AG33" s="45"/>
      <c r="AL33" s="45"/>
      <c r="AR33" s="45"/>
      <c r="AX33" s="45"/>
    </row>
    <row r="34" spans="2:50" x14ac:dyDescent="0.2">
      <c r="B34" s="7" t="s">
        <v>75</v>
      </c>
      <c r="T34" s="8">
        <f>+T33*0.32</f>
        <v>5280000</v>
      </c>
      <c r="AB34" s="8"/>
      <c r="AC34" s="8"/>
      <c r="AD34" s="8"/>
      <c r="AE34" s="8"/>
      <c r="AF34" s="8"/>
    </row>
    <row r="35" spans="2:50" s="9" customFormat="1" x14ac:dyDescent="0.2">
      <c r="B35" s="9" t="s">
        <v>76</v>
      </c>
      <c r="I35" s="45"/>
      <c r="N35" s="45"/>
      <c r="S35" s="45"/>
      <c r="T35" s="10">
        <f>+T33-T34</f>
        <v>11220000</v>
      </c>
      <c r="W35" s="45"/>
      <c r="AA35" s="45"/>
      <c r="AB35" s="8"/>
      <c r="AC35" s="8"/>
      <c r="AD35" s="8"/>
      <c r="AE35" s="8"/>
      <c r="AF35" s="8"/>
      <c r="AG35" s="45"/>
      <c r="AL35" s="45"/>
      <c r="AR35" s="45"/>
      <c r="AX35" s="45"/>
    </row>
    <row r="36" spans="2:50" x14ac:dyDescent="0.2">
      <c r="B36" s="7" t="s">
        <v>77</v>
      </c>
      <c r="T36" s="8">
        <f>+T35*10%</f>
        <v>1122000</v>
      </c>
      <c r="AB36" s="8"/>
      <c r="AC36" s="8"/>
      <c r="AD36" s="8"/>
      <c r="AE36" s="8"/>
      <c r="AF36" s="8"/>
    </row>
    <row r="37" spans="2:50" s="9" customFormat="1" x14ac:dyDescent="0.2">
      <c r="B37" s="9" t="s">
        <v>78</v>
      </c>
      <c r="I37" s="45"/>
      <c r="N37" s="45"/>
      <c r="S37" s="45"/>
      <c r="T37" s="10">
        <f>+T35-T36</f>
        <v>10098000</v>
      </c>
      <c r="W37" s="45"/>
      <c r="AA37" s="45"/>
      <c r="AB37" s="8"/>
      <c r="AC37" s="8"/>
      <c r="AD37" s="8"/>
      <c r="AE37" s="8"/>
      <c r="AF37" s="8"/>
      <c r="AG37" s="45"/>
      <c r="AL37" s="45"/>
      <c r="AR37" s="45"/>
      <c r="AX37" s="45"/>
    </row>
  </sheetData>
  <printOptions gridLines="1"/>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TALLER 1</vt:lpstr>
      <vt:lpstr>CUENTAS T</vt:lpstr>
      <vt:lpstr>TALLER 2</vt:lpstr>
      <vt:lpstr>TABLA</vt:lpstr>
      <vt:lpstr>TABLA!Área_de_impresión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TURNOS</dc:creator>
  <cp:lastModifiedBy>Microsoft Office User</cp:lastModifiedBy>
  <cp:lastPrinted>2020-02-11T02:22:16Z</cp:lastPrinted>
  <dcterms:created xsi:type="dcterms:W3CDTF">2017-08-09T19:05:27Z</dcterms:created>
  <dcterms:modified xsi:type="dcterms:W3CDTF">2020-02-11T19:16:59Z</dcterms:modified>
</cp:coreProperties>
</file>