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0d27dc3877f0036/Desktop/2021 basketball/"/>
    </mc:Choice>
  </mc:AlternateContent>
  <xr:revisionPtr revIDLastSave="14" documentId="13_ncr:1_{6ECF721A-D259-4B58-AAD3-5B9AB51B2AFC}" xr6:coauthVersionLast="47" xr6:coauthVersionMax="47" xr10:uidLastSave="{6E476AAE-2F92-4B1D-9D89-BE4663156BE4}"/>
  <bookViews>
    <workbookView xWindow="-108" yWindow="-108" windowWidth="23256" windowHeight="12576" xr2:uid="{00000000-000D-0000-FFFF-FFFF00000000}"/>
  </bookViews>
  <sheets>
    <sheet name="Ladies Div" sheetId="5" r:id="rId1"/>
    <sheet name="Options" sheetId="4" r:id="rId2"/>
  </sheets>
  <definedNames>
    <definedName name="home">'Ladies Div'!$A$14:$A$103</definedName>
    <definedName name="homescore">'Ladies Div'!$C$14:$C$103</definedName>
    <definedName name="visitor">'Ladies Div'!$B$14:$B$103</definedName>
    <definedName name="visitorscore">'Ladies Div'!$E$14:$E$103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56" i="5" l="1"/>
  <c r="A57" i="5"/>
  <c r="B47" i="5"/>
  <c r="B51" i="5"/>
  <c r="S9" i="5"/>
  <c r="A32" i="5"/>
  <c r="A30" i="5"/>
  <c r="B53" i="5" s="1"/>
  <c r="B27" i="5"/>
  <c r="A50" i="5" s="1"/>
  <c r="A25" i="5"/>
  <c r="B48" i="5" s="1"/>
  <c r="B20" i="5"/>
  <c r="A43" i="5" s="1"/>
  <c r="B19" i="5"/>
  <c r="A42" i="5" s="1"/>
  <c r="A29" i="5"/>
  <c r="B28" i="5"/>
  <c r="A51" i="5" s="1"/>
  <c r="A24" i="5"/>
  <c r="B21" i="5"/>
  <c r="A19" i="5"/>
  <c r="B14" i="5"/>
  <c r="A37" i="5" s="1"/>
  <c r="B32" i="5"/>
  <c r="A28" i="5"/>
  <c r="A23" i="5"/>
  <c r="B46" i="5" s="1"/>
  <c r="B22" i="5"/>
  <c r="A45" i="5" s="1"/>
  <c r="A18" i="5"/>
  <c r="B15" i="5"/>
  <c r="B33" i="5"/>
  <c r="B29" i="5"/>
  <c r="A27" i="5"/>
  <c r="A22" i="5"/>
  <c r="B45" i="5" s="1"/>
  <c r="A17" i="5"/>
  <c r="B40" i="5" s="1"/>
  <c r="B16" i="5"/>
  <c r="A39" i="5" s="1"/>
  <c r="A33" i="5"/>
  <c r="B56" i="5" s="1"/>
  <c r="A31" i="5"/>
  <c r="B54" i="5" s="1"/>
  <c r="B26" i="5"/>
  <c r="A49" i="5" s="1"/>
  <c r="B25" i="5"/>
  <c r="B18" i="5"/>
  <c r="A14" i="5"/>
  <c r="B37" i="5" s="1"/>
  <c r="A34" i="5"/>
  <c r="B31" i="5"/>
  <c r="B24" i="5"/>
  <c r="A47" i="5" s="1"/>
  <c r="A20" i="5"/>
  <c r="B17" i="5"/>
  <c r="A15" i="5"/>
  <c r="B38" i="5" s="1"/>
  <c r="B34" i="5"/>
  <c r="B30" i="5"/>
  <c r="A53" i="5" s="1"/>
  <c r="A26" i="5"/>
  <c r="B23" i="5"/>
  <c r="A21" i="5"/>
  <c r="B44" i="5" s="1"/>
  <c r="A16" i="5"/>
  <c r="B39" i="5" s="1"/>
  <c r="S8" i="5"/>
  <c r="S7" i="5"/>
  <c r="S6" i="5"/>
  <c r="S5" i="5"/>
  <c r="S4" i="5"/>
  <c r="S3" i="5"/>
  <c r="B55" i="5" l="1"/>
  <c r="B52" i="5"/>
  <c r="B42" i="5"/>
  <c r="A52" i="5"/>
  <c r="A40" i="5"/>
  <c r="A48" i="5"/>
  <c r="A41" i="5"/>
  <c r="T3" i="5" a="1"/>
  <c r="B57" i="5"/>
  <c r="B49" i="5"/>
  <c r="B41" i="5"/>
  <c r="A54" i="5"/>
  <c r="A46" i="5"/>
  <c r="A38" i="5"/>
  <c r="B43" i="5"/>
  <c r="B50" i="5"/>
  <c r="A55" i="5"/>
  <c r="V5" i="5" a="1"/>
  <c r="A44" i="5"/>
  <c r="V7" i="5" a="1"/>
  <c r="U9" i="5" a="1"/>
  <c r="U6" i="5" a="1"/>
  <c r="U7" i="5" a="1"/>
  <c r="U5" i="5" a="1"/>
  <c r="W7" i="5" a="1"/>
  <c r="X3" i="5" l="1"/>
  <c r="X9" i="5"/>
  <c r="X6" i="5"/>
  <c r="U6" i="5"/>
  <c r="U5" i="5"/>
  <c r="U9" i="5"/>
  <c r="Y6" i="5"/>
  <c r="T3" i="5"/>
  <c r="V7" i="5"/>
  <c r="Y8" i="5"/>
  <c r="W7" i="5"/>
  <c r="U7" i="5"/>
  <c r="Y7" i="5"/>
  <c r="X4" i="5"/>
  <c r="Y3" i="5"/>
  <c r="Y5" i="5"/>
  <c r="V5" i="5"/>
  <c r="V3" i="5" a="1"/>
  <c r="V3" i="5" s="1"/>
  <c r="W9" i="5" a="1"/>
  <c r="W9" i="5" s="1"/>
  <c r="W3" i="5" a="1"/>
  <c r="W3" i="5" s="1"/>
  <c r="T9" i="5" a="1"/>
  <c r="T9" i="5" s="1"/>
  <c r="V4" i="5" a="1"/>
  <c r="V4" i="5" s="1"/>
  <c r="U8" i="5" a="1"/>
  <c r="U8" i="5" s="1"/>
  <c r="W5" i="5" a="1"/>
  <c r="W5" i="5" s="1"/>
  <c r="U4" i="5" a="1"/>
  <c r="U4" i="5" s="1"/>
  <c r="T4" i="5" a="1"/>
  <c r="T4" i="5" s="1"/>
  <c r="X5" i="5"/>
  <c r="X8" i="5"/>
  <c r="X7" i="5"/>
  <c r="V6" i="5" a="1"/>
  <c r="V6" i="5" s="1"/>
  <c r="W4" i="5" a="1"/>
  <c r="W4" i="5" s="1"/>
  <c r="U3" i="5" a="1"/>
  <c r="U3" i="5" s="1"/>
  <c r="T7" i="5" a="1"/>
  <c r="T7" i="5" s="1"/>
  <c r="V8" i="5" a="1"/>
  <c r="V8" i="5" s="1"/>
  <c r="W6" i="5" a="1"/>
  <c r="W6" i="5" s="1"/>
  <c r="V9" i="5" a="1"/>
  <c r="V9" i="5" s="1"/>
  <c r="T6" i="5" a="1"/>
  <c r="T6" i="5" s="1"/>
  <c r="W8" i="5" a="1"/>
  <c r="W8" i="5" s="1"/>
  <c r="Y9" i="5"/>
  <c r="T5" i="5" a="1"/>
  <c r="T5" i="5" s="1"/>
  <c r="Y4" i="5"/>
  <c r="T8" i="5" a="1"/>
  <c r="T8" i="5" s="1"/>
  <c r="Z6" i="5" l="1"/>
  <c r="Z7" i="5"/>
  <c r="Z9" i="5"/>
  <c r="Z8" i="5"/>
  <c r="Z3" i="5"/>
  <c r="Z4" i="5"/>
  <c r="AA5" i="5"/>
  <c r="AA6" i="5"/>
  <c r="AA9" i="5"/>
  <c r="AA7" i="5"/>
  <c r="AB7" i="5" s="1"/>
  <c r="AA8" i="5"/>
  <c r="AA4" i="5"/>
  <c r="Z5" i="5"/>
  <c r="AA3" i="5"/>
  <c r="AB6" i="5" l="1"/>
  <c r="AB3" i="5"/>
  <c r="AB8" i="5"/>
  <c r="AB9" i="5"/>
  <c r="AB4" i="5"/>
  <c r="AB5" i="5"/>
  <c r="H22" i="5" l="1" a="1"/>
  <c r="H22" i="5" s="1"/>
  <c r="P22" i="5" s="1"/>
  <c r="H21" i="5" a="1"/>
  <c r="H21" i="5" s="1"/>
  <c r="N21" i="5" s="1"/>
  <c r="H17" i="5" a="1"/>
  <c r="H17" i="5" s="1"/>
  <c r="M17" i="5" s="1"/>
  <c r="H16" i="5" a="1"/>
  <c r="H16" i="5" s="1"/>
  <c r="M16" i="5" s="1"/>
  <c r="H19" i="5" a="1"/>
  <c r="H19" i="5" s="1"/>
  <c r="L19" i="5" s="1"/>
  <c r="H20" i="5" a="1"/>
  <c r="H20" i="5" s="1"/>
  <c r="O20" i="5" s="1"/>
  <c r="H18" i="5" a="1"/>
  <c r="H18" i="5" s="1"/>
  <c r="K18" i="5" s="1"/>
  <c r="I22" i="5" l="1"/>
  <c r="J17" i="5"/>
  <c r="N17" i="5"/>
  <c r="N22" i="5"/>
  <c r="M22" i="5"/>
  <c r="O22" i="5"/>
  <c r="K21" i="5"/>
  <c r="J22" i="5"/>
  <c r="K22" i="5"/>
  <c r="L22" i="5"/>
  <c r="L21" i="5"/>
  <c r="I21" i="5"/>
  <c r="J21" i="5"/>
  <c r="P21" i="5"/>
  <c r="P17" i="5"/>
  <c r="I17" i="5"/>
  <c r="O17" i="5"/>
  <c r="O21" i="5"/>
  <c r="L17" i="5"/>
  <c r="M21" i="5"/>
  <c r="K17" i="5"/>
  <c r="N19" i="5"/>
  <c r="J16" i="5"/>
  <c r="I18" i="5"/>
  <c r="I16" i="5"/>
  <c r="P16" i="5"/>
  <c r="J18" i="5"/>
  <c r="I19" i="5"/>
  <c r="P18" i="5"/>
  <c r="M18" i="5"/>
  <c r="O18" i="5"/>
  <c r="N18" i="5"/>
  <c r="L18" i="5"/>
  <c r="M20" i="5"/>
  <c r="P19" i="5"/>
  <c r="J20" i="5"/>
  <c r="P20" i="5"/>
  <c r="O16" i="5"/>
  <c r="N16" i="5"/>
  <c r="K19" i="5"/>
  <c r="L20" i="5"/>
  <c r="I20" i="5"/>
  <c r="N20" i="5"/>
  <c r="M19" i="5"/>
  <c r="L16" i="5"/>
  <c r="J19" i="5"/>
  <c r="K20" i="5"/>
  <c r="O19" i="5"/>
  <c r="K16" i="5"/>
</calcChain>
</file>

<file path=xl/sharedStrings.xml><?xml version="1.0" encoding="utf-8"?>
<sst xmlns="http://schemas.openxmlformats.org/spreadsheetml/2006/main" count="75" uniqueCount="26">
  <si>
    <t>Points</t>
  </si>
  <si>
    <t>points for a win</t>
  </si>
  <si>
    <t>points for a draw</t>
  </si>
  <si>
    <t>points for a loss</t>
  </si>
  <si>
    <t>Team name</t>
  </si>
  <si>
    <t>Table</t>
  </si>
  <si>
    <t>:</t>
  </si>
  <si>
    <t>GP</t>
  </si>
  <si>
    <t>W</t>
  </si>
  <si>
    <t>D</t>
  </si>
  <si>
    <t>L</t>
  </si>
  <si>
    <t>GF</t>
  </si>
  <si>
    <t>GA</t>
  </si>
  <si>
    <t>GD</t>
  </si>
  <si>
    <t>PTS</t>
  </si>
  <si>
    <t>http://excel-example.com/templates/sport-tournament-template</t>
  </si>
  <si>
    <t>Want more? Visit:</t>
  </si>
  <si>
    <t>rank</t>
  </si>
  <si>
    <t>Ladies division</t>
  </si>
  <si>
    <t xml:space="preserve">Cambridge </t>
  </si>
  <si>
    <t>Saints</t>
  </si>
  <si>
    <t>Devils</t>
  </si>
  <si>
    <t>UEA 1</t>
  </si>
  <si>
    <t>UEA 2</t>
  </si>
  <si>
    <t>Notre Dame</t>
  </si>
  <si>
    <t>Bury St Edmunds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</si>
</sst>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22"/>
      <color theme="1"/>
      <name val="Calibri"/>
      <family val="2"/>
      <charset val="238"/>
      <scheme val="minor"/>
    </font>
    <font>
      <sz val="10"/>
      <name val="Arial"/>
      <family val="2"/>
      <charset val="238"/>
    </font>
    <font>
      <u/>
      <sz val="11"/>
      <color theme="10"/>
      <name val="Calibri"/>
      <family val="2"/>
      <charset val="238"/>
    </font>
    <font>
      <sz val="11"/>
      <color theme="0" tint="-0.499984740745262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33">
    <xf numFmtId="0" fontId="0" fillId="0" borderId="0" xfId="0"/>
    <xf numFmtId="0" fontId="1" fillId="0" borderId="1" xfId="0" applyFont="1" applyFill="1" applyBorder="1"/>
    <xf numFmtId="0" fontId="0" fillId="0" borderId="0" xfId="0" applyFill="1"/>
    <xf numFmtId="0" fontId="0" fillId="0" borderId="2" xfId="0" applyFill="1" applyBorder="1"/>
    <xf numFmtId="0" fontId="0" fillId="0" borderId="3" xfId="0" applyFill="1" applyBorder="1"/>
    <xf numFmtId="0" fontId="2" fillId="0" borderId="0" xfId="0" applyFont="1" applyFill="1"/>
    <xf numFmtId="0" fontId="0" fillId="0" borderId="0" xfId="0" applyAlignment="1">
      <alignment horizontal="center"/>
    </xf>
    <xf numFmtId="0" fontId="0" fillId="0" borderId="0" xfId="0" applyFont="1" applyFill="1"/>
    <xf numFmtId="0" fontId="1" fillId="0" borderId="3" xfId="0" applyFont="1" applyFill="1" applyBorder="1"/>
    <xf numFmtId="0" fontId="3" fillId="0" borderId="4" xfId="0" applyFont="1" applyBorder="1" applyAlignment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3" fillId="0" borderId="0" xfId="0" applyFont="1" applyAlignment="1"/>
    <xf numFmtId="0" fontId="3" fillId="0" borderId="0" xfId="0" applyFont="1" applyFill="1" applyBorder="1" applyAlignment="1"/>
    <xf numFmtId="0" fontId="1" fillId="0" borderId="0" xfId="0" applyFont="1" applyAlignment="1">
      <alignment horizontal="center"/>
    </xf>
    <xf numFmtId="0" fontId="0" fillId="0" borderId="3" xfId="0" applyBorder="1"/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4" fillId="0" borderId="0" xfId="1" applyAlignment="1" applyProtection="1"/>
    <xf numFmtId="0" fontId="1" fillId="0" borderId="10" xfId="0" applyFont="1" applyBorder="1"/>
    <xf numFmtId="0" fontId="0" fillId="0" borderId="3" xfId="0" applyBorder="1" applyAlignment="1"/>
    <xf numFmtId="0" fontId="0" fillId="0" borderId="0" xfId="0" applyFill="1" applyBorder="1" applyAlignment="1">
      <alignment horizontal="center"/>
    </xf>
    <xf numFmtId="0" fontId="0" fillId="0" borderId="3" xfId="0" applyFill="1" applyBorder="1" applyProtection="1">
      <protection locked="0"/>
    </xf>
    <xf numFmtId="0" fontId="5" fillId="0" borderId="0" xfId="0" applyFont="1" applyFill="1"/>
    <xf numFmtId="0" fontId="6" fillId="0" borderId="3" xfId="0" applyFont="1" applyBorder="1"/>
    <xf numFmtId="0" fontId="6" fillId="0" borderId="3" xfId="0" applyFont="1" applyBorder="1" applyAlignment="1">
      <alignment horizontal="center"/>
    </xf>
    <xf numFmtId="0" fontId="7" fillId="0" borderId="3" xfId="0" applyFont="1" applyBorder="1"/>
    <xf numFmtId="0" fontId="7" fillId="0" borderId="3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excel-example.com/templates/sport-tournament-templa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03"/>
  <sheetViews>
    <sheetView tabSelected="1" topLeftCell="A10" workbookViewId="0">
      <selection activeCell="E54" sqref="E54"/>
    </sheetView>
  </sheetViews>
  <sheetFormatPr defaultRowHeight="14.4" x14ac:dyDescent="0.3"/>
  <cols>
    <col min="1" max="1" width="15.88671875" customWidth="1"/>
    <col min="2" max="2" width="16.109375" customWidth="1"/>
    <col min="3" max="5" width="3.88671875" customWidth="1"/>
    <col min="6" max="6" width="8.33203125" customWidth="1"/>
    <col min="7" max="7" width="8.33203125" style="6" customWidth="1"/>
    <col min="8" max="8" width="15.6640625" style="6" customWidth="1"/>
    <col min="9" max="9" width="5" style="6" customWidth="1"/>
    <col min="10" max="16" width="5" customWidth="1"/>
    <col min="17" max="17" width="11.44140625" customWidth="1"/>
    <col min="18" max="18" width="8.88671875" customWidth="1"/>
    <col min="19" max="19" width="6.109375" hidden="1" customWidth="1"/>
    <col min="20" max="20" width="8.44140625" hidden="1" customWidth="1"/>
    <col min="21" max="27" width="5.88671875" hidden="1" customWidth="1"/>
    <col min="28" max="28" width="9.109375" hidden="1" customWidth="1"/>
  </cols>
  <sheetData>
    <row r="1" spans="1:28" ht="28.8" x14ac:dyDescent="0.55000000000000004">
      <c r="A1" s="5" t="s">
        <v>18</v>
      </c>
      <c r="B1" s="2"/>
    </row>
    <row r="2" spans="1:28" x14ac:dyDescent="0.3">
      <c r="A2" s="7"/>
      <c r="B2" s="2"/>
      <c r="T2" s="19" t="s">
        <v>7</v>
      </c>
      <c r="U2" s="20" t="s">
        <v>8</v>
      </c>
      <c r="V2" s="20" t="s">
        <v>9</v>
      </c>
      <c r="W2" s="20" t="s">
        <v>10</v>
      </c>
      <c r="X2" s="21" t="s">
        <v>11</v>
      </c>
      <c r="Y2" s="22" t="s">
        <v>12</v>
      </c>
      <c r="Z2" s="20" t="s">
        <v>13</v>
      </c>
      <c r="AA2" s="21" t="s">
        <v>14</v>
      </c>
      <c r="AB2" s="26" t="s">
        <v>17</v>
      </c>
    </row>
    <row r="3" spans="1:28" x14ac:dyDescent="0.3">
      <c r="A3" s="8" t="s">
        <v>4</v>
      </c>
      <c r="B3" s="28"/>
      <c r="S3" s="9" t="str">
        <f t="shared" ref="S3:S9" si="0">A4</f>
        <v xml:space="preserve">Cambridge </v>
      </c>
      <c r="T3" s="10">
        <f t="array" ref="T3">SUM(($A$14:$A$103=S3)*(ISNUMBER($C$14:$C$103)),($B$14:$B$103=S3)*(ISNUMBER($E$14:$E$103)))</f>
        <v>4</v>
      </c>
      <c r="U3" s="6">
        <f t="array" ref="U3">SUM((home=S3)*(homescore&gt;visitorscore),(visitor=S3)*(visitorscore&gt;homescore))</f>
        <v>3</v>
      </c>
      <c r="V3" s="6">
        <f t="array" ref="V3">SUM((home=S3)*(homescore=visitorscore)*ISNUMBER(visitorscore),(visitor=S3)*(visitorscore=homescore)*ISNUMBER(homescore))</f>
        <v>0</v>
      </c>
      <c r="W3" s="6">
        <f t="array" ref="W3">SUM((home=S3)*(homescore&lt;visitorscore),(visitor=S3)*(visitorscore&lt;homescore))</f>
        <v>1</v>
      </c>
      <c r="X3" s="11">
        <f t="shared" ref="X3:X9" si="1">SUMIF(home,S3,homescore)+SUMIF(visitor,S3,visitorscore)</f>
        <v>289</v>
      </c>
      <c r="Y3" s="12">
        <f t="shared" ref="Y3:Y9" si="2">SUMIF(home,S3,visitorscore)+SUMIF(visitor,S3,homescore)</f>
        <v>128</v>
      </c>
      <c r="Z3" s="13">
        <f>X3-Y3</f>
        <v>161</v>
      </c>
      <c r="AA3" s="11">
        <f>U3*Options!$B$2+V3*Options!$B$3+W3*Options!$B$4+VLOOKUP(S3,$A$4:$B$10,2,0)</f>
        <v>7</v>
      </c>
      <c r="AB3">
        <f>X3+Z3*10000+AA3*1000000000</f>
        <v>7001610289</v>
      </c>
    </row>
    <row r="4" spans="1:28" x14ac:dyDescent="0.3">
      <c r="A4" s="4" t="s">
        <v>19</v>
      </c>
      <c r="B4" s="2"/>
      <c r="C4" s="2"/>
      <c r="S4" s="14" t="str">
        <f t="shared" si="0"/>
        <v>Saints</v>
      </c>
      <c r="T4" s="10">
        <f t="array" ref="T4">SUM(($A$14:$A$103=S4)*(ISNUMBER($C$14:$C$103)),($B$14:$B$103=S4)*(ISNUMBER($E$14:$E$103)))</f>
        <v>4</v>
      </c>
      <c r="U4" s="6">
        <f t="array" ref="U4">SUM((home=S4)*(homescore&gt;visitorscore),(visitor=S4)*(visitorscore&gt;homescore))</f>
        <v>3</v>
      </c>
      <c r="V4" s="6">
        <f t="array" ref="V4">SUM((home=S4)*(homescore=visitorscore)*ISNUMBER(visitorscore),(visitor=S4)*(visitorscore=homescore)*ISNUMBER(homescore))</f>
        <v>0</v>
      </c>
      <c r="W4" s="6">
        <f t="array" ref="W4">SUM((home=S4)*(homescore&lt;visitorscore),(visitor=S4)*(visitorscore&lt;homescore))</f>
        <v>1</v>
      </c>
      <c r="X4" s="11">
        <f t="shared" si="1"/>
        <v>247</v>
      </c>
      <c r="Y4" s="12">
        <f t="shared" si="2"/>
        <v>148</v>
      </c>
      <c r="Z4" s="13">
        <f t="shared" ref="Z4:Z9" si="3">X4-Y4</f>
        <v>99</v>
      </c>
      <c r="AA4" s="11">
        <f>U4*Options!$B$2+V4*Options!$B$3+W4*Options!$B$4+VLOOKUP(S4,$A$4:$B$10,2,0)</f>
        <v>7</v>
      </c>
      <c r="AB4">
        <f t="shared" ref="AB4:AB9" si="4">X4+Z4*10000+AA4*1000000000</f>
        <v>7000990247</v>
      </c>
    </row>
    <row r="5" spans="1:28" x14ac:dyDescent="0.3">
      <c r="A5" s="4" t="s">
        <v>20</v>
      </c>
      <c r="B5" s="2"/>
      <c r="C5" s="2"/>
      <c r="S5" s="14" t="str">
        <f t="shared" si="0"/>
        <v>Devils</v>
      </c>
      <c r="T5" s="10">
        <f t="array" ref="T5">SUM(($A$14:$A$103=S5)*(ISNUMBER($C$14:$C$103)),($B$14:$B$103=S5)*(ISNUMBER($E$14:$E$103)))</f>
        <v>5</v>
      </c>
      <c r="U5" s="6">
        <f t="array" ref="U5">SUM((home=S5)*(homescore&gt;visitorscore),(visitor=S5)*(visitorscore&gt;homescore))</f>
        <v>2</v>
      </c>
      <c r="V5" s="6">
        <f t="array" ref="V5">SUM((home=S5)*(homescore=visitorscore)*ISNUMBER(visitorscore),(visitor=S5)*(visitorscore=homescore)*ISNUMBER(homescore))</f>
        <v>0</v>
      </c>
      <c r="W5" s="6">
        <f t="array" ref="W5">SUM((home=S5)*(homescore&lt;visitorscore),(visitor=S5)*(visitorscore&lt;homescore))</f>
        <v>3</v>
      </c>
      <c r="X5" s="11">
        <f t="shared" si="1"/>
        <v>167</v>
      </c>
      <c r="Y5" s="12">
        <f t="shared" si="2"/>
        <v>348</v>
      </c>
      <c r="Z5" s="13">
        <f t="shared" si="3"/>
        <v>-181</v>
      </c>
      <c r="AA5" s="11">
        <f>U5*Options!$B$2+V5*Options!$B$3+W5*Options!$B$4+VLOOKUP(S5,$A$4:$B$10,2,0)</f>
        <v>7</v>
      </c>
      <c r="AB5">
        <f t="shared" si="4"/>
        <v>6998190167</v>
      </c>
    </row>
    <row r="6" spans="1:28" x14ac:dyDescent="0.3">
      <c r="A6" s="4" t="s">
        <v>21</v>
      </c>
      <c r="B6" s="2"/>
      <c r="C6" s="2"/>
      <c r="S6" s="14" t="str">
        <f t="shared" si="0"/>
        <v>UEA 1</v>
      </c>
      <c r="T6" s="10">
        <f t="array" ref="T6">SUM(($A$14:$A$103=S6)*(ISNUMBER($C$14:$C$103)),($B$14:$B$103=S6)*(ISNUMBER($E$14:$E$103)))</f>
        <v>3</v>
      </c>
      <c r="U6" s="6">
        <f t="array" ref="U6">SUM((home=S6)*(homescore&gt;visitorscore),(visitor=S6)*(visitorscore&gt;homescore))</f>
        <v>3</v>
      </c>
      <c r="V6" s="6">
        <f t="array" ref="V6">SUM((home=S6)*(homescore=visitorscore)*ISNUMBER(visitorscore),(visitor=S6)*(visitorscore=homescore)*ISNUMBER(homescore))</f>
        <v>0</v>
      </c>
      <c r="W6" s="6">
        <f t="array" ref="W6">SUM((home=S6)*(homescore&lt;visitorscore),(visitor=S6)*(visitorscore&lt;homescore))</f>
        <v>0</v>
      </c>
      <c r="X6" s="11">
        <f t="shared" si="1"/>
        <v>211</v>
      </c>
      <c r="Y6" s="12">
        <f t="shared" si="2"/>
        <v>86</v>
      </c>
      <c r="Z6" s="13">
        <f t="shared" si="3"/>
        <v>125</v>
      </c>
      <c r="AA6" s="11">
        <f>U6*Options!$B$2+V6*Options!$B$3+W6*Options!$B$4+VLOOKUP(S6,$A$4:$B$10,2,0)</f>
        <v>6</v>
      </c>
      <c r="AB6">
        <f t="shared" si="4"/>
        <v>6001250211</v>
      </c>
    </row>
    <row r="7" spans="1:28" x14ac:dyDescent="0.3">
      <c r="A7" s="4" t="s">
        <v>22</v>
      </c>
      <c r="B7" s="2"/>
      <c r="C7" s="2"/>
      <c r="S7" s="15" t="str">
        <f t="shared" si="0"/>
        <v>UEA 2</v>
      </c>
      <c r="T7" s="10">
        <f t="array" ref="T7">SUM(($A$14:$A$103=S7)*(ISNUMBER($C$14:$C$103)),($B$14:$B$103=S7)*(ISNUMBER($E$14:$E$103)))</f>
        <v>5</v>
      </c>
      <c r="U7" s="6">
        <f t="array" ref="U7">SUM((home=S7)*(homescore&gt;visitorscore),(visitor=S7)*(visitorscore&gt;homescore))</f>
        <v>0</v>
      </c>
      <c r="V7" s="6">
        <f t="array" ref="V7">SUM((home=S7)*(homescore=visitorscore)*ISNUMBER(visitorscore),(visitor=S7)*(visitorscore=homescore)*ISNUMBER(homescore))</f>
        <v>0</v>
      </c>
      <c r="W7" s="6">
        <f t="array" ref="W7">SUM((home=S7)*(homescore&lt;visitorscore),(visitor=S7)*(visitorscore&lt;homescore))</f>
        <v>5</v>
      </c>
      <c r="X7" s="11">
        <f t="shared" si="1"/>
        <v>148</v>
      </c>
      <c r="Y7" s="12">
        <f t="shared" si="2"/>
        <v>403</v>
      </c>
      <c r="Z7" s="13">
        <f t="shared" si="3"/>
        <v>-255</v>
      </c>
      <c r="AA7" s="11">
        <f>U7*Options!$B$2+V7*Options!$B$3+W7*Options!$B$4+VLOOKUP(S7,$A$4:$B$10,2,0)</f>
        <v>5</v>
      </c>
      <c r="AB7">
        <f t="shared" si="4"/>
        <v>4997450148</v>
      </c>
    </row>
    <row r="8" spans="1:28" x14ac:dyDescent="0.3">
      <c r="A8" s="4" t="s">
        <v>23</v>
      </c>
      <c r="B8" s="2"/>
      <c r="C8" s="2"/>
      <c r="S8" s="15" t="str">
        <f t="shared" si="0"/>
        <v>Notre Dame</v>
      </c>
      <c r="T8" s="10">
        <f t="array" ref="T8">SUM(($A$14:$A$103=S8)*(ISNUMBER($C$14:$C$103)),($B$14:$B$103=S8)*(ISNUMBER($E$14:$E$103)))</f>
        <v>4</v>
      </c>
      <c r="U8" s="6">
        <f t="array" ref="U8">SUM((home=S8)*(homescore&gt;visitorscore),(visitor=S8)*(visitorscore&gt;homescore))</f>
        <v>1</v>
      </c>
      <c r="V8" s="6">
        <f t="array" ref="V8">SUM((home=S8)*(homescore=visitorscore)*ISNUMBER(visitorscore),(visitor=S8)*(visitorscore=homescore)*ISNUMBER(homescore))</f>
        <v>0</v>
      </c>
      <c r="W8" s="6">
        <f t="array" ref="W8">SUM((home=S8)*(homescore&lt;visitorscore),(visitor=S8)*(visitorscore&lt;homescore))</f>
        <v>3</v>
      </c>
      <c r="X8" s="11">
        <f t="shared" si="1"/>
        <v>152</v>
      </c>
      <c r="Y8" s="12">
        <f t="shared" si="2"/>
        <v>231</v>
      </c>
      <c r="Z8" s="13">
        <f t="shared" si="3"/>
        <v>-79</v>
      </c>
      <c r="AA8" s="11">
        <f>U8*Options!$B$2+V8*Options!$B$3+W8*Options!$B$4+VLOOKUP(S8,$A$4:$B$10,2,0)</f>
        <v>5</v>
      </c>
      <c r="AB8">
        <f t="shared" si="4"/>
        <v>4999210152</v>
      </c>
    </row>
    <row r="9" spans="1:28" x14ac:dyDescent="0.3">
      <c r="A9" s="4" t="s">
        <v>24</v>
      </c>
      <c r="B9" s="2"/>
      <c r="C9" s="2"/>
      <c r="S9" s="15" t="str">
        <f t="shared" si="0"/>
        <v>Bury St Edmunds</v>
      </c>
      <c r="T9" s="10">
        <f t="array" ref="T9">SUM(($A$14:$A$103=S9)*(ISNUMBER($C$14:$C$103)),($B$14:$B$103=S9)*(ISNUMBER($E$14:$E$103)))</f>
        <v>5</v>
      </c>
      <c r="U9" s="6">
        <f t="array" ref="U9">SUM((home=S9)*(homescore&gt;visitorscore),(visitor=S9)*(visitorscore&gt;homescore))</f>
        <v>3</v>
      </c>
      <c r="V9" s="6">
        <f t="array" ref="V9">SUM((home=S9)*(homescore=visitorscore)*ISNUMBER(visitorscore),(visitor=S9)*(visitorscore=homescore)*ISNUMBER(homescore))</f>
        <v>0</v>
      </c>
      <c r="W9" s="6">
        <f t="array" ref="W9">SUM((home=S9)*(homescore&lt;visitorscore),(visitor=S9)*(visitorscore&lt;homescore))</f>
        <v>2</v>
      </c>
      <c r="X9" s="11">
        <f t="shared" si="1"/>
        <v>328</v>
      </c>
      <c r="Y9" s="12">
        <f t="shared" si="2"/>
        <v>198</v>
      </c>
      <c r="Z9" s="13">
        <f t="shared" si="3"/>
        <v>130</v>
      </c>
      <c r="AA9" s="11">
        <f>U9*Options!$B$2+V9*Options!$B$3+W9*Options!$B$4+VLOOKUP(S9,$A$4:$B$10,2,0)</f>
        <v>8</v>
      </c>
      <c r="AB9">
        <f t="shared" si="4"/>
        <v>8001300328</v>
      </c>
    </row>
    <row r="10" spans="1:28" x14ac:dyDescent="0.3">
      <c r="A10" s="4" t="s">
        <v>25</v>
      </c>
      <c r="B10" s="2"/>
      <c r="C10" s="2"/>
    </row>
    <row r="13" spans="1:28" x14ac:dyDescent="0.3">
      <c r="A13" s="24"/>
      <c r="H13" s="16" t="s">
        <v>5</v>
      </c>
    </row>
    <row r="14" spans="1:28" x14ac:dyDescent="0.3">
      <c r="A14" s="25" t="str">
        <f t="shared" ref="A14:A19" si="5">A4</f>
        <v xml:space="preserve">Cambridge </v>
      </c>
      <c r="B14" s="17" t="str">
        <f>A9</f>
        <v>Notre Dame</v>
      </c>
      <c r="C14" s="18"/>
      <c r="D14" s="18" t="s">
        <v>6</v>
      </c>
      <c r="E14" s="18"/>
      <c r="F14" s="13"/>
    </row>
    <row r="15" spans="1:28" x14ac:dyDescent="0.3">
      <c r="A15" s="25" t="str">
        <f t="shared" si="5"/>
        <v>Saints</v>
      </c>
      <c r="B15" s="17" t="str">
        <f>A8</f>
        <v>UEA 2</v>
      </c>
      <c r="C15" s="18">
        <v>85</v>
      </c>
      <c r="D15" s="18" t="s">
        <v>6</v>
      </c>
      <c r="E15" s="18">
        <v>21</v>
      </c>
      <c r="F15" s="13"/>
      <c r="H15" s="29"/>
      <c r="I15" s="30" t="s">
        <v>7</v>
      </c>
      <c r="J15" s="30" t="s">
        <v>8</v>
      </c>
      <c r="K15" s="30" t="s">
        <v>9</v>
      </c>
      <c r="L15" s="30" t="s">
        <v>10</v>
      </c>
      <c r="M15" s="30" t="s">
        <v>11</v>
      </c>
      <c r="N15" s="30" t="s">
        <v>12</v>
      </c>
      <c r="O15" s="30" t="s">
        <v>13</v>
      </c>
      <c r="P15" s="30" t="s">
        <v>14</v>
      </c>
    </row>
    <row r="16" spans="1:28" x14ac:dyDescent="0.3">
      <c r="A16" s="25" t="str">
        <f t="shared" si="5"/>
        <v>Devils</v>
      </c>
      <c r="B16" s="17" t="str">
        <f>A7</f>
        <v>UEA 1</v>
      </c>
      <c r="C16" s="18">
        <v>14</v>
      </c>
      <c r="D16" s="18" t="s">
        <v>6</v>
      </c>
      <c r="E16" s="18">
        <v>105</v>
      </c>
      <c r="F16" s="13"/>
      <c r="H16" s="31" t="str">
        <f t="array" ref="H16">INDEX($S$3:$S$9,MATCH(LARGE($AB$3:$AB$9-ROW($AB$3:$AB$9)/COUNT($AB$3:$AB$9),ROW(H16)-ROW(H$16)+1),$AB$3:$AB$9-ROW($AB$3:$AB$9)/COUNT($AB$3:$AB$9),0))</f>
        <v>Bury St Edmunds</v>
      </c>
      <c r="I16" s="30">
        <f>VLOOKUP($H16,$S$3:$AA$9,2,0)</f>
        <v>5</v>
      </c>
      <c r="J16" s="30">
        <f>VLOOKUP($H16,$S$3:$AA$9,3,0)</f>
        <v>3</v>
      </c>
      <c r="K16" s="30">
        <f>VLOOKUP($H16,$S$3:$AA$9,4,0)</f>
        <v>0</v>
      </c>
      <c r="L16" s="30">
        <f>VLOOKUP($H16,$S$3:$AA$9,5,0)</f>
        <v>2</v>
      </c>
      <c r="M16" s="30">
        <f>VLOOKUP($H16,$S$3:$AA$9,6,0)</f>
        <v>328</v>
      </c>
      <c r="N16" s="30">
        <f>VLOOKUP($H16,$S$3:$AA$9,7,0)</f>
        <v>198</v>
      </c>
      <c r="O16" s="30">
        <f>VLOOKUP($H16,$S$3:$AA$9,8,0)</f>
        <v>130</v>
      </c>
      <c r="P16" s="32">
        <f>VLOOKUP($H16,$S$3:$AA$9,9,0)</f>
        <v>8</v>
      </c>
    </row>
    <row r="17" spans="1:29" x14ac:dyDescent="0.3">
      <c r="A17" s="17" t="str">
        <f t="shared" si="5"/>
        <v>UEA 1</v>
      </c>
      <c r="B17" s="17" t="str">
        <f>A5</f>
        <v>Saints</v>
      </c>
      <c r="C17" s="18"/>
      <c r="D17" s="18" t="s">
        <v>6</v>
      </c>
      <c r="E17" s="18"/>
      <c r="F17" s="13"/>
      <c r="H17" s="31" t="str">
        <f t="array" ref="H17">INDEX($S$3:$S$9,MATCH(LARGE($AB$3:$AB$9-ROW($AB$3:$AB$9)/COUNT($AB$3:$AB$9),ROW(H17)-ROW(H$16)+1),$AB$3:$AB$9-ROW($AB$3:$AB$9)/COUNT($AB$3:$AB$9),0))</f>
        <v xml:space="preserve">Cambridge </v>
      </c>
      <c r="I17" s="30">
        <f t="shared" ref="I17:I22" si="6">VLOOKUP($H17,$S$3:$AA$9,2,0)</f>
        <v>4</v>
      </c>
      <c r="J17" s="30">
        <f t="shared" ref="J17:J22" si="7">VLOOKUP($H17,$S$3:$AA$9,3,0)</f>
        <v>3</v>
      </c>
      <c r="K17" s="30">
        <f t="shared" ref="K17:K22" si="8">VLOOKUP($H17,$S$3:$AA$9,4,0)</f>
        <v>0</v>
      </c>
      <c r="L17" s="30">
        <f t="shared" ref="L17:L22" si="9">VLOOKUP($H17,$S$3:$AA$9,5,0)</f>
        <v>1</v>
      </c>
      <c r="M17" s="30">
        <f t="shared" ref="M17:M22" si="10">VLOOKUP($H17,$S$3:$AA$9,6,0)</f>
        <v>289</v>
      </c>
      <c r="N17" s="30">
        <f t="shared" ref="N17:N22" si="11">VLOOKUP($H17,$S$3:$AA$9,7,0)</f>
        <v>128</v>
      </c>
      <c r="O17" s="30">
        <f t="shared" ref="O17:O22" si="12">VLOOKUP($H17,$S$3:$AA$9,8,0)</f>
        <v>161</v>
      </c>
      <c r="P17" s="32">
        <f t="shared" ref="P17:P22" si="13">VLOOKUP($H17,$S$3:$AA$9,9,0)</f>
        <v>7</v>
      </c>
    </row>
    <row r="18" spans="1:29" x14ac:dyDescent="0.3">
      <c r="A18" s="17" t="str">
        <f t="shared" si="5"/>
        <v>UEA 2</v>
      </c>
      <c r="B18" s="17" t="str">
        <f>A4</f>
        <v xml:space="preserve">Cambridge </v>
      </c>
      <c r="C18" s="18"/>
      <c r="D18" s="18" t="s">
        <v>6</v>
      </c>
      <c r="E18" s="18"/>
      <c r="F18" s="13"/>
      <c r="H18" s="31" t="str">
        <f t="array" ref="H18">INDEX($S$3:$S$9,MATCH(LARGE($AB$3:$AB$9-ROW($AB$3:$AB$9)/COUNT($AB$3:$AB$9),ROW(H18)-ROW(H$16)+1),$AB$3:$AB$9-ROW($AB$3:$AB$9)/COUNT($AB$3:$AB$9),0))</f>
        <v>Saints</v>
      </c>
      <c r="I18" s="30">
        <f t="shared" si="6"/>
        <v>4</v>
      </c>
      <c r="J18" s="30">
        <f t="shared" si="7"/>
        <v>3</v>
      </c>
      <c r="K18" s="30">
        <f t="shared" si="8"/>
        <v>0</v>
      </c>
      <c r="L18" s="30">
        <f t="shared" si="9"/>
        <v>1</v>
      </c>
      <c r="M18" s="30">
        <f t="shared" si="10"/>
        <v>247</v>
      </c>
      <c r="N18" s="30">
        <f t="shared" si="11"/>
        <v>148</v>
      </c>
      <c r="O18" s="30">
        <f t="shared" si="12"/>
        <v>99</v>
      </c>
      <c r="P18" s="32">
        <f t="shared" si="13"/>
        <v>7</v>
      </c>
    </row>
    <row r="19" spans="1:29" x14ac:dyDescent="0.3">
      <c r="A19" s="17" t="str">
        <f t="shared" si="5"/>
        <v>Notre Dame</v>
      </c>
      <c r="B19" s="17" t="str">
        <f>A10</f>
        <v>Bury St Edmunds</v>
      </c>
      <c r="C19" s="18">
        <v>27</v>
      </c>
      <c r="D19" s="18" t="s">
        <v>6</v>
      </c>
      <c r="E19" s="18">
        <v>83</v>
      </c>
      <c r="F19" s="13"/>
      <c r="H19" s="31" t="str">
        <f t="array" ref="H19">INDEX($S$3:$S$9,MATCH(LARGE($AB$3:$AB$9-ROW($AB$3:$AB$9)/COUNT($AB$3:$AB$9),ROW(H19)-ROW(H$16)+1),$AB$3:$AB$9-ROW($AB$3:$AB$9)/COUNT($AB$3:$AB$9),0))</f>
        <v>Devils</v>
      </c>
      <c r="I19" s="30">
        <f t="shared" si="6"/>
        <v>5</v>
      </c>
      <c r="J19" s="30">
        <f t="shared" si="7"/>
        <v>2</v>
      </c>
      <c r="K19" s="30">
        <f t="shared" si="8"/>
        <v>0</v>
      </c>
      <c r="L19" s="30">
        <f t="shared" si="9"/>
        <v>3</v>
      </c>
      <c r="M19" s="30">
        <f t="shared" si="10"/>
        <v>167</v>
      </c>
      <c r="N19" s="30">
        <f t="shared" si="11"/>
        <v>348</v>
      </c>
      <c r="O19" s="30">
        <f t="shared" si="12"/>
        <v>-181</v>
      </c>
      <c r="P19" s="32">
        <f t="shared" si="13"/>
        <v>7</v>
      </c>
    </row>
    <row r="20" spans="1:29" x14ac:dyDescent="0.3">
      <c r="A20" s="17" t="str">
        <f t="shared" ref="A20:A25" si="14">A5</f>
        <v>Saints</v>
      </c>
      <c r="B20" s="17" t="str">
        <f>A10</f>
        <v>Bury St Edmunds</v>
      </c>
      <c r="C20" s="18">
        <v>60</v>
      </c>
      <c r="D20" s="18" t="s">
        <v>6</v>
      </c>
      <c r="E20" s="18">
        <v>33</v>
      </c>
      <c r="H20" s="31" t="str">
        <f t="array" ref="H20">INDEX($S$3:$S$9,MATCH(LARGE($AB$3:$AB$9-ROW($AB$3:$AB$9)/COUNT($AB$3:$AB$9),ROW(H20)-ROW(H$16)+1),$AB$3:$AB$9-ROW($AB$3:$AB$9)/COUNT($AB$3:$AB$9),0))</f>
        <v>UEA 1</v>
      </c>
      <c r="I20" s="30">
        <f t="shared" si="6"/>
        <v>3</v>
      </c>
      <c r="J20" s="30">
        <f t="shared" si="7"/>
        <v>3</v>
      </c>
      <c r="K20" s="30">
        <f t="shared" si="8"/>
        <v>0</v>
      </c>
      <c r="L20" s="30">
        <f t="shared" si="9"/>
        <v>0</v>
      </c>
      <c r="M20" s="30">
        <f t="shared" si="10"/>
        <v>211</v>
      </c>
      <c r="N20" s="30">
        <f t="shared" si="11"/>
        <v>86</v>
      </c>
      <c r="O20" s="30">
        <f t="shared" si="12"/>
        <v>125</v>
      </c>
      <c r="P20" s="32">
        <f t="shared" si="13"/>
        <v>6</v>
      </c>
    </row>
    <row r="21" spans="1:29" x14ac:dyDescent="0.3">
      <c r="A21" s="17" t="str">
        <f t="shared" si="14"/>
        <v>Devils</v>
      </c>
      <c r="B21" s="17" t="str">
        <f>A9</f>
        <v>Notre Dame</v>
      </c>
      <c r="C21" s="18">
        <v>44</v>
      </c>
      <c r="D21" s="18" t="s">
        <v>6</v>
      </c>
      <c r="E21" s="18">
        <v>42</v>
      </c>
      <c r="H21" s="31" t="str">
        <f t="array" ref="H21">INDEX($S$3:$S$9,MATCH(LARGE($AB$3:$AB$9-ROW($AB$3:$AB$9)/COUNT($AB$3:$AB$9),ROW(H21)-ROW(H$16)+1),$AB$3:$AB$9-ROW($AB$3:$AB$9)/COUNT($AB$3:$AB$9),0))</f>
        <v>Notre Dame</v>
      </c>
      <c r="I21" s="30">
        <f t="shared" si="6"/>
        <v>4</v>
      </c>
      <c r="J21" s="30">
        <f t="shared" si="7"/>
        <v>1</v>
      </c>
      <c r="K21" s="30">
        <f t="shared" si="8"/>
        <v>0</v>
      </c>
      <c r="L21" s="30">
        <f t="shared" si="9"/>
        <v>3</v>
      </c>
      <c r="M21" s="30">
        <f t="shared" si="10"/>
        <v>152</v>
      </c>
      <c r="N21" s="30">
        <f t="shared" si="11"/>
        <v>231</v>
      </c>
      <c r="O21" s="30">
        <f t="shared" si="12"/>
        <v>-79</v>
      </c>
      <c r="P21" s="32">
        <f t="shared" si="13"/>
        <v>5</v>
      </c>
    </row>
    <row r="22" spans="1:29" x14ac:dyDescent="0.3">
      <c r="A22" s="17" t="str">
        <f t="shared" si="14"/>
        <v>UEA 1</v>
      </c>
      <c r="B22" s="17" t="str">
        <f>A8</f>
        <v>UEA 2</v>
      </c>
      <c r="C22" s="18"/>
      <c r="D22" s="18" t="s">
        <v>6</v>
      </c>
      <c r="E22" s="18"/>
      <c r="H22" s="31" t="str">
        <f t="array" ref="H22">INDEX($S$3:$S$9,MATCH(LARGE($AB$3:$AB$9-ROW($AB$3:$AB$9)/COUNT($AB$3:$AB$9),ROW(H22)-ROW(H$16)+1),$AB$3:$AB$9-ROW($AB$3:$AB$9)/COUNT($AB$3:$AB$9),0))</f>
        <v>UEA 2</v>
      </c>
      <c r="I22" s="30">
        <f t="shared" si="6"/>
        <v>5</v>
      </c>
      <c r="J22" s="30">
        <f t="shared" si="7"/>
        <v>0</v>
      </c>
      <c r="K22" s="30">
        <f t="shared" si="8"/>
        <v>0</v>
      </c>
      <c r="L22" s="30">
        <f t="shared" si="9"/>
        <v>5</v>
      </c>
      <c r="M22" s="30">
        <f t="shared" si="10"/>
        <v>148</v>
      </c>
      <c r="N22" s="30">
        <f t="shared" si="11"/>
        <v>403</v>
      </c>
      <c r="O22" s="30">
        <f t="shared" si="12"/>
        <v>-255</v>
      </c>
      <c r="P22" s="32">
        <f t="shared" si="13"/>
        <v>5</v>
      </c>
    </row>
    <row r="23" spans="1:29" x14ac:dyDescent="0.3">
      <c r="A23" s="17" t="str">
        <f t="shared" si="14"/>
        <v>UEA 2</v>
      </c>
      <c r="B23" s="17" t="str">
        <f>A6</f>
        <v>Devils</v>
      </c>
      <c r="C23" s="18">
        <v>36</v>
      </c>
      <c r="D23" s="18" t="s">
        <v>6</v>
      </c>
      <c r="E23" s="18">
        <v>72</v>
      </c>
    </row>
    <row r="24" spans="1:29" x14ac:dyDescent="0.3">
      <c r="A24" s="17" t="str">
        <f t="shared" si="14"/>
        <v>Notre Dame</v>
      </c>
      <c r="B24" s="17" t="str">
        <f>A5</f>
        <v>Saints</v>
      </c>
      <c r="C24" s="18"/>
      <c r="D24" s="18" t="s">
        <v>6</v>
      </c>
      <c r="E24" s="18"/>
    </row>
    <row r="25" spans="1:29" x14ac:dyDescent="0.3">
      <c r="A25" s="17" t="str">
        <f t="shared" si="14"/>
        <v>Bury St Edmunds</v>
      </c>
      <c r="B25" s="17" t="str">
        <f>A4</f>
        <v xml:space="preserve">Cambridge </v>
      </c>
      <c r="C25" s="18">
        <v>40</v>
      </c>
      <c r="D25" s="18" t="s">
        <v>6</v>
      </c>
      <c r="E25" s="18">
        <v>52</v>
      </c>
    </row>
    <row r="26" spans="1:29" x14ac:dyDescent="0.3">
      <c r="A26" s="17" t="str">
        <f>A6</f>
        <v>Devils</v>
      </c>
      <c r="B26" s="17" t="str">
        <f>A4</f>
        <v xml:space="preserve">Cambridge </v>
      </c>
      <c r="C26" s="18">
        <v>15</v>
      </c>
      <c r="D26" s="18" t="s">
        <v>6</v>
      </c>
      <c r="E26" s="18">
        <v>93</v>
      </c>
    </row>
    <row r="27" spans="1:29" x14ac:dyDescent="0.3">
      <c r="A27" s="17" t="str">
        <f>A7</f>
        <v>UEA 1</v>
      </c>
      <c r="B27" s="17" t="str">
        <f>A10</f>
        <v>Bury St Edmunds</v>
      </c>
      <c r="C27" s="18"/>
      <c r="D27" s="18" t="s">
        <v>6</v>
      </c>
      <c r="E27" s="18"/>
    </row>
    <row r="28" spans="1:29" x14ac:dyDescent="0.3">
      <c r="A28" s="17" t="str">
        <f>A8</f>
        <v>UEA 2</v>
      </c>
      <c r="B28" s="17" t="str">
        <f>A9</f>
        <v>Notre Dame</v>
      </c>
      <c r="C28" s="18">
        <v>41</v>
      </c>
      <c r="D28" s="18" t="s">
        <v>6</v>
      </c>
      <c r="E28" s="18">
        <v>53</v>
      </c>
    </row>
    <row r="29" spans="1:29" x14ac:dyDescent="0.3">
      <c r="A29" s="17" t="str">
        <f>A9</f>
        <v>Notre Dame</v>
      </c>
      <c r="B29" s="17" t="str">
        <f>A7</f>
        <v>UEA 1</v>
      </c>
      <c r="C29" s="17">
        <v>30</v>
      </c>
      <c r="D29" s="18" t="s">
        <v>6</v>
      </c>
      <c r="E29" s="17">
        <v>63</v>
      </c>
      <c r="AB29" s="6"/>
      <c r="AC29" s="6"/>
    </row>
    <row r="30" spans="1:29" x14ac:dyDescent="0.3">
      <c r="A30" s="17" t="str">
        <f>A10</f>
        <v>Bury St Edmunds</v>
      </c>
      <c r="B30" s="17" t="str">
        <f>A6</f>
        <v>Devils</v>
      </c>
      <c r="C30" s="17"/>
      <c r="D30" s="18" t="s">
        <v>6</v>
      </c>
      <c r="E30" s="17"/>
      <c r="AB30" s="6"/>
      <c r="AC30" s="6"/>
    </row>
    <row r="31" spans="1:29" x14ac:dyDescent="0.3">
      <c r="A31" s="17" t="str">
        <f>A4</f>
        <v xml:space="preserve">Cambridge </v>
      </c>
      <c r="B31" s="17" t="str">
        <f>A5</f>
        <v>Saints</v>
      </c>
      <c r="C31" s="17"/>
      <c r="D31" s="18" t="s">
        <v>6</v>
      </c>
      <c r="E31" s="17"/>
      <c r="AB31" s="6"/>
      <c r="AC31" s="6"/>
    </row>
    <row r="32" spans="1:29" x14ac:dyDescent="0.3">
      <c r="A32" s="17" t="str">
        <f>A10</f>
        <v>Bury St Edmunds</v>
      </c>
      <c r="B32" s="17" t="str">
        <f>A8</f>
        <v>UEA 2</v>
      </c>
      <c r="C32" s="17">
        <v>100</v>
      </c>
      <c r="D32" s="18" t="s">
        <v>6</v>
      </c>
      <c r="E32" s="17">
        <v>37</v>
      </c>
    </row>
    <row r="33" spans="1:5" x14ac:dyDescent="0.3">
      <c r="A33" s="17" t="str">
        <f>A4</f>
        <v xml:space="preserve">Cambridge </v>
      </c>
      <c r="B33" s="17" t="str">
        <f>A7</f>
        <v>UEA 1</v>
      </c>
      <c r="C33" s="17"/>
      <c r="D33" s="18" t="s">
        <v>6</v>
      </c>
      <c r="E33" s="17"/>
    </row>
    <row r="34" spans="1:5" x14ac:dyDescent="0.3">
      <c r="A34" s="17" t="str">
        <f>A5</f>
        <v>Saints</v>
      </c>
      <c r="B34" s="17" t="str">
        <f>A6</f>
        <v>Devils</v>
      </c>
      <c r="C34" s="17"/>
      <c r="D34" s="18" t="s">
        <v>6</v>
      </c>
      <c r="E34" s="17"/>
    </row>
    <row r="36" spans="1:5" x14ac:dyDescent="0.3">
      <c r="A36" s="24"/>
    </row>
    <row r="37" spans="1:5" x14ac:dyDescent="0.3">
      <c r="A37" s="17" t="str">
        <f t="shared" ref="A37:A57" si="15">B14</f>
        <v>Notre Dame</v>
      </c>
      <c r="B37" s="17" t="str">
        <f t="shared" ref="B37:B57" si="16">A14</f>
        <v xml:space="preserve">Cambridge </v>
      </c>
      <c r="C37" s="18"/>
      <c r="D37" s="18" t="s">
        <v>6</v>
      </c>
      <c r="E37" s="18"/>
    </row>
    <row r="38" spans="1:5" x14ac:dyDescent="0.3">
      <c r="A38" s="17" t="str">
        <f t="shared" si="15"/>
        <v>UEA 2</v>
      </c>
      <c r="B38" s="17" t="str">
        <f t="shared" si="16"/>
        <v>Saints</v>
      </c>
      <c r="C38" s="18"/>
      <c r="D38" s="18" t="s">
        <v>6</v>
      </c>
      <c r="E38" s="18"/>
    </row>
    <row r="39" spans="1:5" x14ac:dyDescent="0.3">
      <c r="A39" s="17" t="str">
        <f t="shared" si="15"/>
        <v>UEA 1</v>
      </c>
      <c r="B39" s="17" t="str">
        <f t="shared" si="16"/>
        <v>Devils</v>
      </c>
      <c r="C39" s="18"/>
      <c r="D39" s="18" t="s">
        <v>6</v>
      </c>
      <c r="E39" s="18"/>
    </row>
    <row r="40" spans="1:5" x14ac:dyDescent="0.3">
      <c r="A40" s="17" t="str">
        <f t="shared" si="15"/>
        <v>Saints</v>
      </c>
      <c r="B40" s="17" t="str">
        <f t="shared" si="16"/>
        <v>UEA 1</v>
      </c>
      <c r="C40" s="18">
        <v>42</v>
      </c>
      <c r="D40" s="18" t="s">
        <v>6</v>
      </c>
      <c r="E40" s="18">
        <v>43</v>
      </c>
    </row>
    <row r="41" spans="1:5" x14ac:dyDescent="0.3">
      <c r="A41" s="17" t="str">
        <f t="shared" si="15"/>
        <v xml:space="preserve">Cambridge </v>
      </c>
      <c r="B41" s="17" t="str">
        <f t="shared" si="16"/>
        <v>UEA 2</v>
      </c>
      <c r="C41" s="18">
        <v>93</v>
      </c>
      <c r="D41" s="18" t="s">
        <v>6</v>
      </c>
      <c r="E41" s="18">
        <v>13</v>
      </c>
    </row>
    <row r="42" spans="1:5" x14ac:dyDescent="0.3">
      <c r="A42" s="17" t="str">
        <f t="shared" si="15"/>
        <v>Bury St Edmunds</v>
      </c>
      <c r="B42" s="17" t="str">
        <f t="shared" si="16"/>
        <v>Notre Dame</v>
      </c>
      <c r="C42" s="18"/>
      <c r="D42" s="18" t="s">
        <v>6</v>
      </c>
      <c r="E42" s="18"/>
    </row>
    <row r="43" spans="1:5" x14ac:dyDescent="0.3">
      <c r="A43" s="17" t="str">
        <f t="shared" si="15"/>
        <v>Bury St Edmunds</v>
      </c>
      <c r="B43" s="17" t="str">
        <f t="shared" si="16"/>
        <v>Saints</v>
      </c>
      <c r="C43" s="18"/>
      <c r="D43" s="18" t="s">
        <v>6</v>
      </c>
      <c r="E43" s="18"/>
    </row>
    <row r="44" spans="1:5" x14ac:dyDescent="0.3">
      <c r="A44" s="17" t="str">
        <f t="shared" si="15"/>
        <v>Notre Dame</v>
      </c>
      <c r="B44" s="17" t="str">
        <f t="shared" si="16"/>
        <v>Devils</v>
      </c>
      <c r="C44" s="18"/>
      <c r="D44" s="18" t="s">
        <v>6</v>
      </c>
      <c r="E44" s="18"/>
    </row>
    <row r="45" spans="1:5" x14ac:dyDescent="0.3">
      <c r="A45" s="17" t="str">
        <f t="shared" si="15"/>
        <v>UEA 2</v>
      </c>
      <c r="B45" s="17" t="str">
        <f t="shared" si="16"/>
        <v>UEA 1</v>
      </c>
      <c r="C45" s="18"/>
      <c r="D45" s="18" t="s">
        <v>6</v>
      </c>
      <c r="E45" s="18"/>
    </row>
    <row r="46" spans="1:5" x14ac:dyDescent="0.3">
      <c r="A46" s="17" t="str">
        <f t="shared" si="15"/>
        <v>Devils</v>
      </c>
      <c r="B46" s="17" t="str">
        <f t="shared" si="16"/>
        <v>UEA 2</v>
      </c>
      <c r="C46" s="18"/>
      <c r="D46" s="18" t="s">
        <v>6</v>
      </c>
      <c r="E46" s="18"/>
    </row>
    <row r="47" spans="1:5" x14ac:dyDescent="0.3">
      <c r="A47" s="17" t="str">
        <f t="shared" si="15"/>
        <v>Saints</v>
      </c>
      <c r="B47" s="17" t="str">
        <f t="shared" si="16"/>
        <v>Notre Dame</v>
      </c>
      <c r="C47" s="18"/>
      <c r="D47" s="18" t="s">
        <v>6</v>
      </c>
      <c r="E47" s="18"/>
    </row>
    <row r="48" spans="1:5" x14ac:dyDescent="0.3">
      <c r="A48" s="17" t="str">
        <f t="shared" si="15"/>
        <v xml:space="preserve">Cambridge </v>
      </c>
      <c r="B48" s="17" t="str">
        <f t="shared" si="16"/>
        <v>Bury St Edmunds</v>
      </c>
      <c r="C48" s="18"/>
      <c r="D48" s="18" t="s">
        <v>6</v>
      </c>
      <c r="E48" s="18"/>
    </row>
    <row r="49" spans="1:5" x14ac:dyDescent="0.3">
      <c r="A49" s="17" t="str">
        <f t="shared" si="15"/>
        <v xml:space="preserve">Cambridge </v>
      </c>
      <c r="B49" s="17" t="str">
        <f t="shared" si="16"/>
        <v>Devils</v>
      </c>
      <c r="C49" s="18"/>
      <c r="D49" s="18" t="s">
        <v>6</v>
      </c>
      <c r="E49" s="18"/>
    </row>
    <row r="50" spans="1:5" x14ac:dyDescent="0.3">
      <c r="A50" s="17" t="str">
        <f t="shared" si="15"/>
        <v>Bury St Edmunds</v>
      </c>
      <c r="B50" s="17" t="str">
        <f t="shared" si="16"/>
        <v>UEA 1</v>
      </c>
      <c r="C50" s="18"/>
      <c r="D50" s="18" t="s">
        <v>6</v>
      </c>
      <c r="E50" s="18"/>
    </row>
    <row r="51" spans="1:5" x14ac:dyDescent="0.3">
      <c r="A51" s="17" t="str">
        <f t="shared" si="15"/>
        <v>Notre Dame</v>
      </c>
      <c r="B51" s="17" t="str">
        <f t="shared" si="16"/>
        <v>UEA 2</v>
      </c>
      <c r="C51" s="18"/>
      <c r="D51" s="18" t="s">
        <v>6</v>
      </c>
      <c r="E51" s="18"/>
    </row>
    <row r="52" spans="1:5" x14ac:dyDescent="0.3">
      <c r="A52" s="17" t="str">
        <f t="shared" si="15"/>
        <v>UEA 1</v>
      </c>
      <c r="B52" s="17" t="str">
        <f t="shared" si="16"/>
        <v>Notre Dame</v>
      </c>
      <c r="C52" s="17"/>
      <c r="D52" s="18" t="s">
        <v>6</v>
      </c>
      <c r="E52" s="17"/>
    </row>
    <row r="53" spans="1:5" x14ac:dyDescent="0.3">
      <c r="A53" s="17" t="str">
        <f t="shared" si="15"/>
        <v>Devils</v>
      </c>
      <c r="B53" s="17" t="str">
        <f t="shared" si="16"/>
        <v>Bury St Edmunds</v>
      </c>
      <c r="C53" s="17">
        <v>22</v>
      </c>
      <c r="D53" s="18" t="s">
        <v>6</v>
      </c>
      <c r="E53" s="17">
        <v>72</v>
      </c>
    </row>
    <row r="54" spans="1:5" x14ac:dyDescent="0.3">
      <c r="A54" s="17" t="str">
        <f t="shared" si="15"/>
        <v>Saints</v>
      </c>
      <c r="B54" s="17" t="str">
        <f t="shared" si="16"/>
        <v xml:space="preserve">Cambridge </v>
      </c>
      <c r="C54" s="17">
        <v>60</v>
      </c>
      <c r="D54" s="18" t="s">
        <v>6</v>
      </c>
      <c r="E54" s="17">
        <v>51</v>
      </c>
    </row>
    <row r="55" spans="1:5" x14ac:dyDescent="0.3">
      <c r="A55" s="17" t="str">
        <f t="shared" si="15"/>
        <v>UEA 2</v>
      </c>
      <c r="B55" s="17" t="str">
        <f t="shared" si="16"/>
        <v>Bury St Edmunds</v>
      </c>
      <c r="C55" s="17"/>
      <c r="D55" s="18" t="s">
        <v>6</v>
      </c>
      <c r="E55" s="17"/>
    </row>
    <row r="56" spans="1:5" x14ac:dyDescent="0.3">
      <c r="A56" s="17" t="str">
        <f t="shared" si="15"/>
        <v>UEA 1</v>
      </c>
      <c r="B56" s="17" t="str">
        <f t="shared" si="16"/>
        <v xml:space="preserve">Cambridge </v>
      </c>
      <c r="C56" s="17"/>
      <c r="D56" s="18" t="s">
        <v>6</v>
      </c>
      <c r="E56" s="17"/>
    </row>
    <row r="57" spans="1:5" x14ac:dyDescent="0.3">
      <c r="A57" s="17" t="str">
        <f t="shared" si="15"/>
        <v>Devils</v>
      </c>
      <c r="B57" s="17" t="str">
        <f t="shared" si="16"/>
        <v>Saints</v>
      </c>
      <c r="C57" s="17"/>
      <c r="D57" s="18" t="s">
        <v>6</v>
      </c>
      <c r="E57" s="17"/>
    </row>
    <row r="59" spans="1:5" x14ac:dyDescent="0.3">
      <c r="A59" s="24"/>
    </row>
    <row r="60" spans="1:5" x14ac:dyDescent="0.3">
      <c r="A60" s="17"/>
      <c r="B60" s="17"/>
      <c r="C60" s="18"/>
      <c r="D60" s="18"/>
      <c r="E60" s="18"/>
    </row>
    <row r="61" spans="1:5" x14ac:dyDescent="0.3">
      <c r="A61" s="17"/>
      <c r="B61" s="17"/>
      <c r="C61" s="18"/>
      <c r="D61" s="18"/>
      <c r="E61" s="18"/>
    </row>
    <row r="62" spans="1:5" x14ac:dyDescent="0.3">
      <c r="A62" s="17"/>
      <c r="B62" s="17"/>
      <c r="C62" s="18"/>
      <c r="D62" s="18"/>
      <c r="E62" s="18"/>
    </row>
    <row r="63" spans="1:5" x14ac:dyDescent="0.3">
      <c r="A63" s="17"/>
      <c r="B63" s="17"/>
      <c r="C63" s="18"/>
      <c r="D63" s="18"/>
      <c r="E63" s="18"/>
    </row>
    <row r="64" spans="1:5" x14ac:dyDescent="0.3">
      <c r="A64" s="17"/>
      <c r="B64" s="17"/>
      <c r="C64" s="18"/>
      <c r="D64" s="18"/>
      <c r="E64" s="18"/>
    </row>
    <row r="65" spans="1:5" x14ac:dyDescent="0.3">
      <c r="A65" s="17"/>
      <c r="B65" s="17"/>
      <c r="C65" s="18"/>
      <c r="D65" s="18"/>
      <c r="E65" s="18"/>
    </row>
    <row r="66" spans="1:5" x14ac:dyDescent="0.3">
      <c r="A66" s="17"/>
      <c r="B66" s="17"/>
      <c r="C66" s="18"/>
      <c r="D66" s="18"/>
      <c r="E66" s="18"/>
    </row>
    <row r="67" spans="1:5" x14ac:dyDescent="0.3">
      <c r="A67" s="17"/>
      <c r="B67" s="17"/>
      <c r="C67" s="18"/>
      <c r="D67" s="18"/>
      <c r="E67" s="18"/>
    </row>
    <row r="68" spans="1:5" x14ac:dyDescent="0.3">
      <c r="A68" s="17"/>
      <c r="B68" s="17"/>
      <c r="C68" s="18"/>
      <c r="D68" s="18"/>
      <c r="E68" s="18"/>
    </row>
    <row r="69" spans="1:5" x14ac:dyDescent="0.3">
      <c r="A69" s="17"/>
      <c r="B69" s="17"/>
      <c r="C69" s="18"/>
      <c r="D69" s="18"/>
      <c r="E69" s="18"/>
    </row>
    <row r="70" spans="1:5" x14ac:dyDescent="0.3">
      <c r="A70" s="17"/>
      <c r="B70" s="17"/>
      <c r="C70" s="18"/>
      <c r="D70" s="18"/>
      <c r="E70" s="18"/>
    </row>
    <row r="71" spans="1:5" x14ac:dyDescent="0.3">
      <c r="A71" s="17"/>
      <c r="B71" s="17"/>
      <c r="C71" s="18"/>
      <c r="D71" s="18"/>
      <c r="E71" s="18"/>
    </row>
    <row r="72" spans="1:5" x14ac:dyDescent="0.3">
      <c r="A72" s="17"/>
      <c r="B72" s="17"/>
      <c r="C72" s="18"/>
      <c r="D72" s="18"/>
      <c r="E72" s="18"/>
    </row>
    <row r="73" spans="1:5" x14ac:dyDescent="0.3">
      <c r="A73" s="17"/>
      <c r="B73" s="17"/>
      <c r="C73" s="18"/>
      <c r="D73" s="18"/>
      <c r="E73" s="18"/>
    </row>
    <row r="74" spans="1:5" x14ac:dyDescent="0.3">
      <c r="A74" s="17"/>
      <c r="B74" s="17"/>
      <c r="C74" s="18"/>
      <c r="D74" s="18"/>
      <c r="E74" s="18"/>
    </row>
    <row r="75" spans="1:5" x14ac:dyDescent="0.3">
      <c r="A75" s="17"/>
      <c r="B75" s="17"/>
      <c r="C75" s="17"/>
      <c r="D75" s="18"/>
      <c r="E75" s="17"/>
    </row>
    <row r="76" spans="1:5" x14ac:dyDescent="0.3">
      <c r="A76" s="17"/>
      <c r="B76" s="17"/>
      <c r="C76" s="17"/>
      <c r="D76" s="18"/>
      <c r="E76" s="17"/>
    </row>
    <row r="77" spans="1:5" x14ac:dyDescent="0.3">
      <c r="A77" s="17"/>
      <c r="B77" s="17"/>
      <c r="C77" s="17"/>
      <c r="D77" s="18"/>
      <c r="E77" s="17"/>
    </row>
    <row r="78" spans="1:5" x14ac:dyDescent="0.3">
      <c r="A78" s="17"/>
      <c r="B78" s="17"/>
      <c r="C78" s="17"/>
      <c r="D78" s="18"/>
      <c r="E78" s="17"/>
    </row>
    <row r="79" spans="1:5" x14ac:dyDescent="0.3">
      <c r="A79" s="17"/>
      <c r="B79" s="17"/>
      <c r="C79" s="17"/>
      <c r="D79" s="18"/>
      <c r="E79" s="17"/>
    </row>
    <row r="80" spans="1:5" x14ac:dyDescent="0.3">
      <c r="A80" s="17"/>
      <c r="B80" s="17"/>
      <c r="C80" s="17"/>
      <c r="D80" s="18"/>
      <c r="E80" s="17"/>
    </row>
    <row r="82" spans="1:5" x14ac:dyDescent="0.3">
      <c r="A82" s="24"/>
    </row>
    <row r="83" spans="1:5" x14ac:dyDescent="0.3">
      <c r="A83" s="17"/>
      <c r="B83" s="17"/>
      <c r="C83" s="18"/>
      <c r="D83" s="18"/>
      <c r="E83" s="18"/>
    </row>
    <row r="84" spans="1:5" x14ac:dyDescent="0.3">
      <c r="A84" s="17"/>
      <c r="B84" s="17"/>
      <c r="C84" s="18"/>
      <c r="D84" s="18"/>
      <c r="E84" s="18"/>
    </row>
    <row r="85" spans="1:5" x14ac:dyDescent="0.3">
      <c r="A85" s="17"/>
      <c r="B85" s="17"/>
      <c r="C85" s="18"/>
      <c r="D85" s="18"/>
      <c r="E85" s="18"/>
    </row>
    <row r="86" spans="1:5" x14ac:dyDescent="0.3">
      <c r="A86" s="17"/>
      <c r="B86" s="17"/>
      <c r="C86" s="18"/>
      <c r="D86" s="18"/>
      <c r="E86" s="18"/>
    </row>
    <row r="87" spans="1:5" x14ac:dyDescent="0.3">
      <c r="A87" s="17"/>
      <c r="B87" s="17"/>
      <c r="C87" s="18"/>
      <c r="D87" s="18"/>
      <c r="E87" s="18"/>
    </row>
    <row r="88" spans="1:5" x14ac:dyDescent="0.3">
      <c r="A88" s="17"/>
      <c r="B88" s="17"/>
      <c r="C88" s="18"/>
      <c r="D88" s="18"/>
      <c r="E88" s="18"/>
    </row>
    <row r="89" spans="1:5" x14ac:dyDescent="0.3">
      <c r="A89" s="17"/>
      <c r="B89" s="17"/>
      <c r="C89" s="18"/>
      <c r="D89" s="18"/>
      <c r="E89" s="18"/>
    </row>
    <row r="90" spans="1:5" x14ac:dyDescent="0.3">
      <c r="A90" s="17"/>
      <c r="B90" s="17"/>
      <c r="C90" s="18"/>
      <c r="D90" s="18"/>
      <c r="E90" s="18"/>
    </row>
    <row r="91" spans="1:5" x14ac:dyDescent="0.3">
      <c r="A91" s="17"/>
      <c r="B91" s="17"/>
      <c r="C91" s="18"/>
      <c r="D91" s="18"/>
      <c r="E91" s="18"/>
    </row>
    <row r="92" spans="1:5" x14ac:dyDescent="0.3">
      <c r="A92" s="17"/>
      <c r="B92" s="17"/>
      <c r="C92" s="18"/>
      <c r="D92" s="18"/>
      <c r="E92" s="18"/>
    </row>
    <row r="93" spans="1:5" x14ac:dyDescent="0.3">
      <c r="A93" s="17"/>
      <c r="B93" s="17"/>
      <c r="C93" s="18"/>
      <c r="D93" s="18"/>
      <c r="E93" s="18"/>
    </row>
    <row r="94" spans="1:5" x14ac:dyDescent="0.3">
      <c r="A94" s="17"/>
      <c r="B94" s="17"/>
      <c r="C94" s="18"/>
      <c r="D94" s="18"/>
      <c r="E94" s="18"/>
    </row>
    <row r="95" spans="1:5" x14ac:dyDescent="0.3">
      <c r="A95" s="17"/>
      <c r="B95" s="17"/>
      <c r="C95" s="18"/>
      <c r="D95" s="18"/>
      <c r="E95" s="18"/>
    </row>
    <row r="96" spans="1:5" x14ac:dyDescent="0.3">
      <c r="A96" s="17"/>
      <c r="B96" s="17"/>
      <c r="C96" s="18"/>
      <c r="D96" s="18"/>
      <c r="E96" s="18"/>
    </row>
    <row r="97" spans="1:5" x14ac:dyDescent="0.3">
      <c r="A97" s="17"/>
      <c r="B97" s="17"/>
      <c r="C97" s="18"/>
      <c r="D97" s="18"/>
      <c r="E97" s="18"/>
    </row>
    <row r="98" spans="1:5" x14ac:dyDescent="0.3">
      <c r="A98" s="17"/>
      <c r="B98" s="17"/>
      <c r="C98" s="17"/>
      <c r="D98" s="18"/>
      <c r="E98" s="17"/>
    </row>
    <row r="99" spans="1:5" x14ac:dyDescent="0.3">
      <c r="A99" s="17"/>
      <c r="B99" s="17"/>
      <c r="C99" s="17"/>
      <c r="D99" s="18"/>
      <c r="E99" s="17"/>
    </row>
    <row r="100" spans="1:5" x14ac:dyDescent="0.3">
      <c r="A100" s="17"/>
      <c r="B100" s="17"/>
      <c r="C100" s="17"/>
      <c r="D100" s="18"/>
      <c r="E100" s="17"/>
    </row>
    <row r="101" spans="1:5" x14ac:dyDescent="0.3">
      <c r="A101" s="17"/>
      <c r="B101" s="17"/>
      <c r="C101" s="17"/>
      <c r="D101" s="18"/>
      <c r="E101" s="17"/>
    </row>
    <row r="102" spans="1:5" x14ac:dyDescent="0.3">
      <c r="A102" s="17"/>
      <c r="B102" s="17"/>
      <c r="C102" s="17"/>
      <c r="D102" s="18"/>
      <c r="E102" s="17"/>
    </row>
    <row r="103" spans="1:5" x14ac:dyDescent="0.3">
      <c r="A103" s="17"/>
      <c r="B103" s="17"/>
      <c r="C103" s="17"/>
      <c r="D103" s="18"/>
      <c r="E103" s="17"/>
    </row>
  </sheetData>
  <pageMargins left="0.7" right="0.7" top="0.75" bottom="0.75" header="0.3" footer="0.3"/>
  <pageSetup paperSize="9" orientation="portrait" r:id="rId1"/>
  <ignoredErrors>
    <ignoredError sqref="B31:B32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8"/>
  <sheetViews>
    <sheetView workbookViewId="0">
      <selection activeCell="C8" sqref="C8"/>
    </sheetView>
  </sheetViews>
  <sheetFormatPr defaultRowHeight="14.4" x14ac:dyDescent="0.3"/>
  <cols>
    <col min="1" max="1" width="19.5546875" customWidth="1"/>
    <col min="3" max="3" width="60.109375" customWidth="1"/>
  </cols>
  <sheetData>
    <row r="1" spans="1:3" x14ac:dyDescent="0.3">
      <c r="A1" s="1" t="s">
        <v>0</v>
      </c>
      <c r="B1" s="2"/>
    </row>
    <row r="2" spans="1:3" x14ac:dyDescent="0.3">
      <c r="A2" s="3" t="s">
        <v>1</v>
      </c>
      <c r="B2" s="27">
        <v>2</v>
      </c>
    </row>
    <row r="3" spans="1:3" x14ac:dyDescent="0.3">
      <c r="A3" s="4" t="s">
        <v>2</v>
      </c>
      <c r="B3" s="27">
        <v>0</v>
      </c>
    </row>
    <row r="4" spans="1:3" x14ac:dyDescent="0.3">
      <c r="A4" s="4" t="s">
        <v>3</v>
      </c>
      <c r="B4" s="27">
        <v>1</v>
      </c>
    </row>
    <row r="7" spans="1:3" x14ac:dyDescent="0.3">
      <c r="C7" t="s">
        <v>16</v>
      </c>
    </row>
    <row r="8" spans="1:3" x14ac:dyDescent="0.3">
      <c r="C8" s="23" t="s">
        <v>15</v>
      </c>
    </row>
  </sheetData>
  <sheetProtection password="E87F" sheet="1" objects="1" scenarios="1"/>
  <hyperlinks>
    <hyperlink ref="C8" r:id="rId1" xr:uid="{00000000-0004-0000-0400-000000000000}"/>
  </hyperlinks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Ladies Div</vt:lpstr>
      <vt:lpstr>Options</vt:lpstr>
      <vt:lpstr>home</vt:lpstr>
      <vt:lpstr>homescore</vt:lpstr>
      <vt:lpstr>visitor</vt:lpstr>
      <vt:lpstr>visitorscore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Podlešák</dc:creator>
  <cp:lastModifiedBy>Jon Getley</cp:lastModifiedBy>
  <dcterms:created xsi:type="dcterms:W3CDTF">2013-06-13T09:53:07Z</dcterms:created>
  <dcterms:modified xsi:type="dcterms:W3CDTF">2022-01-24T18:53:36Z</dcterms:modified>
</cp:coreProperties>
</file>