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27dc3877f0036/Desktop/2021 basketball/"/>
    </mc:Choice>
  </mc:AlternateContent>
  <xr:revisionPtr revIDLastSave="29" documentId="8_{83D6896C-42CC-458D-ADB8-3DFED2ACDCC7}" xr6:coauthVersionLast="47" xr6:coauthVersionMax="47" xr10:uidLastSave="{FB73EBE3-EAAF-4692-A54B-CFC8A64798B6}"/>
  <bookViews>
    <workbookView xWindow="-108" yWindow="-108" windowWidth="23256" windowHeight="12576" xr2:uid="{00000000-000D-0000-FFFF-FFFF00000000}"/>
  </bookViews>
  <sheets>
    <sheet name="Mens Div 1" sheetId="4" r:id="rId1"/>
    <sheet name="Options" sheetId="5" r:id="rId2"/>
  </sheets>
  <definedNames>
    <definedName name="home">'Mens Div 1'!$A$12:$A$57</definedName>
    <definedName name="homescore">'Mens Div 1'!$C$12:$C$57</definedName>
    <definedName name="visitor">'Mens Div 1'!$B$12:$B$57</definedName>
    <definedName name="visitorscore">'Mens Div 1'!$E$12:$E$57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4" l="1"/>
  <c r="B21" i="4"/>
  <c r="A21" i="4"/>
  <c r="B20" i="4"/>
  <c r="A32" i="4" s="1"/>
  <c r="A20" i="4"/>
  <c r="B19" i="4"/>
  <c r="A31" i="4" s="1"/>
  <c r="A19" i="4"/>
  <c r="B31" i="4" s="1"/>
  <c r="B18" i="4"/>
  <c r="A18" i="4"/>
  <c r="B17" i="4"/>
  <c r="A29" i="4" s="1"/>
  <c r="A17" i="4"/>
  <c r="B16" i="4"/>
  <c r="A28" i="4" s="1"/>
  <c r="A16" i="4"/>
  <c r="B28" i="4" s="1"/>
  <c r="B15" i="4"/>
  <c r="A27" i="4" s="1"/>
  <c r="A15" i="4"/>
  <c r="B27" i="4" s="1"/>
  <c r="B14" i="4"/>
  <c r="A14" i="4"/>
  <c r="B26" i="4" s="1"/>
  <c r="B13" i="4"/>
  <c r="A13" i="4"/>
  <c r="B12" i="4"/>
  <c r="A24" i="4" s="1"/>
  <c r="S7" i="4"/>
  <c r="A12" i="4"/>
  <c r="B24" i="4" s="1"/>
  <c r="S6" i="4"/>
  <c r="S5" i="4"/>
  <c r="S4" i="4"/>
  <c r="S3" i="4"/>
  <c r="B32" i="4" l="1"/>
  <c r="Y4" i="4" s="1"/>
  <c r="A26" i="4"/>
  <c r="B33" i="4"/>
  <c r="A33" i="4"/>
  <c r="A25" i="4"/>
  <c r="B25" i="4"/>
  <c r="B30" i="4"/>
  <c r="B29" i="4"/>
  <c r="V6" i="4" a="1"/>
  <c r="X5" i="4" l="1"/>
  <c r="V6" i="4"/>
  <c r="U3" i="4" a="1"/>
  <c r="U3" i="4" s="1"/>
  <c r="V4" i="4" a="1"/>
  <c r="V4" i="4" s="1"/>
  <c r="T6" i="4" a="1"/>
  <c r="T6" i="4" s="1"/>
  <c r="Y6" i="4"/>
  <c r="Y3" i="4"/>
  <c r="X6" i="4"/>
  <c r="Y5" i="4"/>
  <c r="Z5" i="4" s="1"/>
  <c r="U7" i="4" a="1"/>
  <c r="U7" i="4" s="1"/>
  <c r="V5" i="4" a="1"/>
  <c r="V5" i="4" s="1"/>
  <c r="U4" i="4" a="1"/>
  <c r="U4" i="4" s="1"/>
  <c r="Y7" i="4"/>
  <c r="W4" i="4" a="1"/>
  <c r="W4" i="4" s="1"/>
  <c r="T3" i="4" a="1"/>
  <c r="T3" i="4" s="1"/>
  <c r="X3" i="4"/>
  <c r="U5" i="4" a="1"/>
  <c r="U5" i="4" s="1"/>
  <c r="W6" i="4" a="1"/>
  <c r="W6" i="4" s="1"/>
  <c r="X7" i="4"/>
  <c r="T5" i="4" a="1"/>
  <c r="T5" i="4" s="1"/>
  <c r="W5" i="4" a="1"/>
  <c r="W5" i="4" s="1"/>
  <c r="W3" i="4" a="1"/>
  <c r="W3" i="4" s="1"/>
  <c r="U6" i="4" a="1"/>
  <c r="U6" i="4" s="1"/>
  <c r="V7" i="4" a="1"/>
  <c r="V7" i="4" s="1"/>
  <c r="T4" i="4" a="1"/>
  <c r="T4" i="4" s="1"/>
  <c r="V3" i="4" a="1"/>
  <c r="V3" i="4" s="1"/>
  <c r="X4" i="4"/>
  <c r="Z4" i="4" s="1"/>
  <c r="W7" i="4" a="1"/>
  <c r="W7" i="4" s="1"/>
  <c r="T7" i="4" a="1"/>
  <c r="T7" i="4" s="1"/>
  <c r="AA7" i="4" l="1"/>
  <c r="Z7" i="4"/>
  <c r="AA5" i="4"/>
  <c r="AB5" i="4" s="1"/>
  <c r="AA3" i="4"/>
  <c r="AA6" i="4"/>
  <c r="AA4" i="4"/>
  <c r="AB4" i="4" s="1"/>
  <c r="Z3" i="4"/>
  <c r="Z6" i="4"/>
  <c r="AB7" i="4" l="1"/>
  <c r="AB3" i="4"/>
  <c r="AB6" i="4"/>
  <c r="H16" i="4" l="1" a="1"/>
  <c r="H16" i="4" s="1"/>
  <c r="P16" i="4" s="1"/>
  <c r="H17" i="4" a="1"/>
  <c r="H17" i="4" s="1"/>
  <c r="O17" i="4" s="1"/>
  <c r="H14" i="4" a="1"/>
  <c r="H14" i="4" s="1"/>
  <c r="I14" i="4" s="1"/>
  <c r="H15" i="4" a="1"/>
  <c r="H15" i="4" s="1"/>
  <c r="P15" i="4" s="1"/>
  <c r="H18" i="4" a="1"/>
  <c r="H18" i="4" s="1"/>
  <c r="J18" i="4" s="1"/>
  <c r="N16" i="4" l="1"/>
  <c r="L16" i="4"/>
  <c r="O16" i="4"/>
  <c r="K16" i="4"/>
  <c r="M16" i="4"/>
  <c r="J16" i="4"/>
  <c r="I16" i="4"/>
  <c r="J17" i="4"/>
  <c r="L17" i="4"/>
  <c r="P17" i="4"/>
  <c r="M17" i="4"/>
  <c r="I17" i="4"/>
  <c r="K17" i="4"/>
  <c r="M14" i="4"/>
  <c r="L14" i="4"/>
  <c r="O14" i="4"/>
  <c r="N17" i="4"/>
  <c r="P18" i="4"/>
  <c r="K18" i="4"/>
  <c r="M18" i="4"/>
  <c r="L15" i="4"/>
  <c r="O18" i="4"/>
  <c r="K15" i="4"/>
  <c r="O15" i="4"/>
  <c r="I15" i="4"/>
  <c r="I18" i="4"/>
  <c r="J15" i="4"/>
  <c r="J14" i="4"/>
  <c r="N15" i="4"/>
  <c r="N14" i="4"/>
  <c r="P14" i="4"/>
  <c r="N18" i="4"/>
  <c r="K14" i="4"/>
  <c r="L18" i="4"/>
  <c r="M15" i="4"/>
</calcChain>
</file>

<file path=xl/sharedStrings.xml><?xml version="1.0" encoding="utf-8"?>
<sst xmlns="http://schemas.openxmlformats.org/spreadsheetml/2006/main" count="51" uniqueCount="24">
  <si>
    <t>Team name</t>
  </si>
  <si>
    <t>Table</t>
  </si>
  <si>
    <t>:</t>
  </si>
  <si>
    <t>GP</t>
  </si>
  <si>
    <t>W</t>
  </si>
  <si>
    <t>D</t>
  </si>
  <si>
    <t>L</t>
  </si>
  <si>
    <t>GF</t>
  </si>
  <si>
    <t>GA</t>
  </si>
  <si>
    <t>GD</t>
  </si>
  <si>
    <t>PTS</t>
  </si>
  <si>
    <t>Points</t>
  </si>
  <si>
    <t>points for a win</t>
  </si>
  <si>
    <t>points for a draw</t>
  </si>
  <si>
    <t>points for a loss</t>
  </si>
  <si>
    <t>Want more? Visit:</t>
  </si>
  <si>
    <t>http://excel-example.com/templates/sport-tournament-template</t>
  </si>
  <si>
    <t>rank</t>
  </si>
  <si>
    <t>Mens Division One</t>
  </si>
  <si>
    <t>LIONS</t>
  </si>
  <si>
    <t>EAGLES</t>
  </si>
  <si>
    <t>BECCLES</t>
  </si>
  <si>
    <t>REEPHAM</t>
  </si>
  <si>
    <t>UEA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</si>
</sst>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1" xfId="0" applyFont="1" applyFill="1" applyBorder="1"/>
    <xf numFmtId="0" fontId="3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Fill="1" applyBorder="1"/>
    <xf numFmtId="0" fontId="0" fillId="0" borderId="6" xfId="0" applyFill="1" applyBorder="1"/>
    <xf numFmtId="0" fontId="3" fillId="0" borderId="0" xfId="0" applyFont="1" applyFill="1" applyBorder="1" applyAlignment="1"/>
    <xf numFmtId="0" fontId="4" fillId="0" borderId="0" xfId="1" applyAlignment="1" applyProtection="1"/>
    <xf numFmtId="0" fontId="0" fillId="0" borderId="0" xfId="0" applyFill="1" applyBorder="1" applyAlignment="1">
      <alignment horizontal="center"/>
    </xf>
    <xf numFmtId="0" fontId="1" fillId="0" borderId="10" xfId="0" applyFont="1" applyBorder="1"/>
    <xf numFmtId="0" fontId="0" fillId="0" borderId="1" xfId="0" applyFill="1" applyBorder="1" applyProtection="1">
      <protection locked="0"/>
    </xf>
    <xf numFmtId="0" fontId="5" fillId="0" borderId="0" xfId="0" applyFont="1" applyFill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templates/sport-tournamen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A4" workbookViewId="0">
      <selection activeCell="F21" sqref="F21"/>
    </sheetView>
  </sheetViews>
  <sheetFormatPr defaultRowHeight="14.4" x14ac:dyDescent="0.3"/>
  <cols>
    <col min="1" max="1" width="15.88671875" customWidth="1"/>
    <col min="2" max="2" width="16.109375" customWidth="1"/>
    <col min="3" max="5" width="3.88671875" customWidth="1"/>
    <col min="6" max="6" width="8.33203125" customWidth="1"/>
    <col min="7" max="7" width="8.33203125" style="3" customWidth="1"/>
    <col min="8" max="8" width="15.6640625" style="3" customWidth="1"/>
    <col min="9" max="9" width="5" style="3" customWidth="1"/>
    <col min="10" max="16" width="5" customWidth="1"/>
    <col min="17" max="17" width="11.44140625" customWidth="1"/>
    <col min="19" max="26" width="9.109375" hidden="1" customWidth="1"/>
    <col min="27" max="27" width="4.109375" hidden="1" customWidth="1"/>
    <col min="28" max="28" width="9.109375" hidden="1" customWidth="1"/>
  </cols>
  <sheetData>
    <row r="1" spans="1:28" ht="28.8" x14ac:dyDescent="0.55000000000000004">
      <c r="A1" s="1" t="s">
        <v>18</v>
      </c>
      <c r="B1" s="2"/>
    </row>
    <row r="2" spans="1:28" x14ac:dyDescent="0.3">
      <c r="A2" s="4"/>
      <c r="B2" s="2"/>
      <c r="T2" s="17" t="s">
        <v>3</v>
      </c>
      <c r="U2" s="18" t="s">
        <v>4</v>
      </c>
      <c r="V2" s="18" t="s">
        <v>5</v>
      </c>
      <c r="W2" s="18" t="s">
        <v>6</v>
      </c>
      <c r="X2" s="19" t="s">
        <v>7</v>
      </c>
      <c r="Y2" s="20" t="s">
        <v>8</v>
      </c>
      <c r="Z2" s="18" t="s">
        <v>9</v>
      </c>
      <c r="AA2" s="19" t="s">
        <v>10</v>
      </c>
      <c r="AB2" s="25" t="s">
        <v>17</v>
      </c>
    </row>
    <row r="3" spans="1:28" x14ac:dyDescent="0.3">
      <c r="A3" s="5" t="s">
        <v>0</v>
      </c>
      <c r="B3" s="28"/>
      <c r="S3" s="6" t="str">
        <f>A4</f>
        <v>LIONS</v>
      </c>
      <c r="T3" s="7">
        <f t="array" ref="T3">SUM(($A$12:$A$57=S3)*(ISNUMBER($C$12:$C$57)),($B$12:$B$57=S3)*(ISNUMBER($E$12:$E$57)))</f>
        <v>5</v>
      </c>
      <c r="U3" s="3">
        <f t="array" ref="U3">SUM((home=S3)*(homescore&gt;visitorscore),(visitor=S3)*(visitorscore&gt;homescore))</f>
        <v>5</v>
      </c>
      <c r="V3" s="3">
        <f t="array" ref="V3">SUM((home=S3)*(homescore=visitorscore)*ISNUMBER(visitorscore),(visitor=S3)*(visitorscore=homescore)*ISNUMBER(homescore))</f>
        <v>0</v>
      </c>
      <c r="W3" s="3">
        <f t="array" ref="W3">SUM((home=S3)*(homescore&lt;visitorscore),(visitor=S3)*(visitorscore&lt;homescore))</f>
        <v>0</v>
      </c>
      <c r="X3" s="8">
        <f>SUMIF(home,S3,homescore)+SUMIF(visitor,S3,visitorscore)</f>
        <v>411</v>
      </c>
      <c r="Y3" s="9">
        <f>SUMIF(home,S3,visitorscore)+SUMIF(visitor,S3,homescore)</f>
        <v>286</v>
      </c>
      <c r="Z3" s="10">
        <f>X3-Y3</f>
        <v>125</v>
      </c>
      <c r="AA3" s="8">
        <f>U3*Options!$B$2+V3*Options!$B$3+W3*Options!$B$4+VLOOKUP(S3,$A$4:$B$8,2,0)</f>
        <v>10</v>
      </c>
      <c r="AB3">
        <f>X3+Z3*10000+AA3*100000000</f>
        <v>1001250411</v>
      </c>
    </row>
    <row r="4" spans="1:28" x14ac:dyDescent="0.3">
      <c r="A4" s="11" t="s">
        <v>19</v>
      </c>
      <c r="B4" s="2"/>
      <c r="C4" s="2"/>
      <c r="S4" s="12" t="str">
        <f>A5</f>
        <v>EAGLES</v>
      </c>
      <c r="T4" s="7">
        <f t="array" ref="T4">SUM(($A$12:$A$57=S4)*(ISNUMBER($C$12:$C$57)),($B$12:$B$57=S4)*(ISNUMBER($E$12:$E$57)))</f>
        <v>5</v>
      </c>
      <c r="U4" s="3">
        <f t="array" ref="U4">SUM((home=S4)*(homescore&gt;visitorscore),(visitor=S4)*(visitorscore&gt;homescore))</f>
        <v>3</v>
      </c>
      <c r="V4" s="3">
        <f t="array" ref="V4">SUM((home=S4)*(homescore=visitorscore)*ISNUMBER(visitorscore),(visitor=S4)*(visitorscore=homescore)*ISNUMBER(homescore))</f>
        <v>0</v>
      </c>
      <c r="W4" s="3">
        <f t="array" ref="W4">SUM((home=S4)*(homescore&lt;visitorscore),(visitor=S4)*(visitorscore&lt;homescore))</f>
        <v>2</v>
      </c>
      <c r="X4" s="8">
        <f>SUMIF(home,S4,homescore)+SUMIF(visitor,S4,visitorscore)</f>
        <v>330</v>
      </c>
      <c r="Y4" s="9">
        <f>SUMIF(home,S4,visitorscore)+SUMIF(visitor,S4,homescore)</f>
        <v>287</v>
      </c>
      <c r="Z4" s="10">
        <f t="shared" ref="Z4:Z6" si="0">X4-Y4</f>
        <v>43</v>
      </c>
      <c r="AA4" s="8">
        <f>U4*Options!$B$2+V4*Options!$B$3+W4*Options!$B$4+VLOOKUP(S4,$A$4:$B$8,2,0)</f>
        <v>8</v>
      </c>
      <c r="AB4">
        <f t="shared" ref="AB4:AB7" si="1">X4+Z4*10000+AA4*100000000</f>
        <v>800430330</v>
      </c>
    </row>
    <row r="5" spans="1:28" x14ac:dyDescent="0.3">
      <c r="A5" s="11" t="s">
        <v>20</v>
      </c>
      <c r="B5" s="2"/>
      <c r="C5" s="2"/>
      <c r="S5" s="12" t="str">
        <f>A6</f>
        <v>BECCLES</v>
      </c>
      <c r="T5" s="7">
        <f t="array" ref="T5">SUM(($A$12:$A$57=S5)*(ISNUMBER($C$12:$C$57)),($B$12:$B$57=S5)*(ISNUMBER($E$12:$E$57)))</f>
        <v>3</v>
      </c>
      <c r="U5" s="3">
        <f t="array" ref="U5">SUM((home=S5)*(homescore&gt;visitorscore),(visitor=S5)*(visitorscore&gt;homescore))</f>
        <v>0</v>
      </c>
      <c r="V5" s="3">
        <f t="array" ref="V5">SUM((home=S5)*(homescore=visitorscore)*ISNUMBER(visitorscore),(visitor=S5)*(visitorscore=homescore)*ISNUMBER(homescore))</f>
        <v>0</v>
      </c>
      <c r="W5" s="3">
        <f t="array" ref="W5">SUM((home=S5)*(homescore&lt;visitorscore),(visitor=S5)*(visitorscore&lt;homescore))</f>
        <v>3</v>
      </c>
      <c r="X5" s="8">
        <f>SUMIF(home,S5,homescore)+SUMIF(visitor,S5,visitorscore)</f>
        <v>166</v>
      </c>
      <c r="Y5" s="9">
        <f>SUMIF(home,S5,visitorscore)+SUMIF(visitor,S5,homescore)</f>
        <v>234</v>
      </c>
      <c r="Z5" s="10">
        <f t="shared" si="0"/>
        <v>-68</v>
      </c>
      <c r="AA5" s="8">
        <f>U5*Options!$B$2+V5*Options!$B$3+W5*Options!$B$4+VLOOKUP(S5,$A$4:$B$8,2,0)</f>
        <v>3</v>
      </c>
      <c r="AB5">
        <f t="shared" si="1"/>
        <v>299320166</v>
      </c>
    </row>
    <row r="6" spans="1:28" x14ac:dyDescent="0.3">
      <c r="A6" s="11" t="s">
        <v>21</v>
      </c>
      <c r="B6" s="2"/>
      <c r="C6" s="2"/>
      <c r="S6" s="12" t="str">
        <f>A7</f>
        <v>REEPHAM</v>
      </c>
      <c r="T6" s="7">
        <f t="array" ref="T6">SUM(($A$12:$A$57=S6)*(ISNUMBER($C$12:$C$57)),($B$12:$B$57=S6)*(ISNUMBER($E$12:$E$57)))</f>
        <v>5</v>
      </c>
      <c r="U6" s="3">
        <f t="array" ref="U6">SUM((home=S6)*(homescore&gt;visitorscore),(visitor=S6)*(visitorscore&gt;homescore))</f>
        <v>3</v>
      </c>
      <c r="V6" s="3">
        <f t="array" ref="V6">SUM((home=S6)*(homescore=visitorscore)*ISNUMBER(visitorscore),(visitor=S6)*(visitorscore=homescore)*ISNUMBER(homescore))</f>
        <v>0</v>
      </c>
      <c r="W6" s="3">
        <f t="array" ref="W6">SUM((home=S6)*(homescore&lt;visitorscore),(visitor=S6)*(visitorscore&lt;homescore))</f>
        <v>2</v>
      </c>
      <c r="X6" s="8">
        <f>SUMIF(home,S6,homescore)+SUMIF(visitor,S6,visitorscore)</f>
        <v>348</v>
      </c>
      <c r="Y6" s="9">
        <f>SUMIF(home,S6,visitorscore)+SUMIF(visitor,S6,homescore)</f>
        <v>326</v>
      </c>
      <c r="Z6" s="10">
        <f t="shared" si="0"/>
        <v>22</v>
      </c>
      <c r="AA6" s="8">
        <f>U6*Options!$B$2+V6*Options!$B$3+W6*Options!$B$4+VLOOKUP(S6,$A$4:$B$8,2,0)</f>
        <v>8</v>
      </c>
      <c r="AB6">
        <f t="shared" si="1"/>
        <v>800220348</v>
      </c>
    </row>
    <row r="7" spans="1:28" x14ac:dyDescent="0.3">
      <c r="A7" s="11" t="s">
        <v>22</v>
      </c>
      <c r="B7" s="2"/>
      <c r="C7" s="2"/>
      <c r="S7" s="23" t="str">
        <f>A8</f>
        <v>UEA 1</v>
      </c>
      <c r="T7" s="7">
        <f t="array" ref="T7">SUM(($A$12:$A$57=S7)*(ISNUMBER($C$12:$C$57)),($B$12:$B$57=S7)*(ISNUMBER($E$12:$E$57)))</f>
        <v>4</v>
      </c>
      <c r="U7" s="3">
        <f t="array" ref="U7">SUM((home=S7)*(homescore&gt;visitorscore),(visitor=S7)*(visitorscore&gt;homescore))</f>
        <v>0</v>
      </c>
      <c r="V7" s="3">
        <f t="array" ref="V7">SUM((home=S7)*(homescore=visitorscore)*ISNUMBER(visitorscore),(visitor=S7)*(visitorscore=homescore)*ISNUMBER(homescore))</f>
        <v>0</v>
      </c>
      <c r="W7" s="3">
        <f t="array" ref="W7">SUM((home=S7)*(homescore&lt;visitorscore),(visitor=S7)*(visitorscore&lt;homescore))</f>
        <v>4</v>
      </c>
      <c r="X7" s="8">
        <f>SUMIF(home,S7,homescore)+SUMIF(visitor,S7,visitorscore)</f>
        <v>197</v>
      </c>
      <c r="Y7" s="9">
        <f>SUMIF(home,S7,visitorscore)+SUMIF(visitor,S7,homescore)</f>
        <v>319</v>
      </c>
      <c r="Z7" s="10">
        <f t="shared" ref="Z7" si="2">X7-Y7</f>
        <v>-122</v>
      </c>
      <c r="AA7" s="8">
        <f>U7*Options!$B$2+V7*Options!$B$3+W7*Options!$B$4+VLOOKUP(S7,$A$4:$B$8,2,0)</f>
        <v>4</v>
      </c>
      <c r="AB7">
        <f t="shared" si="1"/>
        <v>398780197</v>
      </c>
    </row>
    <row r="8" spans="1:28" x14ac:dyDescent="0.3">
      <c r="A8" s="11" t="s">
        <v>23</v>
      </c>
      <c r="B8" s="2"/>
      <c r="C8" s="2"/>
    </row>
    <row r="11" spans="1:28" x14ac:dyDescent="0.3">
      <c r="A11" s="13"/>
      <c r="H11" s="14" t="s">
        <v>1</v>
      </c>
    </row>
    <row r="12" spans="1:28" x14ac:dyDescent="0.3">
      <c r="A12" s="15" t="str">
        <f>A4</f>
        <v>LIONS</v>
      </c>
      <c r="B12" s="15" t="str">
        <f>A7</f>
        <v>REEPHAM</v>
      </c>
      <c r="C12" s="16">
        <v>75</v>
      </c>
      <c r="D12" s="16" t="s">
        <v>2</v>
      </c>
      <c r="E12" s="16">
        <v>68</v>
      </c>
      <c r="F12" s="10"/>
    </row>
    <row r="13" spans="1:28" x14ac:dyDescent="0.3">
      <c r="A13" s="15" t="str">
        <f>A5</f>
        <v>EAGLES</v>
      </c>
      <c r="B13" s="15" t="str">
        <f>A6</f>
        <v>BECCLES</v>
      </c>
      <c r="C13" s="16"/>
      <c r="D13" s="16" t="s">
        <v>2</v>
      </c>
      <c r="E13" s="16"/>
      <c r="F13" s="10"/>
      <c r="H13" s="29"/>
      <c r="I13" s="30" t="s">
        <v>3</v>
      </c>
      <c r="J13" s="30" t="s">
        <v>4</v>
      </c>
      <c r="K13" s="30" t="s">
        <v>5</v>
      </c>
      <c r="L13" s="30" t="s">
        <v>6</v>
      </c>
      <c r="M13" s="30" t="s">
        <v>7</v>
      </c>
      <c r="N13" s="30" t="s">
        <v>8</v>
      </c>
      <c r="O13" s="30" t="s">
        <v>9</v>
      </c>
      <c r="P13" s="30" t="s">
        <v>10</v>
      </c>
    </row>
    <row r="14" spans="1:28" x14ac:dyDescent="0.3">
      <c r="A14" s="15" t="str">
        <f>A6</f>
        <v>BECCLES</v>
      </c>
      <c r="B14" s="15" t="str">
        <f>A4</f>
        <v>LIONS</v>
      </c>
      <c r="C14" s="16"/>
      <c r="D14" s="16" t="s">
        <v>2</v>
      </c>
      <c r="E14" s="16"/>
      <c r="F14" s="10"/>
      <c r="H14" s="31" t="str">
        <f t="array" ref="H14">INDEX($S$3:$S$7,MATCH(LARGE($AB$3:$AB$7-ROW($AB$3:$AB$7)/COUNT($AB$3:$AB$7),ROW(H14)-ROW(H$14)+1),$AB$3:$AB$7-ROW($AB$3:$AB$7)/COUNT($AB$3:$AB$7),0))</f>
        <v>LIONS</v>
      </c>
      <c r="I14" s="30">
        <f>VLOOKUP($H14,$S$3:$AA$7,2,0)</f>
        <v>5</v>
      </c>
      <c r="J14" s="30">
        <f>VLOOKUP($H14,$S$3:$AA$7,3,0)</f>
        <v>5</v>
      </c>
      <c r="K14" s="30">
        <f>VLOOKUP($H14,$S$3:$AA$7,4,0)</f>
        <v>0</v>
      </c>
      <c r="L14" s="30">
        <f>VLOOKUP($H14,$S$3:$AA$7,5,0)</f>
        <v>0</v>
      </c>
      <c r="M14" s="30">
        <f>VLOOKUP($H14,$S$3:$AA$7,6,0)</f>
        <v>411</v>
      </c>
      <c r="N14" s="30">
        <f>VLOOKUP($H14,$S$3:$AA$7,7,0)</f>
        <v>286</v>
      </c>
      <c r="O14" s="30">
        <f>VLOOKUP($H14,$S$3:$AA$7,8,0)</f>
        <v>125</v>
      </c>
      <c r="P14" s="32">
        <f>VLOOKUP($H14,$S$3:$AA$7,9,0)</f>
        <v>10</v>
      </c>
    </row>
    <row r="15" spans="1:28" x14ac:dyDescent="0.3">
      <c r="A15" s="15" t="str">
        <f>A7</f>
        <v>REEPHAM</v>
      </c>
      <c r="B15" s="15" t="str">
        <f>A8</f>
        <v>UEA 1</v>
      </c>
      <c r="C15" s="16">
        <v>83</v>
      </c>
      <c r="D15" s="16" t="s">
        <v>2</v>
      </c>
      <c r="E15" s="16">
        <v>52</v>
      </c>
      <c r="F15" s="10"/>
      <c r="H15" s="31" t="str">
        <f t="array" ref="H15">INDEX($S$3:$S$7,MATCH(LARGE($AB$3:$AB$7-ROW($AB$3:$AB$7)/COUNT($AB$3:$AB$7),ROW(H15)-ROW(H$14)+1),$AB$3:$AB$7-ROW($AB$3:$AB$7)/COUNT($AB$3:$AB$7),0))</f>
        <v>EAGLES</v>
      </c>
      <c r="I15" s="30">
        <f t="shared" ref="I15:I18" si="3">VLOOKUP($H15,$S$3:$AA$7,2,0)</f>
        <v>5</v>
      </c>
      <c r="J15" s="30">
        <f t="shared" ref="J15:J18" si="4">VLOOKUP($H15,$S$3:$AA$7,3,0)</f>
        <v>3</v>
      </c>
      <c r="K15" s="30">
        <f t="shared" ref="K15:K18" si="5">VLOOKUP($H15,$S$3:$AA$7,4,0)</f>
        <v>0</v>
      </c>
      <c r="L15" s="30">
        <f t="shared" ref="L15:L18" si="6">VLOOKUP($H15,$S$3:$AA$7,5,0)</f>
        <v>2</v>
      </c>
      <c r="M15" s="30">
        <f t="shared" ref="M15:M18" si="7">VLOOKUP($H15,$S$3:$AA$7,6,0)</f>
        <v>330</v>
      </c>
      <c r="N15" s="30">
        <f t="shared" ref="N15:N18" si="8">VLOOKUP($H15,$S$3:$AA$7,7,0)</f>
        <v>287</v>
      </c>
      <c r="O15" s="30">
        <f t="shared" ref="O15:O18" si="9">VLOOKUP($H15,$S$3:$AA$7,8,0)</f>
        <v>43</v>
      </c>
      <c r="P15" s="32">
        <f t="shared" ref="P15:P18" si="10">VLOOKUP($H15,$S$3:$AA$7,9,0)</f>
        <v>8</v>
      </c>
    </row>
    <row r="16" spans="1:28" x14ac:dyDescent="0.3">
      <c r="A16" s="15" t="str">
        <f>A8</f>
        <v>UEA 1</v>
      </c>
      <c r="B16" s="15" t="str">
        <f>A6</f>
        <v>BECCLES</v>
      </c>
      <c r="C16" s="16"/>
      <c r="D16" s="16" t="s">
        <v>2</v>
      </c>
      <c r="E16" s="16"/>
      <c r="F16" s="10"/>
      <c r="H16" s="31" t="str">
        <f t="array" ref="H16">INDEX($S$3:$S$7,MATCH(LARGE($AB$3:$AB$7-ROW($AB$3:$AB$7)/COUNT($AB$3:$AB$7),ROW(H16)-ROW(H$14)+1),$AB$3:$AB$7-ROW($AB$3:$AB$7)/COUNT($AB$3:$AB$7),0))</f>
        <v>REEPHAM</v>
      </c>
      <c r="I16" s="30">
        <f t="shared" si="3"/>
        <v>5</v>
      </c>
      <c r="J16" s="30">
        <f t="shared" si="4"/>
        <v>3</v>
      </c>
      <c r="K16" s="30">
        <f t="shared" si="5"/>
        <v>0</v>
      </c>
      <c r="L16" s="30">
        <f t="shared" si="6"/>
        <v>2</v>
      </c>
      <c r="M16" s="30">
        <f t="shared" si="7"/>
        <v>348</v>
      </c>
      <c r="N16" s="30">
        <f t="shared" si="8"/>
        <v>326</v>
      </c>
      <c r="O16" s="30">
        <f t="shared" si="9"/>
        <v>22</v>
      </c>
      <c r="P16" s="32">
        <f t="shared" si="10"/>
        <v>8</v>
      </c>
    </row>
    <row r="17" spans="1:16" x14ac:dyDescent="0.3">
      <c r="A17" s="15" t="str">
        <f>A4</f>
        <v>LIONS</v>
      </c>
      <c r="B17" s="15" t="str">
        <f>A5</f>
        <v>EAGLES</v>
      </c>
      <c r="C17" s="16"/>
      <c r="D17" s="16" t="s">
        <v>2</v>
      </c>
      <c r="E17" s="16"/>
      <c r="F17" s="10"/>
      <c r="H17" s="31" t="str">
        <f t="array" ref="H17">INDEX($S$3:$S$7,MATCH(LARGE($AB$3:$AB$7-ROW($AB$3:$AB$7)/COUNT($AB$3:$AB$7),ROW(H17)-ROW(H$14)+1),$AB$3:$AB$7-ROW($AB$3:$AB$7)/COUNT($AB$3:$AB$7),0))</f>
        <v>UEA 1</v>
      </c>
      <c r="I17" s="30">
        <f t="shared" si="3"/>
        <v>4</v>
      </c>
      <c r="J17" s="30">
        <f t="shared" si="4"/>
        <v>0</v>
      </c>
      <c r="K17" s="30">
        <f t="shared" si="5"/>
        <v>0</v>
      </c>
      <c r="L17" s="30">
        <f t="shared" si="6"/>
        <v>4</v>
      </c>
      <c r="M17" s="30">
        <f t="shared" si="7"/>
        <v>197</v>
      </c>
      <c r="N17" s="30">
        <f t="shared" si="8"/>
        <v>319</v>
      </c>
      <c r="O17" s="30">
        <f t="shared" si="9"/>
        <v>-122</v>
      </c>
      <c r="P17" s="32">
        <f t="shared" si="10"/>
        <v>4</v>
      </c>
    </row>
    <row r="18" spans="1:16" x14ac:dyDescent="0.3">
      <c r="A18" s="15" t="str">
        <f>A5</f>
        <v>EAGLES</v>
      </c>
      <c r="B18" s="15" t="str">
        <f>A8</f>
        <v>UEA 1</v>
      </c>
      <c r="C18" s="16">
        <v>63</v>
      </c>
      <c r="D18" s="16" t="s">
        <v>2</v>
      </c>
      <c r="E18" s="16">
        <v>56</v>
      </c>
      <c r="H18" s="31" t="str">
        <f t="array" ref="H18">INDEX($S$3:$S$7,MATCH(LARGE($AB$3:$AB$7-ROW($AB$3:$AB$7)/COUNT($AB$3:$AB$7),ROW(H18)-ROW(H$14)+1),$AB$3:$AB$7-ROW($AB$3:$AB$7)/COUNT($AB$3:$AB$7),0))</f>
        <v>BECCLES</v>
      </c>
      <c r="I18" s="30">
        <f t="shared" si="3"/>
        <v>3</v>
      </c>
      <c r="J18" s="30">
        <f t="shared" si="4"/>
        <v>0</v>
      </c>
      <c r="K18" s="30">
        <f t="shared" si="5"/>
        <v>0</v>
      </c>
      <c r="L18" s="30">
        <f t="shared" si="6"/>
        <v>3</v>
      </c>
      <c r="M18" s="30">
        <f t="shared" si="7"/>
        <v>166</v>
      </c>
      <c r="N18" s="30">
        <f t="shared" si="8"/>
        <v>234</v>
      </c>
      <c r="O18" s="30">
        <f t="shared" si="9"/>
        <v>-68</v>
      </c>
      <c r="P18" s="32">
        <f t="shared" si="10"/>
        <v>3</v>
      </c>
    </row>
    <row r="19" spans="1:16" x14ac:dyDescent="0.3">
      <c r="A19" s="15" t="str">
        <f>A6</f>
        <v>BECCLES</v>
      </c>
      <c r="B19" s="15" t="str">
        <f>A7</f>
        <v>REEPHAM</v>
      </c>
      <c r="C19" s="16">
        <v>65</v>
      </c>
      <c r="D19" s="16" t="s">
        <v>2</v>
      </c>
      <c r="E19" s="16">
        <v>73</v>
      </c>
    </row>
    <row r="20" spans="1:16" x14ac:dyDescent="0.3">
      <c r="A20" s="15" t="str">
        <f>A7</f>
        <v>REEPHAM</v>
      </c>
      <c r="B20" s="15" t="str">
        <f>A5</f>
        <v>EAGLES</v>
      </c>
      <c r="C20" s="16"/>
      <c r="D20" s="16" t="s">
        <v>2</v>
      </c>
      <c r="E20" s="16"/>
    </row>
    <row r="21" spans="1:16" x14ac:dyDescent="0.3">
      <c r="A21" s="15" t="str">
        <f>A8</f>
        <v>UEA 1</v>
      </c>
      <c r="B21" s="15" t="str">
        <f>A4</f>
        <v>LIONS</v>
      </c>
      <c r="C21" s="16">
        <v>45</v>
      </c>
      <c r="D21" s="16" t="s">
        <v>2</v>
      </c>
      <c r="E21" s="16">
        <v>110</v>
      </c>
    </row>
    <row r="23" spans="1:16" x14ac:dyDescent="0.3">
      <c r="A23" s="26"/>
    </row>
    <row r="24" spans="1:16" x14ac:dyDescent="0.3">
      <c r="A24" s="15" t="str">
        <f t="shared" ref="A24:A33" si="11">B12</f>
        <v>REEPHAM</v>
      </c>
      <c r="B24" s="15" t="str">
        <f t="shared" ref="B24:B33" si="12">A12</f>
        <v>LIONS</v>
      </c>
      <c r="C24" s="16">
        <v>58</v>
      </c>
      <c r="D24" s="16" t="s">
        <v>2</v>
      </c>
      <c r="E24" s="16">
        <v>76</v>
      </c>
    </row>
    <row r="25" spans="1:16" x14ac:dyDescent="0.3">
      <c r="A25" s="15" t="str">
        <f t="shared" si="11"/>
        <v>BECCLES</v>
      </c>
      <c r="B25" s="15" t="str">
        <f t="shared" si="12"/>
        <v>EAGLES</v>
      </c>
      <c r="C25" s="16">
        <v>52</v>
      </c>
      <c r="D25" s="16" t="s">
        <v>2</v>
      </c>
      <c r="E25" s="16">
        <v>80</v>
      </c>
    </row>
    <row r="26" spans="1:16" x14ac:dyDescent="0.3">
      <c r="A26" s="15" t="str">
        <f t="shared" si="11"/>
        <v>LIONS</v>
      </c>
      <c r="B26" s="15" t="str">
        <f t="shared" si="12"/>
        <v>BECCLES</v>
      </c>
      <c r="C26" s="16">
        <v>81</v>
      </c>
      <c r="D26" s="16" t="s">
        <v>2</v>
      </c>
      <c r="E26" s="16">
        <v>49</v>
      </c>
    </row>
    <row r="27" spans="1:16" x14ac:dyDescent="0.3">
      <c r="A27" s="15" t="str">
        <f t="shared" si="11"/>
        <v>UEA 1</v>
      </c>
      <c r="B27" s="15" t="str">
        <f t="shared" si="12"/>
        <v>REEPHAM</v>
      </c>
      <c r="C27" s="16"/>
      <c r="D27" s="16" t="s">
        <v>2</v>
      </c>
      <c r="E27" s="16"/>
    </row>
    <row r="28" spans="1:16" x14ac:dyDescent="0.3">
      <c r="A28" s="15" t="str">
        <f t="shared" si="11"/>
        <v>BECCLES</v>
      </c>
      <c r="B28" s="15" t="str">
        <f t="shared" si="12"/>
        <v>UEA 1</v>
      </c>
      <c r="C28" s="16"/>
      <c r="D28" s="16" t="s">
        <v>2</v>
      </c>
      <c r="E28" s="16"/>
    </row>
    <row r="29" spans="1:16" x14ac:dyDescent="0.3">
      <c r="A29" s="15" t="str">
        <f t="shared" si="11"/>
        <v>EAGLES</v>
      </c>
      <c r="B29" s="15" t="str">
        <f t="shared" si="12"/>
        <v>LIONS</v>
      </c>
      <c r="C29" s="16">
        <v>66</v>
      </c>
      <c r="D29" s="16" t="s">
        <v>2</v>
      </c>
      <c r="E29" s="16">
        <v>69</v>
      </c>
    </row>
    <row r="30" spans="1:16" x14ac:dyDescent="0.3">
      <c r="A30" s="15" t="str">
        <f t="shared" si="11"/>
        <v>UEA 1</v>
      </c>
      <c r="B30" s="15" t="str">
        <f t="shared" si="12"/>
        <v>EAGLES</v>
      </c>
      <c r="C30" s="16">
        <v>44</v>
      </c>
      <c r="D30" s="16" t="s">
        <v>2</v>
      </c>
      <c r="E30" s="16">
        <v>63</v>
      </c>
    </row>
    <row r="31" spans="1:16" x14ac:dyDescent="0.3">
      <c r="A31" s="15" t="str">
        <f t="shared" si="11"/>
        <v>REEPHAM</v>
      </c>
      <c r="B31" s="15" t="str">
        <f t="shared" si="12"/>
        <v>BECCLES</v>
      </c>
      <c r="C31" s="16"/>
      <c r="D31" s="16" t="s">
        <v>2</v>
      </c>
      <c r="E31" s="16"/>
    </row>
    <row r="32" spans="1:16" x14ac:dyDescent="0.3">
      <c r="A32" s="15" t="str">
        <f t="shared" si="11"/>
        <v>EAGLES</v>
      </c>
      <c r="B32" s="15" t="str">
        <f t="shared" si="12"/>
        <v>REEPHAM</v>
      </c>
      <c r="C32" s="16">
        <v>58</v>
      </c>
      <c r="D32" s="16" t="s">
        <v>2</v>
      </c>
      <c r="E32" s="16">
        <v>66</v>
      </c>
    </row>
    <row r="33" spans="1:5" x14ac:dyDescent="0.3">
      <c r="A33" s="15" t="str">
        <f t="shared" si="11"/>
        <v>LIONS</v>
      </c>
      <c r="B33" s="15" t="str">
        <f t="shared" si="12"/>
        <v>UEA 1</v>
      </c>
      <c r="C33" s="16"/>
      <c r="D33" s="16" t="s">
        <v>2</v>
      </c>
      <c r="E33" s="16"/>
    </row>
    <row r="36" spans="1:5" x14ac:dyDescent="0.3">
      <c r="A36" s="15"/>
      <c r="B36" s="15"/>
      <c r="C36" s="16"/>
      <c r="D36" s="16"/>
      <c r="E36" s="16"/>
    </row>
    <row r="37" spans="1:5" x14ac:dyDescent="0.3">
      <c r="A37" s="15"/>
      <c r="B37" s="15"/>
      <c r="C37" s="16"/>
      <c r="D37" s="16"/>
      <c r="E37" s="16"/>
    </row>
    <row r="38" spans="1:5" x14ac:dyDescent="0.3">
      <c r="A38" s="15"/>
      <c r="B38" s="15"/>
      <c r="C38" s="16"/>
      <c r="D38" s="16"/>
      <c r="E38" s="16"/>
    </row>
    <row r="39" spans="1:5" x14ac:dyDescent="0.3">
      <c r="A39" s="15"/>
      <c r="B39" s="15"/>
      <c r="C39" s="16"/>
      <c r="D39" s="16"/>
      <c r="E39" s="16"/>
    </row>
    <row r="40" spans="1:5" x14ac:dyDescent="0.3">
      <c r="A40" s="26"/>
      <c r="B40" s="15"/>
      <c r="C40" s="16"/>
      <c r="D40" s="16"/>
      <c r="E40" s="16"/>
    </row>
    <row r="41" spans="1:5" x14ac:dyDescent="0.3">
      <c r="A41" s="15"/>
      <c r="B41" s="15"/>
      <c r="C41" s="16"/>
      <c r="D41" s="16"/>
      <c r="E41" s="16"/>
    </row>
    <row r="42" spans="1:5" x14ac:dyDescent="0.3">
      <c r="A42" s="15"/>
      <c r="B42" s="15"/>
      <c r="C42" s="16"/>
      <c r="D42" s="16"/>
      <c r="E42" s="16"/>
    </row>
    <row r="43" spans="1:5" x14ac:dyDescent="0.3">
      <c r="A43" s="15"/>
      <c r="B43" s="15"/>
      <c r="C43" s="16"/>
      <c r="D43" s="16"/>
      <c r="E43" s="16"/>
    </row>
    <row r="44" spans="1:5" x14ac:dyDescent="0.3">
      <c r="A44" s="15"/>
      <c r="B44" s="15"/>
      <c r="C44" s="16"/>
      <c r="D44" s="16"/>
      <c r="E44" s="16"/>
    </row>
    <row r="45" spans="1:5" x14ac:dyDescent="0.3">
      <c r="A45" s="15"/>
      <c r="B45" s="15"/>
      <c r="C45" s="16"/>
      <c r="D45" s="16"/>
      <c r="E45" s="16"/>
    </row>
    <row r="47" spans="1:5" x14ac:dyDescent="0.3">
      <c r="A47" s="26"/>
    </row>
    <row r="48" spans="1:5" x14ac:dyDescent="0.3">
      <c r="A48" s="15"/>
      <c r="B48" s="15"/>
      <c r="C48" s="16"/>
      <c r="D48" s="16"/>
      <c r="E48" s="16"/>
    </row>
    <row r="49" spans="1:5" x14ac:dyDescent="0.3">
      <c r="A49" s="15"/>
      <c r="B49" s="15"/>
      <c r="C49" s="16"/>
      <c r="D49" s="16"/>
      <c r="E49" s="16"/>
    </row>
    <row r="50" spans="1:5" x14ac:dyDescent="0.3">
      <c r="A50" s="15"/>
      <c r="B50" s="15"/>
      <c r="C50" s="16"/>
      <c r="D50" s="16"/>
      <c r="E50" s="16"/>
    </row>
    <row r="51" spans="1:5" x14ac:dyDescent="0.3">
      <c r="A51" s="15"/>
      <c r="B51" s="15"/>
      <c r="C51" s="16"/>
      <c r="D51" s="16"/>
      <c r="E51" s="16"/>
    </row>
    <row r="52" spans="1:5" x14ac:dyDescent="0.3">
      <c r="A52" s="15"/>
      <c r="B52" s="15"/>
      <c r="C52" s="16"/>
      <c r="D52" s="16"/>
      <c r="E52" s="16"/>
    </row>
    <row r="53" spans="1:5" x14ac:dyDescent="0.3">
      <c r="A53" s="15"/>
      <c r="B53" s="15"/>
      <c r="C53" s="16"/>
      <c r="D53" s="16"/>
      <c r="E53" s="16"/>
    </row>
    <row r="54" spans="1:5" x14ac:dyDescent="0.3">
      <c r="A54" s="15"/>
      <c r="B54" s="15"/>
      <c r="C54" s="16"/>
      <c r="D54" s="16"/>
      <c r="E54" s="16"/>
    </row>
    <row r="55" spans="1:5" x14ac:dyDescent="0.3">
      <c r="A55" s="15"/>
      <c r="B55" s="15"/>
      <c r="C55" s="16"/>
      <c r="D55" s="16"/>
      <c r="E55" s="16"/>
    </row>
    <row r="56" spans="1:5" x14ac:dyDescent="0.3">
      <c r="A56" s="15"/>
      <c r="B56" s="15"/>
      <c r="C56" s="16"/>
      <c r="D56" s="16"/>
      <c r="E56" s="16"/>
    </row>
    <row r="57" spans="1:5" x14ac:dyDescent="0.3">
      <c r="A57" s="15"/>
      <c r="B57" s="15"/>
      <c r="C57" s="16"/>
      <c r="D57" s="16"/>
      <c r="E57" s="16"/>
    </row>
  </sheetData>
  <pageMargins left="0.7" right="0.7" top="0.75" bottom="0.75" header="0.3" footer="0.3"/>
  <pageSetup paperSize="9" orientation="portrait" r:id="rId1"/>
  <ignoredErrors>
    <ignoredError sqref="B14:B15 B17:B1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topLeftCell="A2" workbookViewId="0">
      <selection activeCell="M22" sqref="M22"/>
    </sheetView>
  </sheetViews>
  <sheetFormatPr defaultRowHeight="14.4" x14ac:dyDescent="0.3"/>
  <cols>
    <col min="1" max="1" width="19.5546875" customWidth="1"/>
    <col min="3" max="3" width="60.33203125" customWidth="1"/>
  </cols>
  <sheetData>
    <row r="1" spans="1:3" x14ac:dyDescent="0.3">
      <c r="A1" s="21" t="s">
        <v>11</v>
      </c>
      <c r="B1" s="2"/>
    </row>
    <row r="2" spans="1:3" x14ac:dyDescent="0.3">
      <c r="A2" s="22" t="s">
        <v>12</v>
      </c>
      <c r="B2" s="27">
        <v>2</v>
      </c>
    </row>
    <row r="3" spans="1:3" x14ac:dyDescent="0.3">
      <c r="A3" s="11" t="s">
        <v>13</v>
      </c>
      <c r="B3" s="27">
        <v>0</v>
      </c>
    </row>
    <row r="4" spans="1:3" x14ac:dyDescent="0.3">
      <c r="A4" s="11" t="s">
        <v>14</v>
      </c>
      <c r="B4" s="27">
        <v>1</v>
      </c>
    </row>
    <row r="7" spans="1:3" x14ac:dyDescent="0.3">
      <c r="C7" t="s">
        <v>15</v>
      </c>
    </row>
    <row r="8" spans="1:3" x14ac:dyDescent="0.3">
      <c r="C8" s="24" t="s">
        <v>16</v>
      </c>
    </row>
  </sheetData>
  <sheetProtection password="E87F" sheet="1" objects="1" scenarios="1"/>
  <hyperlinks>
    <hyperlink ref="C8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Mens Div 1</vt:lpstr>
      <vt:lpstr>Options</vt:lpstr>
      <vt:lpstr>home</vt:lpstr>
      <vt:lpstr>homescore</vt:lpstr>
      <vt:lpstr>visitor</vt:lpstr>
      <vt:lpstr>visitorscore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Jon Getley</cp:lastModifiedBy>
  <dcterms:created xsi:type="dcterms:W3CDTF">2013-06-13T09:24:13Z</dcterms:created>
  <dcterms:modified xsi:type="dcterms:W3CDTF">2022-01-24T22:42:10Z</dcterms:modified>
</cp:coreProperties>
</file>