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hane\Downloads\"/>
    </mc:Choice>
  </mc:AlternateContent>
  <xr:revisionPtr revIDLastSave="0" documentId="13_ncr:1_{1CF8AB45-F34E-420B-971B-C3736F4A1872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BSC" sheetId="47" r:id="rId1"/>
    <sheet name="FIN - KP1 NPM" sheetId="4" r:id="rId2"/>
    <sheet name="FIN - KP2 ROE" sheetId="6" r:id="rId3"/>
    <sheet name="FIN - KP3 EBITDA" sheetId="8" r:id="rId4"/>
    <sheet name="FIN - KP4 ROIC" sheetId="10" r:id="rId5"/>
    <sheet name="CU-KP1 Kepuasan Pelanggan" sheetId="13" r:id="rId6"/>
    <sheet name="CU-KP2 Pangsa Pasar" sheetId="15" r:id="rId7"/>
    <sheet name="CU-KP3 NPS" sheetId="17" r:id="rId8"/>
    <sheet name="CU-KP4 Penurunan Pengaduan" sheetId="19" r:id="rId9"/>
    <sheet name="IB-KP1 Asset Turnover Ratio" sheetId="27" r:id="rId10"/>
    <sheet name="IB-KP2 Operating Margin" sheetId="29" r:id="rId11"/>
    <sheet name="IB-KP3 Laba  Rugi Operasional" sheetId="31" r:id="rId12"/>
    <sheet name="IB-KP4 Beban Penjualan dan Pema" sheetId="33" r:id="rId13"/>
    <sheet name="IL- KP1 Karyawan" sheetId="37" r:id="rId14"/>
    <sheet name="IL 2 - Employee Satisfaction Ra" sheetId="39" r:id="rId15"/>
    <sheet name="Sheet1" sheetId="45" r:id="rId16"/>
    <sheet name="Sheet2" sheetId="46" r:id="rId17"/>
    <sheet name="IL - KP3 Jam Pelatihan" sheetId="41" r:id="rId18"/>
    <sheet name="IL - KP4 Karyawan S2S3" sheetId="43" r:id="rId19"/>
  </sheets>
  <calcPr calcId="191029"/>
</workbook>
</file>

<file path=xl/calcChain.xml><?xml version="1.0" encoding="utf-8"?>
<calcChain xmlns="http://schemas.openxmlformats.org/spreadsheetml/2006/main">
  <c r="E27" i="37" l="1"/>
  <c r="E26" i="37"/>
  <c r="E25" i="37"/>
  <c r="E24" i="37"/>
  <c r="E22" i="37"/>
  <c r="E21" i="37"/>
  <c r="E20" i="37"/>
  <c r="E19" i="37"/>
  <c r="E17" i="37"/>
  <c r="E16" i="37"/>
  <c r="E15" i="37"/>
  <c r="E14" i="37"/>
  <c r="E12" i="37"/>
  <c r="E11" i="37"/>
  <c r="E10" i="37"/>
  <c r="D30" i="19"/>
  <c r="D24" i="19"/>
  <c r="D18" i="19"/>
  <c r="D12" i="19"/>
  <c r="D30" i="15"/>
  <c r="E24" i="15"/>
  <c r="D24" i="15"/>
  <c r="E18" i="15"/>
  <c r="D18" i="15"/>
  <c r="E12" i="15"/>
  <c r="D12" i="15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F64" i="8"/>
  <c r="E52" i="8"/>
  <c r="E47" i="8"/>
  <c r="F41" i="8"/>
  <c r="F29" i="8"/>
  <c r="F17" i="8"/>
  <c r="F6" i="8"/>
  <c r="D64" i="6"/>
  <c r="D63" i="6"/>
  <c r="D62" i="6"/>
  <c r="D52" i="6"/>
  <c r="D51" i="6"/>
  <c r="D50" i="6"/>
  <c r="D47" i="6"/>
  <c r="D45" i="6"/>
  <c r="D44" i="6"/>
  <c r="D43" i="6"/>
  <c r="D42" i="6"/>
  <c r="D41" i="6"/>
  <c r="D38" i="6"/>
  <c r="D37" i="6"/>
  <c r="D36" i="6"/>
  <c r="D35" i="6"/>
  <c r="D29" i="6"/>
  <c r="D26" i="6"/>
  <c r="D22" i="6"/>
  <c r="D21" i="6"/>
  <c r="D17" i="6"/>
  <c r="G16" i="6"/>
  <c r="D16" i="6"/>
  <c r="D15" i="6"/>
  <c r="D14" i="6"/>
  <c r="D13" i="6"/>
  <c r="D12" i="6"/>
  <c r="D11" i="6"/>
  <c r="D10" i="6"/>
  <c r="D9" i="6"/>
  <c r="D8" i="6"/>
  <c r="D7" i="6"/>
  <c r="G64" i="4"/>
  <c r="F64" i="4"/>
  <c r="G63" i="4"/>
  <c r="G62" i="4"/>
  <c r="G52" i="4"/>
  <c r="E52" i="4"/>
  <c r="G51" i="4"/>
  <c r="G50" i="4"/>
  <c r="G47" i="4"/>
  <c r="E47" i="4"/>
  <c r="G45" i="4"/>
  <c r="G44" i="4"/>
  <c r="G43" i="4"/>
  <c r="G42" i="4"/>
  <c r="G41" i="4"/>
  <c r="F41" i="4"/>
  <c r="G38" i="4"/>
  <c r="G37" i="4"/>
  <c r="G36" i="4"/>
  <c r="G35" i="4"/>
  <c r="G29" i="4"/>
  <c r="F29" i="4"/>
  <c r="G26" i="4"/>
  <c r="G22" i="4"/>
  <c r="G21" i="4"/>
  <c r="G17" i="4"/>
  <c r="F17" i="4"/>
  <c r="G16" i="4"/>
  <c r="G15" i="4"/>
  <c r="G14" i="4"/>
  <c r="G13" i="4"/>
  <c r="G12" i="4"/>
  <c r="G11" i="4"/>
  <c r="G10" i="4"/>
  <c r="G9" i="4"/>
  <c r="G8" i="4"/>
  <c r="G7" i="4"/>
  <c r="H17" i="4" s="1"/>
  <c r="F6" i="4"/>
</calcChain>
</file>

<file path=xl/sharedStrings.xml><?xml version="1.0" encoding="utf-8"?>
<sst xmlns="http://schemas.openxmlformats.org/spreadsheetml/2006/main" count="524" uniqueCount="242">
  <si>
    <t>Identifier (ID)</t>
  </si>
  <si>
    <t>Departemen / Group / Direktorat / Unit Bagian</t>
  </si>
  <si>
    <t>Program Kerja</t>
  </si>
  <si>
    <t>Key Performance Indicators</t>
  </si>
  <si>
    <t>Deskripsi KPI</t>
  </si>
  <si>
    <t>Measure Definition / Formula
(Formula Pengukuran)</t>
  </si>
  <si>
    <t>Data yang Dibutuhkan</t>
  </si>
  <si>
    <t>Scope
(Jangka Waktu)</t>
  </si>
  <si>
    <t>Target</t>
  </si>
  <si>
    <t>Skala Penilaian Skor</t>
  </si>
  <si>
    <t>Bobot</t>
  </si>
  <si>
    <t>Alokasi</t>
  </si>
  <si>
    <t>Finansial</t>
  </si>
  <si>
    <t>FIN - KP1</t>
  </si>
  <si>
    <t>Internal Audit Unit</t>
  </si>
  <si>
    <t>Efisiensi Operasional</t>
  </si>
  <si>
    <t>Corporate contribution</t>
  </si>
  <si>
    <t>NPM (Net Profit Margin)</t>
  </si>
  <si>
    <t>Mengetahui efisiensi pengolahan pemasukan perusahaan menjadi laba bersih</t>
  </si>
  <si>
    <t>NPM = (Laba bersih / Pendapatan) * 100%</t>
  </si>
  <si>
    <t>- Laba Bersih
- Total Pendapatan</t>
  </si>
  <si>
    <t>Tahunan</t>
  </si>
  <si>
    <t>≥ -22%</t>
  </si>
  <si>
    <t>0 - 100 (Persen)</t>
  </si>
  <si>
    <t>≥ 22% --&gt; 100%
≥ 18% --&gt; 80%
≥ 12% --&gt; 60%
&lt; 12% --&gt; 30%</t>
  </si>
  <si>
    <t>FIN - KP2</t>
  </si>
  <si>
    <t>Return on Equity</t>
  </si>
  <si>
    <t>Menghitung ROE dimana ROE adalah indikator kinerja perusahaan dengan membandingkan laba bersih dan total modal.</t>
  </si>
  <si>
    <t>ROE = (Laba bersih/ total ekuitas) x 100%</t>
  </si>
  <si>
    <t>- Laba Bersih
- Total Ekuitas</t>
  </si>
  <si>
    <t>&gt;1%</t>
  </si>
  <si>
    <t>&gt; 1% --&gt; 100% 
&gt; 0% --&gt; 80% 
≥-1% --&gt; 60% 
&lt;-1% --&gt; 40%</t>
  </si>
  <si>
    <t>FIN - KP3</t>
  </si>
  <si>
    <t>EBITDA</t>
  </si>
  <si>
    <t>Mengetahui ukuran ekuitas perusahaan sebelum pajak, interest, depresiasi, dan amortisasi</t>
  </si>
  <si>
    <t>- EBITDA dari laporan Keuangan</t>
  </si>
  <si>
    <t>&gt;=-Rp.1.000.000.000</t>
  </si>
  <si>
    <t>Rupiah</t>
  </si>
  <si>
    <t>≥ -Rp.1.000.000.000 --&gt; 100%
≥ -Rp.1.500.000.000 --&gt; 75% 
≥ -Rp2.000.000.000 --&gt; 60% 
≥ -Rp3.000.000.000 --&gt; 40%</t>
  </si>
  <si>
    <t>FIN - KP4</t>
  </si>
  <si>
    <t>Product Unit and Internal Audit Unit</t>
  </si>
  <si>
    <t>Product Development</t>
  </si>
  <si>
    <t>ROIC (Return on Invested Capital)</t>
  </si>
  <si>
    <t>Mengukur profitabilitas relatif terhadap investasi</t>
  </si>
  <si>
    <t>ROIC = (Laba Bersih / Kapital yang dikeluarkan shareholder) x 100%</t>
  </si>
  <si>
    <t>- Laba Bersih
- Investment</t>
  </si>
  <si>
    <t>&gt;3%</t>
  </si>
  <si>
    <t>&gt; 3% -&gt; 100%
&gt; 1% -&gt; 75%
≥ 0% -&gt; 50%
&lt; 0% -&gt; 25%</t>
  </si>
  <si>
    <t>Customer</t>
  </si>
  <si>
    <t>CU - KP1</t>
  </si>
  <si>
    <t>Product Unit and IT Growth Unit</t>
  </si>
  <si>
    <t>User Orientation</t>
  </si>
  <si>
    <t>Persentasi kepuasan pelanggan</t>
  </si>
  <si>
    <t>Tingkat Kepuasan Pelanggan = Skala Review x 100%</t>
  </si>
  <si>
    <t>- Skala Review Aplikasi Bukalapak</t>
  </si>
  <si>
    <t>&gt;85%</t>
  </si>
  <si>
    <t>CU - KP2</t>
  </si>
  <si>
    <t>Data &amp; Trust Unit and Media &amp; Communication</t>
  </si>
  <si>
    <t>Market Expansion Strategy</t>
  </si>
  <si>
    <t>Market Share (Pangsa Pasar)</t>
  </si>
  <si>
    <t>Pertumbuhan pangsa pasar e-commerce di Indonesia</t>
  </si>
  <si>
    <t>Pangsa Pasar = (Total Pengunjung Bukalapal / Total Pengunjung E-Commerce) x 100%</t>
  </si>
  <si>
    <t>- Total penjualan perusahaan
- Total penjualan pasar</t>
  </si>
  <si>
    <t>&gt;10%</t>
  </si>
  <si>
    <t>&gt;10% -&gt; 100%
≥ 8% -&gt; 80%
&lt; 8% -&gt; 50%</t>
  </si>
  <si>
    <t>CU - KP3</t>
  </si>
  <si>
    <t>Customer Retention Program</t>
  </si>
  <si>
    <t>Customer Loyalty (NPS)</t>
  </si>
  <si>
    <t>Mengukur persentase pelanggan tetap</t>
  </si>
  <si>
    <t>% Loyalitas Kepuasan Konsumen</t>
  </si>
  <si>
    <t>- Hasil Survey Berdasarkan Indeks Kepuasan Pelanggan</t>
  </si>
  <si>
    <t>&gt;55%</t>
  </si>
  <si>
    <t>&gt;55% -&gt; 100%
&gt;40% -&gt; 70%
&gt;25% -&gt; 40%</t>
  </si>
  <si>
    <t>CU - KP4</t>
  </si>
  <si>
    <t>Service Quality Improvement</t>
  </si>
  <si>
    <t>Jumlah penurunan pengaduan</t>
  </si>
  <si>
    <t>Mengukur efektivitas peningkatan kualitas produk dalam penurunan jumlah pengaduan pelanggan</t>
  </si>
  <si>
    <t>Persentase penurunan = (Jumlah pengaduan 2022 / Jumlah pengaduan 2023) x 100%</t>
  </si>
  <si>
    <t>- Jumlah pengaduan 2022
- Jumlah pengaduan 2023</t>
  </si>
  <si>
    <t>Internal Business</t>
  </si>
  <si>
    <t>IB - KP1</t>
  </si>
  <si>
    <t>Strategy and CEO Office Unit</t>
  </si>
  <si>
    <t>Optimalisasi asset</t>
  </si>
  <si>
    <t>Operation excellence</t>
  </si>
  <si>
    <t>Asset Turnover Ratio</t>
  </si>
  <si>
    <t>KPI ini bertujuan untuk mengidentifikasi seberapa efisien perusahaan dalam mengelola dan menggunakan asetnya untuk menghasilkan pendapatan</t>
  </si>
  <si>
    <t>Asset Turnover Ratio = Total Revenue / Rata-rata Total Asset</t>
  </si>
  <si>
    <t>-Total revenue -Rata-rata Total Asset</t>
  </si>
  <si>
    <t>&gt;20%</t>
  </si>
  <si>
    <t>&gt;20% --&gt; 100%
&gt;15% --&gt; 85%
&gt;10% --&gt; 75%
&lt;10% --&gt; 60%</t>
  </si>
  <si>
    <t>IB - KP2</t>
  </si>
  <si>
    <t>efisiensi operasional</t>
  </si>
  <si>
    <t>Operating margin</t>
  </si>
  <si>
    <t>Operating Margin = (laba operasional / pendapatan operasional ) x 100%</t>
  </si>
  <si>
    <t>Laba operasional, pendapatan operasional</t>
  </si>
  <si>
    <t>&gt;5%</t>
  </si>
  <si>
    <t>&gt;5% -&gt; 100%
&gt;3% -&gt; 50%
&gt;1% -&gt; 20%</t>
  </si>
  <si>
    <t>IB - KP3</t>
  </si>
  <si>
    <t>laba operasional</t>
  </si>
  <si>
    <t>sebuah indikator keuangan yang mengukur seberapa efektif perusahaan dalam menghasilkan laba dari kegiatan operasionalnya setelah dipertimbangkan semua biaya operasional yang dikeluarkan</t>
  </si>
  <si>
    <t>laba operasional = Laba kotor - Biaya operasional</t>
  </si>
  <si>
    <t>Laba kotor, biaya operasional</t>
  </si>
  <si>
    <t>≥ -Rp.1,100,000,000,000</t>
  </si>
  <si>
    <t>≥ -Rp.1,100,000,000,000 --&gt; 100%
≥ Rp. -1.300.000.000.000 --&gt; 80%
≥ Rp. -1.500.000.000.000 --&gt; 60%
&lt; Rp. 1.500.000.000.000 --&gt; 50%</t>
  </si>
  <si>
    <t xml:space="preserve"> </t>
  </si>
  <si>
    <t>IB - KP4</t>
  </si>
  <si>
    <t>Beban penjualan dan pemasaran
operasional</t>
  </si>
  <si>
    <t>Beban penjualan dan pemasaran
operasional = Total Biaya penjualan + total biaya pemasaran</t>
  </si>
  <si>
    <t>≥ -Rp. 300,000,000,000</t>
  </si>
  <si>
    <t>IL - KP1</t>
  </si>
  <si>
    <t>Talent and Engineering Unit</t>
  </si>
  <si>
    <t>Pelatihan dan Pengembangan Karyawan</t>
  </si>
  <si>
    <t>Future orientation</t>
  </si>
  <si>
    <t>Pertumbuhan Karyawan</t>
  </si>
  <si>
    <t>Penambahan/pengurangan jumlah karyawan tiap tahunnya</t>
  </si>
  <si>
    <t>(Jumlah Karyawan Tahun ini/Jumlah karyawan tahun sebelumnya) x 100 %</t>
  </si>
  <si>
    <t>- Data jumlah karyawan per tahun</t>
  </si>
  <si>
    <t>≥ 100%</t>
  </si>
  <si>
    <t xml:space="preserve">≥100% -&gt; 100%
&gt;90-100% -&gt; 60%
90% -&gt; 30%
</t>
  </si>
  <si>
    <t>IL - KP2</t>
  </si>
  <si>
    <t>Rata-rata kepuasan karyawan</t>
  </si>
  <si>
    <t>Rata-rata kepuasan karyawan menjelaskan mengenai kepuasan karyawan mengenai tempat kerjanya, Poin ini dinilai dari skala 1-5 dengan survey pada beberapa indikator (Career Opportunities, Comp &amp; Benefits, Culture &amp; Values, Senior Management, Work/Life Balance) dengan skala yang sama dan nantinya akan dirata-rata dan menghasilkan sebuah persenan kepuasan</t>
  </si>
  <si>
    <t>Rata-rata nilai (Career Opportunities, Comp &amp; Benefits, Culture &amp; Values, Senior Management, Work/Life Balance) / 5</t>
  </si>
  <si>
    <t>-Hasil survey indikator yang ditentukan (Career Opportunities, Comp &amp; Benefits, Culture &amp; Values, Senior Management, Work/Life Balance)</t>
  </si>
  <si>
    <t>≥ 80%</t>
  </si>
  <si>
    <t>≥ 80%--&gt;100%
70-80%--&gt;75%
&lt;70%--&gt;50%</t>
  </si>
  <si>
    <t>IL - KP3</t>
  </si>
  <si>
    <t>Rata-rata Jam Pelatihan Karyawan</t>
  </si>
  <si>
    <t>Rata-rata Jumlah waktu yang dialokasikan ke tiap karyawan sebagai prosedur pelatihan</t>
  </si>
  <si>
    <t>Total Jam Pelatihan/Jumlah Karyawan</t>
  </si>
  <si>
    <t>- Total jam pelatihan 
- Jumlah karyawan</t>
  </si>
  <si>
    <t>≥ 65 Jam</t>
  </si>
  <si>
    <t>Jam</t>
  </si>
  <si>
    <t>IL - KP4</t>
  </si>
  <si>
    <t>Persentase karyawan S2 dan S3</t>
  </si>
  <si>
    <t>Persentase jumlah karyawan S2/S3 dibandingkan dengan total karyawan keseluruhan</t>
  </si>
  <si>
    <t>(Jumlah Karyawan S2 dan S3 /Jumlah karyawan) x 100%</t>
  </si>
  <si>
    <t>-Jumlah karyawan S2/S3 
-Jumlah Karyawan</t>
  </si>
  <si>
    <t>≥ 13%</t>
  </si>
  <si>
    <t>0-100 (Persen)</t>
  </si>
  <si>
    <t>Angka dalam jutaan rupiah</t>
  </si>
  <si>
    <t>Laba Rugi Toko Merah</t>
  </si>
  <si>
    <t>No. Invoice</t>
  </si>
  <si>
    <t>Tanggal Invoice</t>
  </si>
  <si>
    <t>Deskripsi</t>
  </si>
  <si>
    <t>Debit</t>
  </si>
  <si>
    <t>Credit</t>
  </si>
  <si>
    <t>Untung Bersih</t>
  </si>
  <si>
    <t>Operational Marketplace</t>
  </si>
  <si>
    <t>Pembayaran Vendor</t>
  </si>
  <si>
    <t>Pengeluaran investasi dan pembayaran liabilitas</t>
  </si>
  <si>
    <t>Pemasukan marketplace</t>
  </si>
  <si>
    <t>Pembayaran vendor database</t>
  </si>
  <si>
    <t>Total Ekuitas Shareholder (Annual)</t>
  </si>
  <si>
    <t>RoIC</t>
  </si>
  <si>
    <t>Number</t>
  </si>
  <si>
    <t>Kuartil</t>
  </si>
  <si>
    <t>Keuntungan Perusahaan</t>
  </si>
  <si>
    <t>Capital Invested / Taken</t>
  </si>
  <si>
    <t>Rata-Rata Kepuasan Pelanggan</t>
  </si>
  <si>
    <t>Menggunakan skala bintang 1-5</t>
  </si>
  <si>
    <t>Tahun</t>
  </si>
  <si>
    <t>Kuartal</t>
  </si>
  <si>
    <t>Nilai Kepuasan Pelanggan</t>
  </si>
  <si>
    <t>Persentase Kepuasan Pelanggan</t>
  </si>
  <si>
    <t>Pangsa Pasar</t>
  </si>
  <si>
    <t>Perbandingan total jumlah pengunjung dengan keseluruhan pasar e-commerce dalam satuan persen (%)</t>
  </si>
  <si>
    <t>Total Jumlah Pengunjung Bukalapak</t>
  </si>
  <si>
    <t>Total Jumlah Pengunjung Semua E-Commerce</t>
  </si>
  <si>
    <t>Total 2020</t>
  </si>
  <si>
    <t>Total 2021</t>
  </si>
  <si>
    <t>Total 2022</t>
  </si>
  <si>
    <t>Total 2023</t>
  </si>
  <si>
    <t>Loyalitas Konsumen (NPS)</t>
  </si>
  <si>
    <t>Angka dalam satuan persen(%) dari total pengguna</t>
  </si>
  <si>
    <t>Promotors</t>
  </si>
  <si>
    <t>Detractors</t>
  </si>
  <si>
    <t>Penurunan Pengaduan</t>
  </si>
  <si>
    <t>Selisih jumlah total pengaduan dengan periode sebelumnya</t>
  </si>
  <si>
    <t>Total Pengaduan</t>
  </si>
  <si>
    <t>Bulan</t>
  </si>
  <si>
    <t>Laba / Rugi Operasional</t>
  </si>
  <si>
    <t>Total Asset</t>
  </si>
  <si>
    <t>Net Revenue</t>
  </si>
  <si>
    <t>Rugi Operasional</t>
  </si>
  <si>
    <t>Akumulasi Rugi Operasional</t>
  </si>
  <si>
    <t>Laba / Rugi Operasional 2020</t>
  </si>
  <si>
    <t>Laba / Rugi Operasional 2021</t>
  </si>
  <si>
    <t>Laba / Rugi Operasional 2022</t>
  </si>
  <si>
    <t>Laba / Rugi Operasional 2023</t>
  </si>
  <si>
    <t>Beban Penjualan dan Pemasaran</t>
  </si>
  <si>
    <t>Operating Margin</t>
  </si>
  <si>
    <t>Akumulasi Beban</t>
  </si>
  <si>
    <t>Laba Operasional</t>
  </si>
  <si>
    <t>Pendapatan Operasional</t>
  </si>
  <si>
    <t>Total</t>
  </si>
  <si>
    <t>Beban Penjualan dan Pemasaran 2020</t>
  </si>
  <si>
    <t>Beban Penjualan dan Pemasaran 2021</t>
  </si>
  <si>
    <t>−29914.97</t>
  </si>
  <si>
    <t>Beban Penjualan dan Pemasaran 2022</t>
  </si>
  <si>
    <t>−301730</t>
  </si>
  <si>
    <t>Beban Penjualan dan Pemasaran 2023</t>
  </si>
  <si>
    <t>−7196</t>
  </si>
  <si>
    <t>Biaya pemasaran</t>
  </si>
  <si>
    <t>Biaya penjulaan</t>
  </si>
  <si>
    <t>Biaya Pemasaran</t>
  </si>
  <si>
    <t>Biaya Penjualan</t>
  </si>
  <si>
    <t>Penjelasan:</t>
  </si>
  <si>
    <t>Jumlah Karyawan</t>
  </si>
  <si>
    <t>JUMLAH KARYAWAN
TOKO MERAH</t>
  </si>
  <si>
    <t>RATA-RATA JAM PELATIHAN
TOKO MERAH</t>
  </si>
  <si>
    <t>PRESENTASE KARYAWAN S2/S3
TOKO MERAH</t>
  </si>
  <si>
    <t>Penambahan Karyawan</t>
  </si>
  <si>
    <t>Pengurangan Karyawan</t>
  </si>
  <si>
    <t>Total Jam Pelatihan</t>
  </si>
  <si>
    <t>Total Karyawan S2/S3</t>
  </si>
  <si>
    <t>Total Keryawan</t>
  </si>
  <si>
    <t>1900</t>
  </si>
  <si>
    <t>1810</t>
  </si>
  <si>
    <t>1850</t>
  </si>
  <si>
    <t>1838</t>
  </si>
  <si>
    <t>Jumlah Karyawan 2020</t>
  </si>
  <si>
    <t>Jumlah Karyawan 2021</t>
  </si>
  <si>
    <t>2236</t>
  </si>
  <si>
    <t>Jumlah Karyawan 2022</t>
  </si>
  <si>
    <t>Jumlah Karyawan 2023</t>
  </si>
  <si>
    <t>RATA-RATA PRESENTASE KEPUASAN KARYAWAN
TOKO MERAH</t>
  </si>
  <si>
    <t>Skor Kepuasan Karyawan</t>
  </si>
  <si>
    <t>1815</t>
  </si>
  <si>
    <t>1538</t>
  </si>
  <si>
    <t>Aspek IT</t>
  </si>
  <si>
    <t>Mengukur tingkat kepuasan pelanggan berdasarkan skala indeks kepuasan pelanggan</t>
  </si>
  <si>
    <t>&gt;85% --&gt; 100%
&gt;75% --&gt; 80%
≥ 65% --&gt; 60%
&lt; 65% --&gt; 40%</t>
  </si>
  <si>
    <t>&gt; 55% --&gt; 100%
&gt; 45% --&gt; 78%
≥ 30% --&gt; 60%
&lt; 30% --&gt; 40%</t>
  </si>
  <si>
    <t>KPI ini bertujuan untuk mengevaluasi kemampuan perusahaan dalam menghasilkan laba dari kegiatan operasionalnya tanpa memperhitungkan pendapatan yang berasal dari kegiatan non-operasional.</t>
  </si>
  <si>
    <t xml:space="preserve">
efisiensi operasional</t>
  </si>
  <si>
    <t>bertujuan untuk mengukur total biaya yang dikeluarkan oleh perusahaan untuk aktivitas penjualan dan pemasaran dalam menjalankan kegiatan operasionalnya.</t>
  </si>
  <si>
    <t>Total Biaya penjualan, total biaya pemasaran</t>
  </si>
  <si>
    <t>≥ -Rp. 300,000,000,000 --&gt; 100%
≥ -Rp. 200,000,000,000 --&gt; 70%
≥ -Rp. 50,000,000,000 --&gt; 50%
&lt; -Rp. 50,000,000,000 --&gt; 30%</t>
  </si>
  <si>
    <t>Innovation and Learning</t>
  </si>
  <si>
    <t>≥ 65jam --&gt;100%
50-65jam --&gt;75% 
&lt;50jam --&gt;50%</t>
  </si>
  <si>
    <t>≥13%--&gt;100%
9%-13%--&gt;75%
&lt;9%--&gt;50%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</si>
</sst>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Rp]#,##0"/>
    <numFmt numFmtId="165" formatCode="yyyy/mm/dd"/>
  </numFmts>
  <fonts count="29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  <scheme val="minor"/>
    </font>
    <font>
      <b/>
      <sz val="13"/>
      <color theme="1"/>
      <name val="Roboto"/>
    </font>
    <font>
      <b/>
      <i/>
      <sz val="18"/>
      <color rgb="FFFFFFFF"/>
      <name val="Roboto"/>
    </font>
    <font>
      <b/>
      <i/>
      <sz val="8"/>
      <color rgb="FFFFFFFF"/>
      <name val="Roboto"/>
    </font>
    <font>
      <b/>
      <i/>
      <sz val="8"/>
      <color rgb="FF666666"/>
      <name val="Roboto"/>
    </font>
    <font>
      <b/>
      <sz val="12"/>
      <color theme="1"/>
      <name val="Arial"/>
      <family val="2"/>
      <scheme val="minor"/>
    </font>
    <font>
      <sz val="11"/>
      <color theme="1"/>
      <name val="Roboto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i/>
      <sz val="8"/>
      <color rgb="FF666666"/>
      <name val="&quot;docs-Roboto&quot;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1F1F1F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D0D0D"/>
      <name val="Ui-sans-serif"/>
    </font>
    <font>
      <sz val="11"/>
      <color rgb="FF000000"/>
      <name val="Docs-Calibri"/>
    </font>
    <font>
      <sz val="12"/>
      <color rgb="FF0D0D0D"/>
      <name val="Ui-sans-serif"/>
    </font>
    <font>
      <b/>
      <sz val="10"/>
      <color theme="1"/>
      <name val="Arial"/>
      <family val="2"/>
    </font>
    <font>
      <b/>
      <sz val="13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BDBDBD"/>
        <bgColor rgb="FFBDBDBD"/>
      </patternFill>
    </fill>
    <fill>
      <patternFill patternType="solid">
        <fgColor rgb="FF999999"/>
        <bgColor rgb="FF999999"/>
      </patternFill>
    </fill>
    <fill>
      <patternFill patternType="solid">
        <fgColor rgb="FF26A69A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E3E3E3"/>
      </left>
      <right style="thin">
        <color rgb="FFE3E3E3"/>
      </right>
      <top/>
      <bottom style="thin">
        <color rgb="FF000000"/>
      </bottom>
      <diagonal/>
    </border>
    <border>
      <left style="thin">
        <color rgb="FFE3E3E3"/>
      </left>
      <right/>
      <top/>
      <bottom style="thin">
        <color rgb="FF000000"/>
      </bottom>
      <diagonal/>
    </border>
    <border>
      <left style="thin">
        <color rgb="FFE3E3E3"/>
      </left>
      <right/>
      <top style="thin">
        <color rgb="FFE3E3E3"/>
      </top>
      <bottom style="thin">
        <color rgb="FF000000"/>
      </bottom>
      <diagonal/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3" fillId="2" borderId="3" xfId="0" applyFont="1" applyFill="1" applyBorder="1" applyAlignment="1">
      <alignment wrapText="1"/>
    </xf>
    <xf numFmtId="0" fontId="1" fillId="2" borderId="0" xfId="0" applyFont="1" applyFill="1"/>
    <xf numFmtId="164" fontId="5" fillId="0" borderId="4" xfId="0" applyNumberFormat="1" applyFont="1" applyBorder="1"/>
    <xf numFmtId="164" fontId="5" fillId="0" borderId="0" xfId="0" applyNumberFormat="1" applyFont="1"/>
    <xf numFmtId="0" fontId="6" fillId="2" borderId="0" xfId="0" applyFont="1" applyFill="1" applyAlignment="1">
      <alignment horizontal="center"/>
    </xf>
    <xf numFmtId="0" fontId="7" fillId="4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8" fillId="2" borderId="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0" fontId="9" fillId="2" borderId="2" xfId="0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/>
    </xf>
    <xf numFmtId="0" fontId="5" fillId="2" borderId="0" xfId="0" applyFont="1" applyFill="1"/>
    <xf numFmtId="14" fontId="11" fillId="2" borderId="0" xfId="0" applyNumberFormat="1" applyFont="1" applyFill="1" applyAlignment="1">
      <alignment horizontal="center" wrapText="1"/>
    </xf>
    <xf numFmtId="0" fontId="12" fillId="2" borderId="4" xfId="0" applyFont="1" applyFill="1" applyBorder="1" applyAlignment="1">
      <alignment horizontal="center" wrapText="1"/>
    </xf>
    <xf numFmtId="165" fontId="12" fillId="6" borderId="4" xfId="0" applyNumberFormat="1" applyFont="1" applyFill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64" fontId="13" fillId="0" borderId="4" xfId="0" applyNumberFormat="1" applyFont="1" applyBorder="1" applyAlignment="1">
      <alignment horizontal="right"/>
    </xf>
    <xf numFmtId="164" fontId="13" fillId="2" borderId="4" xfId="0" applyNumberFormat="1" applyFont="1" applyFill="1" applyBorder="1" applyAlignment="1">
      <alignment horizontal="right"/>
    </xf>
    <xf numFmtId="164" fontId="13" fillId="0" borderId="4" xfId="0" applyNumberFormat="1" applyFont="1" applyBorder="1" applyAlignment="1">
      <alignment horizontal="right" wrapText="1"/>
    </xf>
    <xf numFmtId="165" fontId="12" fillId="2" borderId="4" xfId="0" applyNumberFormat="1" applyFont="1" applyFill="1" applyBorder="1" applyAlignment="1">
      <alignment horizontal="center" wrapText="1"/>
    </xf>
    <xf numFmtId="0" fontId="12" fillId="4" borderId="4" xfId="0" applyFont="1" applyFill="1" applyBorder="1" applyAlignment="1">
      <alignment horizontal="center" wrapText="1"/>
    </xf>
    <xf numFmtId="165" fontId="12" fillId="4" borderId="4" xfId="0" applyNumberFormat="1" applyFont="1" applyFill="1" applyBorder="1" applyAlignment="1">
      <alignment horizontal="center" wrapText="1"/>
    </xf>
    <xf numFmtId="164" fontId="13" fillId="4" borderId="4" xfId="0" applyNumberFormat="1" applyFont="1" applyFill="1" applyBorder="1" applyAlignment="1">
      <alignment horizontal="right" wrapText="1"/>
    </xf>
    <xf numFmtId="164" fontId="13" fillId="4" borderId="4" xfId="0" applyNumberFormat="1" applyFont="1" applyFill="1" applyBorder="1" applyAlignment="1">
      <alignment horizontal="right"/>
    </xf>
    <xf numFmtId="10" fontId="5" fillId="2" borderId="0" xfId="0" applyNumberFormat="1" applyFont="1" applyFill="1"/>
    <xf numFmtId="164" fontId="13" fillId="0" borderId="4" xfId="0" applyNumberFormat="1" applyFont="1" applyBorder="1"/>
    <xf numFmtId="164" fontId="13" fillId="4" borderId="4" xfId="0" applyNumberFormat="1" applyFont="1" applyFill="1" applyBorder="1"/>
    <xf numFmtId="165" fontId="12" fillId="0" borderId="4" xfId="0" applyNumberFormat="1" applyFont="1" applyBorder="1" applyAlignment="1">
      <alignment horizontal="center" wrapText="1"/>
    </xf>
    <xf numFmtId="0" fontId="7" fillId="4" borderId="1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right" vertical="center"/>
    </xf>
    <xf numFmtId="164" fontId="12" fillId="2" borderId="4" xfId="0" applyNumberFormat="1" applyFont="1" applyFill="1" applyBorder="1" applyAlignment="1">
      <alignment horizontal="right"/>
    </xf>
    <xf numFmtId="164" fontId="12" fillId="4" borderId="4" xfId="0" applyNumberFormat="1" applyFont="1" applyFill="1" applyBorder="1" applyAlignment="1">
      <alignment horizontal="right"/>
    </xf>
    <xf numFmtId="0" fontId="7" fillId="4" borderId="9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right" vertical="center"/>
    </xf>
    <xf numFmtId="164" fontId="12" fillId="2" borderId="4" xfId="0" applyNumberFormat="1" applyFont="1" applyFill="1" applyBorder="1" applyAlignment="1">
      <alignment horizontal="center" wrapText="1"/>
    </xf>
    <xf numFmtId="164" fontId="15" fillId="2" borderId="4" xfId="0" applyNumberFormat="1" applyFont="1" applyFill="1" applyBorder="1" applyAlignment="1">
      <alignment horizontal="center" wrapText="1"/>
    </xf>
    <xf numFmtId="164" fontId="1" fillId="2" borderId="15" xfId="0" applyNumberFormat="1" applyFont="1" applyFill="1" applyBorder="1" applyAlignment="1">
      <alignment horizontal="center" wrapText="1"/>
    </xf>
    <xf numFmtId="164" fontId="5" fillId="2" borderId="4" xfId="0" applyNumberFormat="1" applyFont="1" applyFill="1" applyBorder="1" applyAlignment="1">
      <alignment horizontal="center" wrapText="1"/>
    </xf>
    <xf numFmtId="164" fontId="1" fillId="2" borderId="4" xfId="0" applyNumberFormat="1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 vertical="center"/>
    </xf>
    <xf numFmtId="4" fontId="1" fillId="2" borderId="4" xfId="0" applyNumberFormat="1" applyFont="1" applyFill="1" applyBorder="1"/>
    <xf numFmtId="10" fontId="1" fillId="2" borderId="4" xfId="0" applyNumberFormat="1" applyFont="1" applyFill="1" applyBorder="1"/>
    <xf numFmtId="4" fontId="1" fillId="2" borderId="4" xfId="0" applyNumberFormat="1" applyFont="1" applyFill="1" applyBorder="1" applyAlignment="1">
      <alignment horizontal="right"/>
    </xf>
    <xf numFmtId="10" fontId="1" fillId="2" borderId="4" xfId="0" applyNumberFormat="1" applyFont="1" applyFill="1" applyBorder="1" applyAlignment="1">
      <alignment horizontal="right"/>
    </xf>
    <xf numFmtId="0" fontId="16" fillId="5" borderId="4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3" fontId="1" fillId="2" borderId="4" xfId="0" applyNumberFormat="1" applyFont="1" applyFill="1" applyBorder="1"/>
    <xf numFmtId="3" fontId="1" fillId="2" borderId="0" xfId="0" applyNumberFormat="1" applyFont="1" applyFill="1"/>
    <xf numFmtId="0" fontId="12" fillId="6" borderId="4" xfId="0" applyFont="1" applyFill="1" applyBorder="1" applyAlignment="1">
      <alignment horizontal="center" wrapText="1"/>
    </xf>
    <xf numFmtId="3" fontId="1" fillId="6" borderId="4" xfId="0" applyNumberFormat="1" applyFont="1" applyFill="1" applyBorder="1"/>
    <xf numFmtId="3" fontId="5" fillId="2" borderId="4" xfId="0" applyNumberFormat="1" applyFont="1" applyFill="1" applyBorder="1"/>
    <xf numFmtId="0" fontId="10" fillId="2" borderId="0" xfId="0" applyFont="1" applyFill="1" applyAlignment="1">
      <alignment horizontal="center" vertical="center"/>
    </xf>
    <xf numFmtId="3" fontId="1" fillId="2" borderId="4" xfId="0" applyNumberFormat="1" applyFont="1" applyFill="1" applyBorder="1" applyAlignment="1">
      <alignment horizontal="right"/>
    </xf>
    <xf numFmtId="3" fontId="1" fillId="2" borderId="0" xfId="0" applyNumberFormat="1" applyFont="1" applyFill="1" applyAlignment="1">
      <alignment horizontal="right"/>
    </xf>
    <xf numFmtId="3" fontId="1" fillId="6" borderId="4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right"/>
    </xf>
    <xf numFmtId="0" fontId="16" fillId="5" borderId="7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/>
    </xf>
    <xf numFmtId="3" fontId="3" fillId="2" borderId="4" xfId="0" applyNumberFormat="1" applyFont="1" applyFill="1" applyBorder="1" applyAlignment="1">
      <alignment wrapText="1"/>
    </xf>
    <xf numFmtId="3" fontId="1" fillId="2" borderId="11" xfId="0" applyNumberFormat="1" applyFont="1" applyFill="1" applyBorder="1" applyAlignment="1">
      <alignment horizontal="right"/>
    </xf>
    <xf numFmtId="0" fontId="15" fillId="2" borderId="3" xfId="0" applyFont="1" applyFill="1" applyBorder="1" applyAlignment="1">
      <alignment horizontal="center" wrapText="1"/>
    </xf>
    <xf numFmtId="0" fontId="15" fillId="6" borderId="3" xfId="0" applyFont="1" applyFill="1" applyBorder="1" applyAlignment="1">
      <alignment horizontal="center" wrapText="1"/>
    </xf>
    <xf numFmtId="164" fontId="5" fillId="2" borderId="4" xfId="0" applyNumberFormat="1" applyFont="1" applyFill="1" applyBorder="1" applyAlignment="1">
      <alignment horizontal="center"/>
    </xf>
    <xf numFmtId="164" fontId="20" fillId="2" borderId="0" xfId="0" applyNumberFormat="1" applyFont="1" applyFill="1" applyAlignment="1">
      <alignment horizontal="center"/>
    </xf>
    <xf numFmtId="164" fontId="21" fillId="3" borderId="4" xfId="0" applyNumberFormat="1" applyFont="1" applyFill="1" applyBorder="1" applyAlignment="1">
      <alignment horizontal="right" wrapText="1"/>
    </xf>
    <xf numFmtId="10" fontId="21" fillId="3" borderId="4" xfId="0" applyNumberFormat="1" applyFont="1" applyFill="1" applyBorder="1" applyAlignment="1">
      <alignment horizontal="right" wrapText="1"/>
    </xf>
    <xf numFmtId="0" fontId="15" fillId="2" borderId="4" xfId="0" applyFont="1" applyFill="1" applyBorder="1" applyAlignment="1">
      <alignment horizontal="center" wrapText="1"/>
    </xf>
    <xf numFmtId="0" fontId="15" fillId="2" borderId="7" xfId="0" applyFont="1" applyFill="1" applyBorder="1" applyAlignment="1">
      <alignment horizontal="center" wrapText="1"/>
    </xf>
    <xf numFmtId="164" fontId="13" fillId="2" borderId="4" xfId="0" applyNumberFormat="1" applyFont="1" applyFill="1" applyBorder="1" applyAlignment="1">
      <alignment horizontal="center"/>
    </xf>
    <xf numFmtId="164" fontId="20" fillId="2" borderId="4" xfId="0" applyNumberFormat="1" applyFont="1" applyFill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23" fillId="2" borderId="0" xfId="0" applyFont="1" applyFill="1" applyAlignment="1">
      <alignment horizontal="left"/>
    </xf>
    <xf numFmtId="164" fontId="10" fillId="7" borderId="0" xfId="0" applyNumberFormat="1" applyFont="1" applyFill="1" applyAlignment="1">
      <alignment horizontal="center" vertical="center"/>
    </xf>
    <xf numFmtId="164" fontId="22" fillId="2" borderId="17" xfId="0" applyNumberFormat="1" applyFont="1" applyFill="1" applyBorder="1" applyAlignment="1">
      <alignment horizontal="left"/>
    </xf>
    <xf numFmtId="164" fontId="22" fillId="2" borderId="16" xfId="0" applyNumberFormat="1" applyFont="1" applyFill="1" applyBorder="1" applyAlignment="1">
      <alignment horizontal="left"/>
    </xf>
    <xf numFmtId="164" fontId="5" fillId="2" borderId="0" xfId="0" applyNumberFormat="1" applyFont="1" applyFill="1"/>
    <xf numFmtId="164" fontId="5" fillId="6" borderId="0" xfId="0" applyNumberFormat="1" applyFont="1" applyFill="1"/>
    <xf numFmtId="0" fontId="22" fillId="2" borderId="18" xfId="0" applyFont="1" applyFill="1" applyBorder="1" applyAlignment="1">
      <alignment horizontal="center"/>
    </xf>
    <xf numFmtId="164" fontId="22" fillId="2" borderId="19" xfId="0" applyNumberFormat="1" applyFont="1" applyFill="1" applyBorder="1" applyAlignment="1">
      <alignment horizontal="center"/>
    </xf>
    <xf numFmtId="0" fontId="22" fillId="2" borderId="17" xfId="0" applyFont="1" applyFill="1" applyBorder="1" applyAlignment="1">
      <alignment horizontal="left"/>
    </xf>
    <xf numFmtId="3" fontId="22" fillId="2" borderId="17" xfId="0" applyNumberFormat="1" applyFont="1" applyFill="1" applyBorder="1" applyAlignment="1">
      <alignment horizontal="left"/>
    </xf>
    <xf numFmtId="0" fontId="24" fillId="2" borderId="0" xfId="0" applyFont="1" applyFill="1"/>
    <xf numFmtId="0" fontId="9" fillId="4" borderId="2" xfId="0" applyFont="1" applyFill="1" applyBorder="1" applyAlignment="1">
      <alignment horizontal="right" vertical="center"/>
    </xf>
    <xf numFmtId="0" fontId="12" fillId="2" borderId="4" xfId="0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wrapText="1"/>
    </xf>
    <xf numFmtId="0" fontId="5" fillId="6" borderId="4" xfId="0" applyFont="1" applyFill="1" applyBorder="1" applyAlignment="1">
      <alignment horizontal="center" wrapText="1"/>
    </xf>
    <xf numFmtId="49" fontId="5" fillId="6" borderId="4" xfId="0" applyNumberFormat="1" applyFont="1" applyFill="1" applyBorder="1" applyAlignment="1">
      <alignment horizontal="center" wrapText="1"/>
    </xf>
    <xf numFmtId="0" fontId="12" fillId="6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wrapText="1"/>
    </xf>
    <xf numFmtId="0" fontId="21" fillId="2" borderId="4" xfId="0" applyFont="1" applyFill="1" applyBorder="1"/>
    <xf numFmtId="0" fontId="4" fillId="2" borderId="4" xfId="0" applyFont="1" applyFill="1" applyBorder="1" applyAlignment="1">
      <alignment wrapText="1"/>
    </xf>
    <xf numFmtId="0" fontId="21" fillId="6" borderId="4" xfId="0" applyFont="1" applyFill="1" applyBorder="1"/>
    <xf numFmtId="0" fontId="21" fillId="6" borderId="4" xfId="0" applyFont="1" applyFill="1" applyBorder="1" applyAlignment="1">
      <alignment horizontal="right" wrapText="1"/>
    </xf>
    <xf numFmtId="0" fontId="1" fillId="2" borderId="7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5" fillId="6" borderId="15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5" fillId="6" borderId="4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5" fillId="2" borderId="15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5" fillId="6" borderId="4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right" wrapText="1"/>
    </xf>
    <xf numFmtId="0" fontId="15" fillId="6" borderId="7" xfId="0" applyFont="1" applyFill="1" applyBorder="1" applyAlignment="1">
      <alignment horizontal="center" wrapText="1"/>
    </xf>
    <xf numFmtId="0" fontId="1" fillId="6" borderId="7" xfId="0" applyFont="1" applyFill="1" applyBorder="1" applyAlignment="1">
      <alignment horizontal="center" wrapText="1"/>
    </xf>
    <xf numFmtId="0" fontId="25" fillId="6" borderId="4" xfId="0" applyFont="1" applyFill="1" applyBorder="1" applyAlignment="1">
      <alignment horizontal="right" wrapText="1"/>
    </xf>
    <xf numFmtId="0" fontId="15" fillId="2" borderId="7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2" fontId="25" fillId="2" borderId="0" xfId="0" applyNumberFormat="1" applyFont="1" applyFill="1" applyAlignment="1">
      <alignment horizontal="center" vertical="center" wrapText="1"/>
    </xf>
    <xf numFmtId="0" fontId="26" fillId="9" borderId="20" xfId="0" applyFont="1" applyFill="1" applyBorder="1" applyAlignment="1">
      <alignment horizontal="center" wrapText="1"/>
    </xf>
    <xf numFmtId="0" fontId="26" fillId="9" borderId="21" xfId="0" applyFont="1" applyFill="1" applyBorder="1" applyAlignment="1">
      <alignment horizontal="center" wrapText="1"/>
    </xf>
    <xf numFmtId="0" fontId="26" fillId="9" borderId="22" xfId="0" applyFont="1" applyFill="1" applyBorder="1" applyAlignment="1">
      <alignment horizontal="center" wrapText="1"/>
    </xf>
    <xf numFmtId="0" fontId="19" fillId="0" borderId="0" xfId="0" applyFont="1" applyAlignment="1">
      <alignment wrapText="1"/>
    </xf>
    <xf numFmtId="0" fontId="19" fillId="10" borderId="22" xfId="0" applyFont="1" applyFill="1" applyBorder="1" applyAlignment="1">
      <alignment wrapText="1"/>
    </xf>
    <xf numFmtId="0" fontId="27" fillId="11" borderId="24" xfId="0" applyFont="1" applyFill="1" applyBorder="1" applyAlignment="1">
      <alignment wrapText="1"/>
    </xf>
    <xf numFmtId="0" fontId="28" fillId="11" borderId="22" xfId="0" applyFont="1" applyFill="1" applyBorder="1" applyAlignment="1">
      <alignment wrapText="1"/>
    </xf>
    <xf numFmtId="0" fontId="19" fillId="11" borderId="22" xfId="0" applyFont="1" applyFill="1" applyBorder="1" applyAlignment="1">
      <alignment wrapText="1"/>
    </xf>
    <xf numFmtId="0" fontId="27" fillId="11" borderId="22" xfId="0" applyFont="1" applyFill="1" applyBorder="1" applyAlignment="1">
      <alignment wrapText="1"/>
    </xf>
    <xf numFmtId="0" fontId="27" fillId="11" borderId="22" xfId="0" applyFont="1" applyFill="1" applyBorder="1" applyAlignment="1">
      <alignment horizontal="right" wrapText="1"/>
    </xf>
    <xf numFmtId="0" fontId="27" fillId="0" borderId="22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23" fillId="11" borderId="22" xfId="0" applyFont="1" applyFill="1" applyBorder="1" applyAlignment="1">
      <alignment wrapText="1"/>
    </xf>
    <xf numFmtId="0" fontId="19" fillId="10" borderId="23" xfId="0" applyFont="1" applyFill="1" applyBorder="1" applyAlignment="1">
      <alignment wrapText="1"/>
    </xf>
    <xf numFmtId="0" fontId="14" fillId="4" borderId="5" xfId="0" applyFont="1" applyFill="1" applyBorder="1"/>
    <xf numFmtId="0" fontId="26" fillId="10" borderId="25" xfId="0" applyFont="1" applyFill="1" applyBorder="1" applyAlignment="1">
      <alignment wrapText="1"/>
    </xf>
    <xf numFmtId="0" fontId="26" fillId="10" borderId="26" xfId="0" applyFont="1" applyFill="1" applyBorder="1" applyAlignment="1">
      <alignment wrapText="1"/>
    </xf>
    <xf numFmtId="0" fontId="7" fillId="4" borderId="8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11" xfId="0" applyFont="1" applyBorder="1"/>
    <xf numFmtId="0" fontId="0" fillId="0" borderId="0" xfId="0"/>
    <xf numFmtId="164" fontId="12" fillId="2" borderId="13" xfId="0" applyNumberFormat="1" applyFont="1" applyFill="1" applyBorder="1" applyAlignment="1">
      <alignment horizontal="right"/>
    </xf>
    <xf numFmtId="0" fontId="2" fillId="2" borderId="14" xfId="0" applyFont="1" applyFill="1" applyBorder="1"/>
    <xf numFmtId="0" fontId="2" fillId="6" borderId="14" xfId="0" applyFont="1" applyFill="1" applyBorder="1"/>
    <xf numFmtId="0" fontId="2" fillId="2" borderId="15" xfId="0" applyFont="1" applyFill="1" applyBorder="1"/>
    <xf numFmtId="0" fontId="2" fillId="0" borderId="10" xfId="0" applyFont="1" applyBorder="1"/>
    <xf numFmtId="0" fontId="2" fillId="0" borderId="2" xfId="0" applyFont="1" applyBorder="1"/>
    <xf numFmtId="0" fontId="2" fillId="6" borderId="15" xfId="0" applyFont="1" applyFill="1" applyBorder="1"/>
    <xf numFmtId="0" fontId="14" fillId="4" borderId="5" xfId="0" applyFont="1" applyFill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12" xfId="0" applyFont="1" applyBorder="1"/>
    <xf numFmtId="0" fontId="2" fillId="0" borderId="1" xfId="0" applyFont="1" applyBorder="1"/>
    <xf numFmtId="0" fontId="2" fillId="0" borderId="3" xfId="0" applyFont="1" applyBorder="1"/>
    <xf numFmtId="0" fontId="9" fillId="4" borderId="5" xfId="0" applyFont="1" applyFill="1" applyBorder="1" applyAlignment="1">
      <alignment horizontal="right" vertical="center" wrapText="1"/>
    </xf>
    <xf numFmtId="0" fontId="18" fillId="2" borderId="12" xfId="0" applyFont="1" applyFill="1" applyBorder="1" applyAlignment="1">
      <alignment horizontal="center" wrapText="1"/>
    </xf>
    <xf numFmtId="0" fontId="2" fillId="2" borderId="3" xfId="0" applyFont="1" applyFill="1" applyBorder="1"/>
    <xf numFmtId="0" fontId="9" fillId="4" borderId="6" xfId="0" applyFont="1" applyFill="1" applyBorder="1" applyAlignment="1">
      <alignment horizontal="right" vertical="center" wrapText="1"/>
    </xf>
    <xf numFmtId="0" fontId="17" fillId="2" borderId="5" xfId="0" applyFont="1" applyFill="1" applyBorder="1" applyAlignment="1">
      <alignment horizontal="center" wrapText="1"/>
    </xf>
    <xf numFmtId="0" fontId="2" fillId="2" borderId="7" xfId="0" applyFont="1" applyFill="1" applyBorder="1"/>
    <xf numFmtId="0" fontId="9" fillId="4" borderId="5" xfId="0" applyFont="1" applyFill="1" applyBorder="1" applyAlignment="1">
      <alignment horizontal="right" vertical="center"/>
    </xf>
    <xf numFmtId="0" fontId="15" fillId="2" borderId="5" xfId="0" applyFont="1" applyFill="1" applyBorder="1" applyAlignment="1">
      <alignment horizontal="center" wrapText="1"/>
    </xf>
    <xf numFmtId="0" fontId="12" fillId="2" borderId="5" xfId="0" applyFont="1" applyFill="1" applyBorder="1" applyAlignment="1">
      <alignment horizontal="center" wrapText="1"/>
    </xf>
    <xf numFmtId="0" fontId="17" fillId="3" borderId="5" xfId="0" applyFont="1" applyFill="1" applyBorder="1" applyAlignment="1">
      <alignment horizontal="center" wrapText="1"/>
    </xf>
    <xf numFmtId="0" fontId="2" fillId="6" borderId="6" xfId="0" applyFont="1" applyFill="1" applyBorder="1"/>
    <xf numFmtId="0" fontId="2" fillId="6" borderId="7" xfId="0" applyFont="1" applyFill="1" applyBorder="1"/>
    <xf numFmtId="0" fontId="2" fillId="2" borderId="6" xfId="0" applyFont="1" applyFill="1" applyBorder="1"/>
    <xf numFmtId="0" fontId="7" fillId="4" borderId="11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8" fillId="6" borderId="5" xfId="0" applyFont="1" applyFill="1" applyBorder="1" applyAlignment="1">
      <alignment horizontal="center" wrapText="1"/>
    </xf>
    <xf numFmtId="0" fontId="25" fillId="6" borderId="5" xfId="0" applyFont="1" applyFill="1" applyBorder="1" applyAlignment="1">
      <alignment horizontal="right" wrapText="1"/>
    </xf>
    <xf numFmtId="0" fontId="4" fillId="2" borderId="5" xfId="0" applyFont="1" applyFill="1" applyBorder="1" applyAlignment="1">
      <alignment wrapText="1"/>
    </xf>
    <xf numFmtId="0" fontId="17" fillId="6" borderId="5" xfId="0" applyFont="1" applyFill="1" applyBorder="1" applyAlignment="1">
      <alignment horizontal="center" wrapText="1"/>
    </xf>
    <xf numFmtId="0" fontId="21" fillId="6" borderId="5" xfId="0" applyFont="1" applyFill="1" applyBorder="1" applyAlignment="1">
      <alignment horizontal="right" wrapText="1"/>
    </xf>
    <xf numFmtId="0" fontId="18" fillId="2" borderId="5" xfId="0" applyFont="1" applyFill="1" applyBorder="1" applyAlignment="1">
      <alignment horizontal="center" wrapText="1"/>
    </xf>
    <xf numFmtId="0" fontId="25" fillId="2" borderId="5" xfId="0" applyFont="1" applyFill="1" applyBorder="1" applyAlignment="1">
      <alignment horizontal="right" wrapText="1"/>
    </xf>
    <xf numFmtId="0" fontId="18" fillId="2" borderId="0" xfId="0" applyFont="1" applyFill="1" applyAlignment="1">
      <alignment horizontal="center" wrapText="1"/>
    </xf>
    <xf numFmtId="0" fontId="2" fillId="2" borderId="9" xfId="0" applyFont="1" applyFill="1" applyBorder="1"/>
    <xf numFmtId="0" fontId="2" fillId="2" borderId="10" xfId="0" applyFont="1" applyFill="1" applyBorder="1"/>
    <xf numFmtId="0" fontId="2" fillId="6" borderId="11" xfId="0" applyFont="1" applyFill="1" applyBorder="1"/>
    <xf numFmtId="0" fontId="2" fillId="6" borderId="2" xfId="0" applyFont="1" applyFill="1" applyBorder="1"/>
    <xf numFmtId="0" fontId="2" fillId="2" borderId="11" xfId="0" applyFont="1" applyFill="1" applyBorder="1"/>
    <xf numFmtId="0" fontId="2" fillId="2" borderId="2" xfId="0" applyFont="1" applyFill="1" applyBorder="1"/>
    <xf numFmtId="0" fontId="2" fillId="6" borderId="12" xfId="0" applyFont="1" applyFill="1" applyBorder="1"/>
    <xf numFmtId="0" fontId="2" fillId="6" borderId="1" xfId="0" applyFont="1" applyFill="1" applyBorder="1"/>
    <xf numFmtId="0" fontId="2" fillId="6" borderId="3" xfId="0" applyFont="1" applyFill="1" applyBorder="1"/>
    <xf numFmtId="0" fontId="10" fillId="8" borderId="5" xfId="0" applyFont="1" applyFill="1" applyBorder="1" applyAlignment="1">
      <alignment horizontal="center" vertical="center" wrapText="1"/>
    </xf>
    <xf numFmtId="49" fontId="25" fillId="6" borderId="13" xfId="0" applyNumberFormat="1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49" fontId="25" fillId="2" borderId="10" xfId="0" applyNumberFormat="1" applyFont="1" applyFill="1" applyBorder="1" applyAlignment="1">
      <alignment horizontal="center" vertical="center"/>
    </xf>
    <xf numFmtId="49" fontId="21" fillId="6" borderId="13" xfId="0" applyNumberFormat="1" applyFont="1" applyFill="1" applyBorder="1" applyAlignment="1">
      <alignment horizontal="center" vertical="center"/>
    </xf>
    <xf numFmtId="49" fontId="25" fillId="2" borderId="13" xfId="0" applyNumberFormat="1" applyFont="1" applyFill="1" applyBorder="1" applyAlignment="1">
      <alignment horizontal="center" vertical="center"/>
    </xf>
    <xf numFmtId="9" fontId="26" fillId="10" borderId="20" xfId="0" applyNumberFormat="1" applyFont="1" applyFill="1" applyBorder="1" applyAlignment="1">
      <alignment horizontal="right" wrapText="1"/>
    </xf>
    <xf numFmtId="9" fontId="27" fillId="11" borderId="24" xfId="0" applyNumberFormat="1" applyFont="1" applyFill="1" applyBorder="1" applyAlignment="1">
      <alignment horizontal="right" wrapText="1"/>
    </xf>
    <xf numFmtId="9" fontId="26" fillId="10" borderId="24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73"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9">
    <tableStyle name="FIN - KP1 NPM-style" pivot="0" count="3" xr9:uid="{00000000-0011-0000-FFFF-FFFF00000000}">
      <tableStyleElement type="headerRow" dxfId="72"/>
      <tableStyleElement type="firstRowStripe" dxfId="71"/>
      <tableStyleElement type="secondRowStripe" dxfId="70"/>
    </tableStyle>
    <tableStyle name="FIN - KP1 NPM-style 2" pivot="0" count="3" xr9:uid="{00000000-0011-0000-FFFF-FFFF01000000}">
      <tableStyleElement type="headerRow" dxfId="69"/>
      <tableStyleElement type="firstRowStripe" dxfId="68"/>
      <tableStyleElement type="secondRowStripe" dxfId="67"/>
    </tableStyle>
    <tableStyle name="FIN - KP2 ROE-style" pivot="0" count="3" xr9:uid="{00000000-0011-0000-FFFF-FFFF02000000}">
      <tableStyleElement type="headerRow" dxfId="66"/>
      <tableStyleElement type="firstRowStripe" dxfId="65"/>
      <tableStyleElement type="secondRowStripe" dxfId="64"/>
    </tableStyle>
    <tableStyle name="FIN - KP3 EBITDA-style" pivot="0" count="3" xr9:uid="{00000000-0011-0000-FFFF-FFFF03000000}">
      <tableStyleElement type="headerRow" dxfId="63"/>
      <tableStyleElement type="firstRowStripe" dxfId="62"/>
      <tableStyleElement type="secondRowStripe" dxfId="61"/>
    </tableStyle>
    <tableStyle name="FIN - KP3 EBITDA-style 2" pivot="0" count="3" xr9:uid="{00000000-0011-0000-FFFF-FFFF04000000}">
      <tableStyleElement type="headerRow" dxfId="60"/>
      <tableStyleElement type="firstRowStripe" dxfId="59"/>
      <tableStyleElement type="secondRowStripe" dxfId="58"/>
    </tableStyle>
    <tableStyle name="FIN - KP4 ROIC-style" pivot="0" count="3" xr9:uid="{00000000-0011-0000-FFFF-FFFF05000000}">
      <tableStyleElement type="headerRow" dxfId="57"/>
      <tableStyleElement type="firstRowStripe" dxfId="56"/>
      <tableStyleElement type="secondRowStripe" dxfId="55"/>
    </tableStyle>
    <tableStyle name="FIN - KP4 ROIC-style 2" pivot="0" count="2" xr9:uid="{00000000-0011-0000-FFFF-FFFF06000000}">
      <tableStyleElement type="firstRowStripe" dxfId="54"/>
      <tableStyleElement type="secondRowStripe" dxfId="53"/>
    </tableStyle>
    <tableStyle name="Data Customer-style" pivot="0" count="2" xr9:uid="{00000000-0011-0000-FFFF-FFFF07000000}">
      <tableStyleElement type="firstRowStripe" dxfId="52"/>
      <tableStyleElement type="secondRowStripe" dxfId="51"/>
    </tableStyle>
    <tableStyle name="CU-KP1 Kepuasan Pelanggan-style" pivot="0" count="3" xr9:uid="{00000000-0011-0000-FFFF-FFFF08000000}">
      <tableStyleElement type="headerRow" dxfId="50"/>
      <tableStyleElement type="firstRowStripe" dxfId="49"/>
      <tableStyleElement type="secondRowStripe" dxfId="48"/>
    </tableStyle>
    <tableStyle name="CU-KP2 BI Pangsa Pasar-style" pivot="0" count="3" xr9:uid="{00000000-0011-0000-FFFF-FFFF09000000}">
      <tableStyleElement type="headerRow" dxfId="47"/>
      <tableStyleElement type="firstRowStripe" dxfId="46"/>
      <tableStyleElement type="secondRowStripe" dxfId="45"/>
    </tableStyle>
    <tableStyle name="CU-KP3 NPS-style" pivot="0" count="3" xr9:uid="{00000000-0011-0000-FFFF-FFFF0A000000}">
      <tableStyleElement type="headerRow" dxfId="44"/>
      <tableStyleElement type="firstRowStripe" dxfId="43"/>
      <tableStyleElement type="secondRowStripe" dxfId="42"/>
    </tableStyle>
    <tableStyle name="CU-KP4 Penurunan Pengaduan-style" pivot="0" count="3" xr9:uid="{00000000-0011-0000-FFFF-FFFF0B000000}">
      <tableStyleElement type="headerRow" dxfId="41"/>
      <tableStyleElement type="firstRowStripe" dxfId="40"/>
      <tableStyleElement type="secondRowStripe" dxfId="39"/>
    </tableStyle>
    <tableStyle name="Data Bisnis Internal-style" pivot="0" count="2" xr9:uid="{00000000-0011-0000-FFFF-FFFF0C000000}">
      <tableStyleElement type="firstRowStripe" dxfId="38"/>
      <tableStyleElement type="secondRowStripe" dxfId="37"/>
    </tableStyle>
    <tableStyle name="Mockup Bisnis Internal-style" pivot="0" count="2" xr9:uid="{00000000-0011-0000-FFFF-FFFF0D000000}">
      <tableStyleElement type="firstRowStripe" dxfId="36"/>
      <tableStyleElement type="secondRowStripe" dxfId="35"/>
    </tableStyle>
    <tableStyle name="Mockup Bisnis Internal-style 2" pivot="0" count="2" xr9:uid="{00000000-0011-0000-FFFF-FFFF0E000000}">
      <tableStyleElement type="firstRowStripe" dxfId="34"/>
      <tableStyleElement type="secondRowStripe" dxfId="33"/>
    </tableStyle>
    <tableStyle name="IB-KP1 Asset Turnover Ratio-style" pivot="0" count="3" xr9:uid="{00000000-0011-0000-FFFF-FFFF0F000000}">
      <tableStyleElement type="headerRow" dxfId="32"/>
      <tableStyleElement type="firstRowStripe" dxfId="31"/>
      <tableStyleElement type="secondRowStripe" dxfId="30"/>
    </tableStyle>
    <tableStyle name="IB-KP1 Asset Turnover Ratio-style 2" pivot="0" count="2" xr9:uid="{00000000-0011-0000-FFFF-FFFF10000000}">
      <tableStyleElement type="firstRowStripe" dxfId="29"/>
      <tableStyleElement type="secondRowStripe" dxfId="28"/>
    </tableStyle>
    <tableStyle name="IB-KP1 BI Asset Turnover Ratio-style" pivot="0" count="3" xr9:uid="{00000000-0011-0000-FFFF-FFFF11000000}">
      <tableStyleElement type="headerRow" dxfId="27"/>
      <tableStyleElement type="firstRowStripe" dxfId="26"/>
      <tableStyleElement type="secondRowStripe" dxfId="25"/>
    </tableStyle>
    <tableStyle name="IB-KP2 BI Operating Margin-style" pivot="0" count="3" xr9:uid="{00000000-0011-0000-FFFF-FFFF12000000}">
      <tableStyleElement type="headerRow" dxfId="24"/>
      <tableStyleElement type="firstRowStripe" dxfId="23"/>
      <tableStyleElement type="secondRowStripe" dxfId="22"/>
    </tableStyle>
    <tableStyle name="IB-KP2 BI Operating Margin-style 2" pivot="0" count="2" xr9:uid="{00000000-0011-0000-FFFF-FFFF13000000}">
      <tableStyleElement type="firstRowStripe" dxfId="21"/>
      <tableStyleElement type="secondRowStripe" dxfId="20"/>
    </tableStyle>
    <tableStyle name="IB-KP3 Laba  Rugi Operasional-style" pivot="0" count="2" xr9:uid="{00000000-0011-0000-FFFF-FFFF14000000}">
      <tableStyleElement type="firstRowStripe" dxfId="19"/>
      <tableStyleElement type="secondRowStripe" dxfId="18"/>
    </tableStyle>
    <tableStyle name="IB-KP3 BI Laba  Rugi Operasiona-style" pivot="0" count="3" xr9:uid="{00000000-0011-0000-FFFF-FFFF15000000}">
      <tableStyleElement type="headerRow" dxfId="17"/>
      <tableStyleElement type="firstRowStripe" dxfId="16"/>
      <tableStyleElement type="secondRowStripe" dxfId="15"/>
    </tableStyle>
    <tableStyle name="IB-KP4 Beban Penjualan dan Pema-style" pivot="0" count="2" xr9:uid="{00000000-0011-0000-FFFF-FFFF16000000}">
      <tableStyleElement type="firstRowStripe" dxfId="14"/>
      <tableStyleElement type="secondRowStripe" dxfId="13"/>
    </tableStyle>
    <tableStyle name="IB-KP4 Beban Penjualan dan Pema-style 2" pivot="0" count="2" xr9:uid="{00000000-0011-0000-FFFF-FFFF17000000}">
      <tableStyleElement type="firstRowStripe" dxfId="12"/>
      <tableStyleElement type="secondRowStripe" dxfId="11"/>
    </tableStyle>
    <tableStyle name="IB-KP4 BI Beban Penjualan dan P-style" pivot="0" count="3" xr9:uid="{00000000-0011-0000-FFFF-FFFF18000000}">
      <tableStyleElement type="headerRow" dxfId="10"/>
      <tableStyleElement type="firstRowStripe" dxfId="9"/>
      <tableStyleElement type="secondRowStripe" dxfId="8"/>
    </tableStyle>
    <tableStyle name="IB-KP4 BI Beban Penjualan dan P-style 2" pivot="0" count="2" xr9:uid="{00000000-0011-0000-FFFF-FFFF19000000}">
      <tableStyleElement type="firstRowStripe" dxfId="7"/>
      <tableStyleElement type="secondRowStripe" dxfId="6"/>
    </tableStyle>
    <tableStyle name="IB-KP4 BI Beban Penjualan dan P-style 3" pivot="0" count="2" xr9:uid="{00000000-0011-0000-FFFF-FFFF1A000000}">
      <tableStyleElement type="firstRowStripe" dxfId="5"/>
      <tableStyleElement type="secondRowStripe" dxfId="4"/>
    </tableStyle>
    <tableStyle name="Data Innovation and Learning -style" pivot="0" count="2" xr9:uid="{00000000-0011-0000-FFFF-FFFF1B000000}">
      <tableStyleElement type="firstRowStripe" dxfId="3"/>
      <tableStyleElement type="secondRowStripe" dxfId="2"/>
    </tableStyle>
    <tableStyle name="Data Innovation and Learning -style 2" pivot="0" count="2" xr9:uid="{00000000-0011-0000-FFFF-FFFF1C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5:F64">
  <tableColumns count="5">
    <tableColumn id="1" xr3:uid="{00000000-0010-0000-0000-000001000000}" name="No. Invoice"/>
    <tableColumn id="2" xr3:uid="{00000000-0010-0000-0000-000002000000}" name="Tanggal Invoice"/>
    <tableColumn id="3" xr3:uid="{00000000-0010-0000-0000-000003000000}" name="Deskripsi"/>
    <tableColumn id="4" xr3:uid="{00000000-0010-0000-0000-000004000000}" name="Debit"/>
    <tableColumn id="5" xr3:uid="{00000000-0010-0000-0000-000005000000}" name="Credit"/>
  </tableColumns>
  <tableStyleInfo name="FIN - KP1 NPM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E13:G13" headerRowCount="0">
  <tableColumns count="3">
    <tableColumn id="1" xr3:uid="{00000000-0010-0000-0B00-000001000000}" name="Column1"/>
    <tableColumn id="2" xr3:uid="{00000000-0010-0000-0B00-000002000000}" name="Column2"/>
    <tableColumn id="3" xr3:uid="{00000000-0010-0000-0B00-000003000000}" name="Column3"/>
  </tableColumns>
  <tableStyleInfo name="CU-KP4 Penurunan Pengadua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B6:E18">
  <tableColumns count="4">
    <tableColumn id="1" xr3:uid="{00000000-0010-0000-0F00-000001000000}" name="Number"/>
    <tableColumn id="2" xr3:uid="{00000000-0010-0000-0F00-000002000000}" name="Kuartal"/>
    <tableColumn id="3" xr3:uid="{00000000-0010-0000-0F00-000003000000}" name="Total Asset"/>
    <tableColumn id="4" xr3:uid="{00000000-0010-0000-0F00-000004000000}" name="Net Revenue"/>
  </tableColumns>
  <tableStyleInfo name="IB-KP1 Asset Turnover Ratio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B19:B22" headerRowCount="0">
  <tableColumns count="1">
    <tableColumn id="1" xr3:uid="{00000000-0010-0000-1000-000001000000}" name="Column1"/>
  </tableColumns>
  <tableStyleInfo name="IB-KP1 Asset Turnover Ratio-style 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B21:B24" headerRowCount="0">
  <tableColumns count="1">
    <tableColumn id="1" xr3:uid="{00000000-0010-0000-1400-000001000000}" name="Column1"/>
  </tableColumns>
  <tableStyleInfo name="IB-KP3 Laba  Rugi Operasional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B21:B24" headerRowCount="0">
  <tableColumns count="1">
    <tableColumn id="1" xr3:uid="{00000000-0010-0000-1600-000001000000}" name="Column1"/>
  </tableColumns>
  <tableStyleInfo name="IB-KP4 Beban Penjualan dan Pema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F24:G24" headerRowCount="0">
  <tableColumns count="2">
    <tableColumn id="1" xr3:uid="{00000000-0010-0000-1700-000001000000}" name="Column1"/>
    <tableColumn id="2" xr3:uid="{00000000-0010-0000-1700-000002000000}" name="Column2"/>
  </tableColumns>
  <tableStyleInfo name="IB-KP4 Beban Penjualan dan Pema-style 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G5:H64" headerRowCount="0">
  <tableColumns count="2">
    <tableColumn id="1" xr3:uid="{00000000-0010-0000-0100-000001000000}" name="Column1"/>
    <tableColumn id="2" xr3:uid="{00000000-0010-0000-0100-000002000000}" name="Column2"/>
  </tableColumns>
  <tableStyleInfo name="FIN - KP1 NPM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5:C64">
  <tableColumns count="2">
    <tableColumn id="1" xr3:uid="{00000000-0010-0000-0200-000001000000}" name="No. Invoice"/>
    <tableColumn id="2" xr3:uid="{00000000-0010-0000-0200-000002000000}" name="Tanggal Invoice"/>
  </tableColumns>
  <tableStyleInfo name="FIN - KP2 ROE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5:F64">
  <tableColumns count="5">
    <tableColumn id="1" xr3:uid="{00000000-0010-0000-0300-000001000000}" name="No. Invoice"/>
    <tableColumn id="2" xr3:uid="{00000000-0010-0000-0300-000002000000}" name="Tanggal Invoice"/>
    <tableColumn id="3" xr3:uid="{00000000-0010-0000-0300-000003000000}" name="Deskripsi"/>
    <tableColumn id="4" xr3:uid="{00000000-0010-0000-0300-000004000000}" name="Debit"/>
    <tableColumn id="5" xr3:uid="{00000000-0010-0000-0300-000005000000}" name="Credit"/>
  </tableColumns>
  <tableStyleInfo name="FIN - KP3 EBITDA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G5:H64" headerRowCount="0">
  <tableColumns count="2">
    <tableColumn id="1" xr3:uid="{00000000-0010-0000-0400-000001000000}" name="Column1"/>
    <tableColumn id="2" xr3:uid="{00000000-0010-0000-0400-000002000000}" name="Column2"/>
  </tableColumns>
  <tableStyleInfo name="FIN - KP3 EBITDA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B6:E22">
  <tableColumns count="4">
    <tableColumn id="1" xr3:uid="{00000000-0010-0000-0500-000001000000}" name="Number"/>
    <tableColumn id="2" xr3:uid="{00000000-0010-0000-0500-000002000000}" name="Kuartil"/>
    <tableColumn id="3" xr3:uid="{00000000-0010-0000-0500-000003000000}" name="Keuntungan Perusahaan"/>
    <tableColumn id="4" xr3:uid="{00000000-0010-0000-0500-000004000000}" name="Capital Invested / Taken"/>
  </tableColumns>
  <tableStyleInfo name="FIN - KP4 ROIC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C23:C26" headerRowCount="0">
  <tableColumns count="1">
    <tableColumn id="1" xr3:uid="{00000000-0010-0000-0600-000001000000}" name="Column1"/>
  </tableColumns>
  <tableStyleInfo name="FIN - KP4 ROIC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B6:E25">
  <tableColumns count="4">
    <tableColumn id="1" xr3:uid="{00000000-0010-0000-0800-000001000000}" name="Tahun"/>
    <tableColumn id="2" xr3:uid="{00000000-0010-0000-0800-000002000000}" name="Kuartal"/>
    <tableColumn id="3" xr3:uid="{00000000-0010-0000-0800-000003000000}" name="Nilai Kepuasan Pelanggan"/>
    <tableColumn id="4" xr3:uid="{00000000-0010-0000-0800-000004000000}" name="Persentase Kepuasan Pelanggan"/>
  </tableColumns>
  <tableStyleInfo name="CU-KP1 Kepuasan Pelanggan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B7:E26">
  <tableColumns count="4">
    <tableColumn id="1" xr3:uid="{00000000-0010-0000-0A00-000001000000}" name="Tahun"/>
    <tableColumn id="2" xr3:uid="{00000000-0010-0000-0A00-000002000000}" name="Kuartal"/>
    <tableColumn id="3" xr3:uid="{00000000-0010-0000-0A00-000003000000}" name="Promotors"/>
    <tableColumn id="4" xr3:uid="{00000000-0010-0000-0A00-000004000000}" name="Detractors"/>
  </tableColumns>
  <tableStyleInfo name="CU-KP3 NP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AEB05-8C09-4552-BD78-7A983FF23A3B}">
  <sheetPr>
    <tabColor rgb="FF93C47D"/>
  </sheetPr>
  <dimension ref="A1:N21"/>
  <sheetViews>
    <sheetView tabSelected="1" topLeftCell="F1" zoomScale="40" zoomScaleNormal="40" workbookViewId="0">
      <selection activeCell="O11" sqref="O11"/>
    </sheetView>
  </sheetViews>
  <sheetFormatPr defaultRowHeight="12.5"/>
  <cols>
    <col min="1" max="13" width="23.6328125" customWidth="1"/>
  </cols>
  <sheetData>
    <row r="1" spans="1:14" ht="51.5" thickBot="1">
      <c r="A1" s="121" t="s">
        <v>0</v>
      </c>
      <c r="B1" s="122" t="s">
        <v>1</v>
      </c>
      <c r="C1" s="122" t="s">
        <v>2</v>
      </c>
      <c r="D1" s="122" t="s">
        <v>230</v>
      </c>
      <c r="E1" s="122" t="s">
        <v>3</v>
      </c>
      <c r="F1" s="122" t="s">
        <v>4</v>
      </c>
      <c r="G1" s="122" t="s">
        <v>5</v>
      </c>
      <c r="H1" s="122" t="s">
        <v>6</v>
      </c>
      <c r="I1" s="122" t="s">
        <v>7</v>
      </c>
      <c r="J1" s="122" t="s">
        <v>8</v>
      </c>
      <c r="K1" s="122" t="s">
        <v>9</v>
      </c>
      <c r="L1" s="122" t="s">
        <v>10</v>
      </c>
      <c r="M1" s="123" t="s">
        <v>11</v>
      </c>
      <c r="N1" s="124"/>
    </row>
    <row r="2" spans="1:14" ht="17.5" thickBot="1">
      <c r="A2" s="136" t="s">
        <v>12</v>
      </c>
      <c r="B2" s="137"/>
      <c r="C2" s="137"/>
      <c r="D2" s="137"/>
      <c r="E2" s="137"/>
      <c r="F2" s="137"/>
      <c r="G2" s="137"/>
      <c r="H2" s="137"/>
      <c r="I2" s="137"/>
      <c r="J2" s="137"/>
      <c r="K2" s="125"/>
      <c r="L2" s="125"/>
      <c r="M2" s="194">
        <v>0.25</v>
      </c>
      <c r="N2" s="124"/>
    </row>
    <row r="3" spans="1:14" ht="58.5" thickBot="1">
      <c r="A3" s="126" t="s">
        <v>13</v>
      </c>
      <c r="B3" s="127" t="s">
        <v>14</v>
      </c>
      <c r="C3" s="128" t="s">
        <v>15</v>
      </c>
      <c r="D3" s="129" t="s">
        <v>16</v>
      </c>
      <c r="E3" s="129" t="s">
        <v>17</v>
      </c>
      <c r="F3" s="129" t="s">
        <v>18</v>
      </c>
      <c r="G3" s="129" t="s">
        <v>19</v>
      </c>
      <c r="H3" s="129" t="s">
        <v>20</v>
      </c>
      <c r="I3" s="129" t="s">
        <v>21</v>
      </c>
      <c r="J3" s="130" t="s">
        <v>22</v>
      </c>
      <c r="K3" s="130" t="s">
        <v>23</v>
      </c>
      <c r="L3" s="129" t="s">
        <v>24</v>
      </c>
      <c r="M3" s="195">
        <v>0.4</v>
      </c>
      <c r="N3" s="124"/>
    </row>
    <row r="4" spans="1:14" ht="87.5" thickBot="1">
      <c r="A4" s="126" t="s">
        <v>25</v>
      </c>
      <c r="B4" s="127" t="s">
        <v>14</v>
      </c>
      <c r="C4" s="128" t="s">
        <v>15</v>
      </c>
      <c r="D4" s="129" t="s">
        <v>16</v>
      </c>
      <c r="E4" s="129" t="s">
        <v>26</v>
      </c>
      <c r="F4" s="129" t="s">
        <v>27</v>
      </c>
      <c r="G4" s="129" t="s">
        <v>28</v>
      </c>
      <c r="H4" s="129" t="s">
        <v>29</v>
      </c>
      <c r="I4" s="129" t="s">
        <v>21</v>
      </c>
      <c r="J4" s="130" t="s">
        <v>30</v>
      </c>
      <c r="K4" s="130" t="s">
        <v>23</v>
      </c>
      <c r="L4" s="131" t="s">
        <v>31</v>
      </c>
      <c r="M4" s="195">
        <v>0.1</v>
      </c>
      <c r="N4" s="124"/>
    </row>
    <row r="5" spans="1:14" ht="116.5" thickBot="1">
      <c r="A5" s="126" t="s">
        <v>32</v>
      </c>
      <c r="B5" s="127" t="s">
        <v>14</v>
      </c>
      <c r="C5" s="128" t="s">
        <v>15</v>
      </c>
      <c r="D5" s="129" t="s">
        <v>16</v>
      </c>
      <c r="E5" s="129" t="s">
        <v>33</v>
      </c>
      <c r="F5" s="129" t="s">
        <v>34</v>
      </c>
      <c r="G5" s="129" t="s">
        <v>33</v>
      </c>
      <c r="H5" s="129" t="s">
        <v>35</v>
      </c>
      <c r="I5" s="129" t="s">
        <v>21</v>
      </c>
      <c r="J5" s="130" t="s">
        <v>36</v>
      </c>
      <c r="K5" s="130" t="s">
        <v>37</v>
      </c>
      <c r="L5" s="129" t="s">
        <v>38</v>
      </c>
      <c r="M5" s="195">
        <v>0.25</v>
      </c>
      <c r="N5" s="124"/>
    </row>
    <row r="6" spans="1:14" ht="58.5" thickBot="1">
      <c r="A6" s="126" t="s">
        <v>39</v>
      </c>
      <c r="B6" s="127" t="s">
        <v>40</v>
      </c>
      <c r="C6" s="128" t="s">
        <v>41</v>
      </c>
      <c r="D6" s="129" t="s">
        <v>16</v>
      </c>
      <c r="E6" s="129" t="s">
        <v>42</v>
      </c>
      <c r="F6" s="129" t="s">
        <v>43</v>
      </c>
      <c r="G6" s="129" t="s">
        <v>44</v>
      </c>
      <c r="H6" s="129" t="s">
        <v>45</v>
      </c>
      <c r="I6" s="129" t="s">
        <v>21</v>
      </c>
      <c r="J6" s="130" t="s">
        <v>46</v>
      </c>
      <c r="K6" s="130" t="s">
        <v>23</v>
      </c>
      <c r="L6" s="129" t="s">
        <v>47</v>
      </c>
      <c r="M6" s="195">
        <v>0.25</v>
      </c>
      <c r="N6" s="124"/>
    </row>
    <row r="7" spans="1:14" ht="17.5" thickBot="1">
      <c r="A7" s="136" t="s">
        <v>48</v>
      </c>
      <c r="B7" s="137"/>
      <c r="C7" s="137"/>
      <c r="D7" s="137"/>
      <c r="E7" s="137"/>
      <c r="F7" s="137"/>
      <c r="G7" s="137"/>
      <c r="H7" s="137"/>
      <c r="I7" s="137"/>
      <c r="J7" s="137"/>
      <c r="K7" s="125"/>
      <c r="L7" s="125"/>
      <c r="M7" s="196">
        <v>0.3</v>
      </c>
      <c r="N7" s="124"/>
    </row>
    <row r="8" spans="1:14" ht="58.5" thickBot="1">
      <c r="A8" s="126" t="s">
        <v>49</v>
      </c>
      <c r="B8" s="128" t="s">
        <v>50</v>
      </c>
      <c r="C8" s="128" t="s">
        <v>41</v>
      </c>
      <c r="D8" s="129" t="s">
        <v>51</v>
      </c>
      <c r="E8" s="129" t="s">
        <v>52</v>
      </c>
      <c r="F8" s="129" t="s">
        <v>231</v>
      </c>
      <c r="G8" s="129" t="s">
        <v>53</v>
      </c>
      <c r="H8" s="129" t="s">
        <v>54</v>
      </c>
      <c r="I8" s="129" t="s">
        <v>21</v>
      </c>
      <c r="J8" s="130" t="s">
        <v>55</v>
      </c>
      <c r="K8" s="129" t="s">
        <v>23</v>
      </c>
      <c r="L8" s="132" t="s">
        <v>232</v>
      </c>
      <c r="M8" s="195">
        <v>0.35</v>
      </c>
      <c r="N8" s="124"/>
    </row>
    <row r="9" spans="1:14" ht="58.5" thickBot="1">
      <c r="A9" s="126" t="s">
        <v>56</v>
      </c>
      <c r="B9" s="128" t="s">
        <v>57</v>
      </c>
      <c r="C9" s="128" t="s">
        <v>58</v>
      </c>
      <c r="D9" s="129" t="s">
        <v>51</v>
      </c>
      <c r="E9" s="129" t="s">
        <v>59</v>
      </c>
      <c r="F9" s="129" t="s">
        <v>60</v>
      </c>
      <c r="G9" s="129" t="s">
        <v>61</v>
      </c>
      <c r="H9" s="129" t="s">
        <v>62</v>
      </c>
      <c r="I9" s="129" t="s">
        <v>21</v>
      </c>
      <c r="J9" s="130" t="s">
        <v>63</v>
      </c>
      <c r="K9" s="129" t="s">
        <v>23</v>
      </c>
      <c r="L9" s="131" t="s">
        <v>64</v>
      </c>
      <c r="M9" s="195">
        <v>0.25</v>
      </c>
      <c r="N9" s="124"/>
    </row>
    <row r="10" spans="1:14" ht="44" thickBot="1">
      <c r="A10" s="126" t="s">
        <v>65</v>
      </c>
      <c r="B10" s="128" t="s">
        <v>57</v>
      </c>
      <c r="C10" s="128" t="s">
        <v>66</v>
      </c>
      <c r="D10" s="129" t="s">
        <v>51</v>
      </c>
      <c r="E10" s="128" t="s">
        <v>67</v>
      </c>
      <c r="F10" s="129" t="s">
        <v>68</v>
      </c>
      <c r="G10" s="129" t="s">
        <v>69</v>
      </c>
      <c r="H10" s="129" t="s">
        <v>70</v>
      </c>
      <c r="I10" s="129" t="s">
        <v>21</v>
      </c>
      <c r="J10" s="130" t="s">
        <v>71</v>
      </c>
      <c r="K10" s="129" t="s">
        <v>23</v>
      </c>
      <c r="L10" s="131" t="s">
        <v>72</v>
      </c>
      <c r="M10" s="195">
        <v>0.25</v>
      </c>
      <c r="N10" s="124"/>
    </row>
    <row r="11" spans="1:14" ht="73" thickBot="1">
      <c r="A11" s="126" t="s">
        <v>73</v>
      </c>
      <c r="B11" s="128" t="s">
        <v>57</v>
      </c>
      <c r="C11" s="128" t="s">
        <v>74</v>
      </c>
      <c r="D11" s="129" t="s">
        <v>51</v>
      </c>
      <c r="E11" s="129" t="s">
        <v>75</v>
      </c>
      <c r="F11" s="129" t="s">
        <v>76</v>
      </c>
      <c r="G11" s="129" t="s">
        <v>77</v>
      </c>
      <c r="H11" s="129" t="s">
        <v>78</v>
      </c>
      <c r="I11" s="129" t="s">
        <v>21</v>
      </c>
      <c r="J11" s="130" t="s">
        <v>71</v>
      </c>
      <c r="K11" s="129" t="s">
        <v>23</v>
      </c>
      <c r="L11" s="131" t="s">
        <v>233</v>
      </c>
      <c r="M11" s="195">
        <v>0.15</v>
      </c>
      <c r="N11" s="124"/>
    </row>
    <row r="12" spans="1:14" ht="17.5" thickBot="1">
      <c r="A12" s="136" t="s">
        <v>79</v>
      </c>
      <c r="B12" s="137"/>
      <c r="C12" s="137"/>
      <c r="D12" s="137"/>
      <c r="E12" s="137"/>
      <c r="F12" s="137"/>
      <c r="G12" s="137"/>
      <c r="H12" s="137"/>
      <c r="I12" s="137"/>
      <c r="J12" s="137"/>
      <c r="K12" s="125"/>
      <c r="L12" s="125"/>
      <c r="M12" s="196">
        <v>0.2</v>
      </c>
      <c r="N12" s="124"/>
    </row>
    <row r="13" spans="1:14" ht="102" thickBot="1">
      <c r="A13" s="126" t="s">
        <v>80</v>
      </c>
      <c r="B13" s="128" t="s">
        <v>81</v>
      </c>
      <c r="C13" s="128" t="s">
        <v>82</v>
      </c>
      <c r="D13" s="129" t="s">
        <v>83</v>
      </c>
      <c r="E13" s="129" t="s">
        <v>84</v>
      </c>
      <c r="F13" s="129" t="s">
        <v>85</v>
      </c>
      <c r="G13" s="129" t="s">
        <v>86</v>
      </c>
      <c r="H13" s="129" t="s">
        <v>87</v>
      </c>
      <c r="I13" s="129" t="s">
        <v>21</v>
      </c>
      <c r="J13" s="130" t="s">
        <v>88</v>
      </c>
      <c r="K13" s="129" t="s">
        <v>23</v>
      </c>
      <c r="L13" s="131" t="s">
        <v>89</v>
      </c>
      <c r="M13" s="195">
        <v>0.3</v>
      </c>
      <c r="N13" s="124"/>
    </row>
    <row r="14" spans="1:14" ht="145.5" thickBot="1">
      <c r="A14" s="126" t="s">
        <v>90</v>
      </c>
      <c r="B14" s="127" t="s">
        <v>81</v>
      </c>
      <c r="C14" s="128" t="s">
        <v>91</v>
      </c>
      <c r="D14" s="129" t="s">
        <v>83</v>
      </c>
      <c r="E14" s="129" t="s">
        <v>92</v>
      </c>
      <c r="F14" s="129" t="s">
        <v>234</v>
      </c>
      <c r="G14" s="129" t="s">
        <v>93</v>
      </c>
      <c r="H14" s="129" t="s">
        <v>94</v>
      </c>
      <c r="I14" s="129" t="s">
        <v>21</v>
      </c>
      <c r="J14" s="130" t="s">
        <v>95</v>
      </c>
      <c r="K14" s="129" t="s">
        <v>23</v>
      </c>
      <c r="L14" s="131" t="s">
        <v>96</v>
      </c>
      <c r="M14" s="195">
        <v>0.2</v>
      </c>
      <c r="N14" s="124"/>
    </row>
    <row r="15" spans="1:14" ht="131" thickBot="1">
      <c r="A15" s="126" t="s">
        <v>97</v>
      </c>
      <c r="B15" s="127" t="s">
        <v>81</v>
      </c>
      <c r="C15" s="129" t="s">
        <v>91</v>
      </c>
      <c r="D15" s="129" t="s">
        <v>83</v>
      </c>
      <c r="E15" s="129" t="s">
        <v>98</v>
      </c>
      <c r="F15" s="129" t="s">
        <v>99</v>
      </c>
      <c r="G15" s="129" t="s">
        <v>100</v>
      </c>
      <c r="H15" s="129" t="s">
        <v>101</v>
      </c>
      <c r="I15" s="129" t="s">
        <v>21</v>
      </c>
      <c r="J15" s="130" t="s">
        <v>102</v>
      </c>
      <c r="K15" s="129" t="s">
        <v>37</v>
      </c>
      <c r="L15" s="129" t="s">
        <v>103</v>
      </c>
      <c r="M15" s="195">
        <v>0.35</v>
      </c>
      <c r="N15" s="124"/>
    </row>
    <row r="16" spans="1:14" ht="116.5" thickBot="1">
      <c r="A16" s="126" t="s">
        <v>105</v>
      </c>
      <c r="B16" s="129" t="s">
        <v>81</v>
      </c>
      <c r="C16" s="129" t="s">
        <v>235</v>
      </c>
      <c r="D16" s="133" t="s">
        <v>83</v>
      </c>
      <c r="E16" s="129" t="s">
        <v>106</v>
      </c>
      <c r="F16" s="129" t="s">
        <v>236</v>
      </c>
      <c r="G16" s="129" t="s">
        <v>107</v>
      </c>
      <c r="H16" s="129" t="s">
        <v>237</v>
      </c>
      <c r="I16" s="129" t="s">
        <v>21</v>
      </c>
      <c r="J16" s="130" t="s">
        <v>108</v>
      </c>
      <c r="K16" s="129" t="s">
        <v>37</v>
      </c>
      <c r="L16" s="131" t="s">
        <v>238</v>
      </c>
      <c r="M16" s="195">
        <v>0.15</v>
      </c>
      <c r="N16" s="124"/>
    </row>
    <row r="17" spans="1:14" ht="17.5" thickBot="1">
      <c r="A17" s="136" t="s">
        <v>239</v>
      </c>
      <c r="B17" s="137"/>
      <c r="C17" s="137"/>
      <c r="D17" s="137"/>
      <c r="E17" s="137"/>
      <c r="F17" s="137"/>
      <c r="G17" s="137"/>
      <c r="H17" s="137"/>
      <c r="I17" s="137"/>
      <c r="J17" s="137"/>
      <c r="K17" s="134"/>
      <c r="L17" s="125"/>
      <c r="M17" s="196">
        <v>0.25</v>
      </c>
      <c r="N17" s="124"/>
    </row>
    <row r="18" spans="1:14" ht="58.5" thickBot="1">
      <c r="A18" s="126" t="s">
        <v>109</v>
      </c>
      <c r="B18" s="128" t="s">
        <v>110</v>
      </c>
      <c r="C18" s="128" t="s">
        <v>111</v>
      </c>
      <c r="D18" s="129" t="s">
        <v>112</v>
      </c>
      <c r="E18" s="129" t="s">
        <v>113</v>
      </c>
      <c r="F18" s="129" t="s">
        <v>114</v>
      </c>
      <c r="G18" s="129" t="s">
        <v>115</v>
      </c>
      <c r="H18" s="129" t="s">
        <v>116</v>
      </c>
      <c r="I18" s="129" t="s">
        <v>21</v>
      </c>
      <c r="J18" s="130" t="s">
        <v>117</v>
      </c>
      <c r="K18" s="129" t="s">
        <v>23</v>
      </c>
      <c r="L18" s="131" t="s">
        <v>118</v>
      </c>
      <c r="M18" s="195">
        <v>0.25</v>
      </c>
      <c r="N18" s="124"/>
    </row>
    <row r="19" spans="1:14" ht="247" thickBot="1">
      <c r="A19" s="126" t="s">
        <v>119</v>
      </c>
      <c r="B19" s="128" t="s">
        <v>110</v>
      </c>
      <c r="C19" s="128" t="s">
        <v>111</v>
      </c>
      <c r="D19" s="129" t="s">
        <v>112</v>
      </c>
      <c r="E19" s="129" t="s">
        <v>120</v>
      </c>
      <c r="F19" s="129" t="s">
        <v>121</v>
      </c>
      <c r="G19" s="129" t="s">
        <v>122</v>
      </c>
      <c r="H19" s="129" t="s">
        <v>123</v>
      </c>
      <c r="I19" s="129" t="s">
        <v>21</v>
      </c>
      <c r="J19" s="130" t="s">
        <v>124</v>
      </c>
      <c r="K19" s="129" t="s">
        <v>23</v>
      </c>
      <c r="L19" s="131" t="s">
        <v>125</v>
      </c>
      <c r="M19" s="195">
        <v>0.15</v>
      </c>
      <c r="N19" s="124"/>
    </row>
    <row r="20" spans="1:14" ht="58.5" thickBot="1">
      <c r="A20" s="126" t="s">
        <v>126</v>
      </c>
      <c r="B20" s="128" t="s">
        <v>110</v>
      </c>
      <c r="C20" s="128" t="s">
        <v>111</v>
      </c>
      <c r="D20" s="129" t="s">
        <v>112</v>
      </c>
      <c r="E20" s="129" t="s">
        <v>127</v>
      </c>
      <c r="F20" s="129" t="s">
        <v>128</v>
      </c>
      <c r="G20" s="129" t="s">
        <v>129</v>
      </c>
      <c r="H20" s="129" t="s">
        <v>130</v>
      </c>
      <c r="I20" s="129" t="s">
        <v>21</v>
      </c>
      <c r="J20" s="130" t="s">
        <v>131</v>
      </c>
      <c r="K20" s="129" t="s">
        <v>132</v>
      </c>
      <c r="L20" s="131" t="s">
        <v>240</v>
      </c>
      <c r="M20" s="195">
        <v>0.3</v>
      </c>
      <c r="N20" s="124"/>
    </row>
    <row r="21" spans="1:14" ht="73" thickBot="1">
      <c r="A21" s="126" t="s">
        <v>133</v>
      </c>
      <c r="B21" s="128" t="s">
        <v>110</v>
      </c>
      <c r="C21" s="128" t="s">
        <v>111</v>
      </c>
      <c r="D21" s="129" t="s">
        <v>112</v>
      </c>
      <c r="E21" s="129" t="s">
        <v>134</v>
      </c>
      <c r="F21" s="129" t="s">
        <v>135</v>
      </c>
      <c r="G21" s="129" t="s">
        <v>136</v>
      </c>
      <c r="H21" s="129" t="s">
        <v>137</v>
      </c>
      <c r="I21" s="129" t="s">
        <v>21</v>
      </c>
      <c r="J21" s="130" t="s">
        <v>138</v>
      </c>
      <c r="K21" s="129" t="s">
        <v>139</v>
      </c>
      <c r="L21" s="131" t="s">
        <v>241</v>
      </c>
      <c r="M21" s="195">
        <v>0.3</v>
      </c>
      <c r="N21" s="124"/>
    </row>
  </sheetData>
  <mergeCells count="4">
    <mergeCell ref="A2:J2"/>
    <mergeCell ref="A7:J7"/>
    <mergeCell ref="A12:J12"/>
    <mergeCell ref="A17:J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D966"/>
    <outlinePr summaryBelow="0" summaryRight="0"/>
  </sheetPr>
  <dimension ref="B3:E22"/>
  <sheetViews>
    <sheetView workbookViewId="0"/>
  </sheetViews>
  <sheetFormatPr defaultColWidth="12.6328125" defaultRowHeight="15.75" customHeight="1"/>
  <cols>
    <col min="4" max="4" width="25.08984375" customWidth="1"/>
    <col min="5" max="5" width="25.6328125" customWidth="1"/>
  </cols>
  <sheetData>
    <row r="3" spans="2:5" ht="15.75" customHeight="1">
      <c r="B3" s="138" t="s">
        <v>84</v>
      </c>
      <c r="C3" s="139"/>
      <c r="D3" s="139"/>
      <c r="E3" s="146"/>
    </row>
    <row r="4" spans="2:5" ht="15.75" customHeight="1">
      <c r="B4" s="140"/>
      <c r="C4" s="141"/>
      <c r="D4" s="141"/>
      <c r="E4" s="147"/>
    </row>
    <row r="5" spans="2:5" ht="15.75" customHeight="1">
      <c r="B5" s="149" t="s">
        <v>140</v>
      </c>
      <c r="C5" s="150"/>
      <c r="D5" s="150"/>
      <c r="E5" s="151"/>
    </row>
    <row r="6" spans="2:5" ht="15.75" customHeight="1">
      <c r="B6" s="18" t="s">
        <v>155</v>
      </c>
      <c r="C6" s="19" t="s">
        <v>162</v>
      </c>
      <c r="D6" s="19" t="s">
        <v>182</v>
      </c>
      <c r="E6" s="19" t="s">
        <v>183</v>
      </c>
    </row>
    <row r="7" spans="2:5" ht="14">
      <c r="B7" s="22">
        <v>1</v>
      </c>
      <c r="C7" s="22">
        <v>1</v>
      </c>
      <c r="D7" s="47">
        <v>2456205</v>
      </c>
      <c r="E7" s="72">
        <v>337000</v>
      </c>
    </row>
    <row r="8" spans="2:5" ht="14">
      <c r="B8" s="22">
        <v>2</v>
      </c>
      <c r="C8" s="22">
        <v>2</v>
      </c>
      <c r="D8" s="47">
        <v>2488320</v>
      </c>
      <c r="E8" s="72">
        <v>338500</v>
      </c>
    </row>
    <row r="9" spans="2:5" ht="14">
      <c r="B9" s="22">
        <v>3</v>
      </c>
      <c r="C9" s="22">
        <v>3</v>
      </c>
      <c r="D9" s="47">
        <v>2550389</v>
      </c>
      <c r="E9" s="72">
        <v>336750</v>
      </c>
    </row>
    <row r="10" spans="2:5" ht="14">
      <c r="B10" s="22">
        <v>4</v>
      </c>
      <c r="C10" s="22">
        <v>4</v>
      </c>
      <c r="D10" s="73">
        <v>2593657</v>
      </c>
      <c r="E10" s="72">
        <v>339414</v>
      </c>
    </row>
    <row r="11" spans="2:5" ht="14">
      <c r="B11" s="22">
        <v>5</v>
      </c>
      <c r="C11" s="22">
        <v>1</v>
      </c>
      <c r="D11" s="47">
        <v>25426530</v>
      </c>
      <c r="E11" s="47">
        <v>452367</v>
      </c>
    </row>
    <row r="12" spans="2:5" ht="14">
      <c r="B12" s="22">
        <v>6</v>
      </c>
      <c r="C12" s="22">
        <v>2</v>
      </c>
      <c r="D12" s="47">
        <v>26212455</v>
      </c>
      <c r="E12" s="47">
        <v>478954</v>
      </c>
    </row>
    <row r="13" spans="2:5" ht="14">
      <c r="B13" s="22">
        <v>7</v>
      </c>
      <c r="C13" s="22">
        <v>3</v>
      </c>
      <c r="D13" s="47">
        <v>2653165</v>
      </c>
      <c r="E13" s="47">
        <v>462892</v>
      </c>
    </row>
    <row r="14" spans="2:5" ht="14">
      <c r="B14" s="22">
        <v>8</v>
      </c>
      <c r="C14" s="22">
        <v>4</v>
      </c>
      <c r="D14" s="47">
        <v>26615550</v>
      </c>
      <c r="E14" s="47">
        <v>474909</v>
      </c>
    </row>
    <row r="15" spans="2:5" ht="14">
      <c r="B15" s="22">
        <v>11</v>
      </c>
      <c r="C15" s="22">
        <v>1</v>
      </c>
      <c r="D15" s="47">
        <v>26833400</v>
      </c>
      <c r="E15" s="80">
        <v>892714</v>
      </c>
    </row>
    <row r="16" spans="2:5" ht="14">
      <c r="B16" s="22">
        <v>12</v>
      </c>
      <c r="C16" s="22">
        <v>2</v>
      </c>
      <c r="D16" s="47">
        <v>26954165</v>
      </c>
      <c r="E16" s="47">
        <v>906482</v>
      </c>
    </row>
    <row r="17" spans="2:5" ht="14">
      <c r="B17" s="22">
        <v>13</v>
      </c>
      <c r="C17" s="22">
        <v>3</v>
      </c>
      <c r="D17" s="47">
        <v>27055325</v>
      </c>
      <c r="E17" s="47">
        <v>879965</v>
      </c>
    </row>
    <row r="18" spans="2:5" ht="14">
      <c r="B18" s="76">
        <v>14</v>
      </c>
      <c r="C18" s="77">
        <v>4</v>
      </c>
      <c r="D18" s="47">
        <v>27406000</v>
      </c>
      <c r="E18" s="47">
        <v>939205</v>
      </c>
    </row>
    <row r="19" spans="2:5" ht="14">
      <c r="B19" s="22">
        <v>15</v>
      </c>
      <c r="C19" s="22">
        <v>5</v>
      </c>
      <c r="D19" s="47">
        <v>27259220</v>
      </c>
      <c r="E19" s="47">
        <v>1102345</v>
      </c>
    </row>
    <row r="20" spans="2:5" ht="14">
      <c r="B20" s="22">
        <v>16</v>
      </c>
      <c r="C20" s="22">
        <v>6</v>
      </c>
      <c r="D20" s="47">
        <v>2685595</v>
      </c>
      <c r="E20" s="47">
        <v>1110678</v>
      </c>
    </row>
    <row r="21" spans="2:5" ht="14">
      <c r="B21" s="22">
        <v>17</v>
      </c>
      <c r="C21" s="22">
        <v>7</v>
      </c>
      <c r="D21" s="47">
        <v>26289650</v>
      </c>
      <c r="E21" s="47">
        <v>1081234</v>
      </c>
    </row>
    <row r="22" spans="2:5" ht="14">
      <c r="B22" s="22">
        <v>18</v>
      </c>
      <c r="C22" s="22">
        <v>8</v>
      </c>
      <c r="D22" s="78">
        <v>26125000</v>
      </c>
      <c r="E22" s="47">
        <v>1143012</v>
      </c>
    </row>
  </sheetData>
  <mergeCells count="2">
    <mergeCell ref="B3:E4"/>
    <mergeCell ref="B5:E5"/>
  </mergeCells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D966"/>
    <outlinePr summaryBelow="0" summaryRight="0"/>
  </sheetPr>
  <dimension ref="B2:E29"/>
  <sheetViews>
    <sheetView workbookViewId="0"/>
  </sheetViews>
  <sheetFormatPr defaultColWidth="12.6328125" defaultRowHeight="15.75" customHeight="1"/>
  <cols>
    <col min="4" max="4" width="25.26953125" customWidth="1"/>
    <col min="5" max="5" width="25.6328125" customWidth="1"/>
  </cols>
  <sheetData>
    <row r="2" spans="2:5" ht="15.75" customHeight="1">
      <c r="B2" s="138" t="s">
        <v>191</v>
      </c>
      <c r="C2" s="139"/>
      <c r="D2" s="139"/>
      <c r="E2" s="146"/>
    </row>
    <row r="3" spans="2:5" ht="15.75" customHeight="1">
      <c r="B3" s="140"/>
      <c r="C3" s="141"/>
      <c r="D3" s="141"/>
      <c r="E3" s="147"/>
    </row>
    <row r="4" spans="2:5" ht="15.75" customHeight="1">
      <c r="B4" s="149" t="s">
        <v>140</v>
      </c>
      <c r="C4" s="150"/>
      <c r="D4" s="150"/>
      <c r="E4" s="151"/>
    </row>
    <row r="5" spans="2:5" ht="15.75" customHeight="1">
      <c r="B5" s="18" t="s">
        <v>155</v>
      </c>
      <c r="C5" s="19" t="s">
        <v>162</v>
      </c>
      <c r="D5" s="19" t="s">
        <v>193</v>
      </c>
      <c r="E5" s="19" t="s">
        <v>194</v>
      </c>
    </row>
    <row r="6" spans="2:5" ht="14">
      <c r="B6" s="22">
        <v>1</v>
      </c>
      <c r="C6" s="22">
        <v>1</v>
      </c>
      <c r="D6" s="72">
        <v>-3424.25</v>
      </c>
      <c r="E6" s="72">
        <v>2500</v>
      </c>
    </row>
    <row r="7" spans="2:5" ht="14">
      <c r="B7" s="22">
        <v>2</v>
      </c>
      <c r="C7" s="22">
        <v>2</v>
      </c>
      <c r="D7" s="72">
        <v>-3847.56</v>
      </c>
      <c r="E7" s="72">
        <v>2800</v>
      </c>
    </row>
    <row r="8" spans="2:5" ht="14">
      <c r="B8" s="22">
        <v>3</v>
      </c>
      <c r="C8" s="22">
        <v>3</v>
      </c>
      <c r="D8" s="72">
        <v>-4116.8599999999997</v>
      </c>
      <c r="E8" s="72">
        <v>2000</v>
      </c>
    </row>
    <row r="9" spans="2:5" ht="14">
      <c r="B9" s="22">
        <v>4</v>
      </c>
      <c r="C9" s="22">
        <v>4</v>
      </c>
      <c r="D9" s="72">
        <v>-4203.8599999999997</v>
      </c>
      <c r="E9" s="72">
        <v>3068</v>
      </c>
    </row>
    <row r="10" spans="2:5" ht="13">
      <c r="B10" s="163" t="s">
        <v>195</v>
      </c>
      <c r="C10" s="160"/>
      <c r="D10" s="72">
        <v>-14197.02</v>
      </c>
      <c r="E10" s="79">
        <v>10368</v>
      </c>
    </row>
    <row r="11" spans="2:5" ht="13">
      <c r="B11" s="164" t="s">
        <v>196</v>
      </c>
      <c r="C11" s="165"/>
      <c r="D11" s="166"/>
      <c r="E11" s="75">
        <v>-1.3696999999999999</v>
      </c>
    </row>
    <row r="12" spans="2:5" ht="14">
      <c r="B12" s="22">
        <v>5</v>
      </c>
      <c r="C12" s="22">
        <v>1</v>
      </c>
      <c r="D12" s="72">
        <v>-7248</v>
      </c>
      <c r="E12" s="72">
        <v>8000</v>
      </c>
    </row>
    <row r="13" spans="2:5" ht="14">
      <c r="B13" s="22">
        <v>6</v>
      </c>
      <c r="C13" s="22">
        <v>2</v>
      </c>
      <c r="D13" s="72">
        <v>-8135</v>
      </c>
      <c r="E13" s="72">
        <v>9000</v>
      </c>
    </row>
    <row r="14" spans="2:5" ht="14">
      <c r="B14" s="22">
        <v>7</v>
      </c>
      <c r="C14" s="22">
        <v>3</v>
      </c>
      <c r="D14" s="72">
        <v>-9042</v>
      </c>
      <c r="E14" s="72">
        <v>10000</v>
      </c>
    </row>
    <row r="15" spans="2:5" ht="14">
      <c r="B15" s="22">
        <v>8</v>
      </c>
      <c r="C15" s="22">
        <v>4</v>
      </c>
      <c r="D15" s="72">
        <v>-12670</v>
      </c>
      <c r="E15" s="72">
        <v>13995</v>
      </c>
    </row>
    <row r="16" spans="2:5" ht="13">
      <c r="B16" s="163" t="s">
        <v>195</v>
      </c>
      <c r="C16" s="160"/>
      <c r="D16" s="72" t="s">
        <v>198</v>
      </c>
      <c r="E16" s="79">
        <v>32995</v>
      </c>
    </row>
    <row r="17" spans="2:5" ht="13">
      <c r="B17" s="164" t="s">
        <v>197</v>
      </c>
      <c r="C17" s="165"/>
      <c r="D17" s="166"/>
      <c r="E17" s="75">
        <v>-0.90600000000000003</v>
      </c>
    </row>
    <row r="18" spans="2:5" ht="14">
      <c r="B18" s="22">
        <v>11</v>
      </c>
      <c r="C18" s="22">
        <v>1</v>
      </c>
      <c r="D18" s="72">
        <v>-70840</v>
      </c>
      <c r="E18" s="72">
        <v>100000</v>
      </c>
    </row>
    <row r="19" spans="2:5" ht="14">
      <c r="B19" s="22">
        <v>12</v>
      </c>
      <c r="C19" s="22">
        <v>2</v>
      </c>
      <c r="D19" s="72">
        <v>-85008</v>
      </c>
      <c r="E19" s="72">
        <v>120000</v>
      </c>
    </row>
    <row r="20" spans="2:5" ht="14">
      <c r="B20" s="22">
        <v>13</v>
      </c>
      <c r="C20" s="22">
        <v>3</v>
      </c>
      <c r="D20" s="72">
        <v>-75042</v>
      </c>
      <c r="E20" s="72">
        <v>106311</v>
      </c>
    </row>
    <row r="21" spans="2:5" ht="14">
      <c r="B21" s="76">
        <v>14</v>
      </c>
      <c r="C21" s="77">
        <v>4</v>
      </c>
      <c r="D21" s="72">
        <v>-70840</v>
      </c>
      <c r="E21" s="72">
        <v>100000</v>
      </c>
    </row>
    <row r="22" spans="2:5" ht="13">
      <c r="B22" s="162" t="s">
        <v>195</v>
      </c>
      <c r="C22" s="160"/>
      <c r="D22" s="72" t="s">
        <v>200</v>
      </c>
      <c r="E22" s="79">
        <v>426311</v>
      </c>
    </row>
    <row r="23" spans="2:5" ht="13">
      <c r="B23" s="164" t="s">
        <v>199</v>
      </c>
      <c r="C23" s="165"/>
      <c r="D23" s="166"/>
      <c r="E23" s="75">
        <v>-0.70840000000000003</v>
      </c>
    </row>
    <row r="24" spans="2:5" ht="14">
      <c r="B24" s="22">
        <v>15</v>
      </c>
      <c r="C24" s="22">
        <v>5</v>
      </c>
      <c r="D24" s="72">
        <v>-1701</v>
      </c>
      <c r="E24" s="72">
        <v>9000</v>
      </c>
    </row>
    <row r="25" spans="2:5" ht="14">
      <c r="B25" s="22">
        <v>16</v>
      </c>
      <c r="C25" s="22">
        <v>6</v>
      </c>
      <c r="D25" s="72">
        <v>-1889</v>
      </c>
      <c r="E25" s="72">
        <v>10000</v>
      </c>
    </row>
    <row r="26" spans="2:5" ht="14">
      <c r="B26" s="22">
        <v>17</v>
      </c>
      <c r="C26" s="22">
        <v>7</v>
      </c>
      <c r="D26" s="72">
        <v>-2077</v>
      </c>
      <c r="E26" s="72">
        <v>11000</v>
      </c>
    </row>
    <row r="27" spans="2:5" ht="14">
      <c r="B27" s="22">
        <v>18</v>
      </c>
      <c r="C27" s="22">
        <v>8</v>
      </c>
      <c r="D27" s="72">
        <v>-1529</v>
      </c>
      <c r="E27" s="72">
        <v>8100</v>
      </c>
    </row>
    <row r="28" spans="2:5" ht="13">
      <c r="B28" s="163" t="s">
        <v>195</v>
      </c>
      <c r="C28" s="151"/>
      <c r="D28" s="72" t="s">
        <v>202</v>
      </c>
      <c r="E28" s="79">
        <v>38167</v>
      </c>
    </row>
    <row r="29" spans="2:5" ht="13">
      <c r="B29" s="164" t="s">
        <v>201</v>
      </c>
      <c r="C29" s="165"/>
      <c r="D29" s="166"/>
      <c r="E29" s="75">
        <v>-0.18890000000000001</v>
      </c>
    </row>
  </sheetData>
  <mergeCells count="10">
    <mergeCell ref="B22:C22"/>
    <mergeCell ref="B28:C28"/>
    <mergeCell ref="B29:D29"/>
    <mergeCell ref="B2:E3"/>
    <mergeCell ref="B4:E4"/>
    <mergeCell ref="B10:C10"/>
    <mergeCell ref="B11:D11"/>
    <mergeCell ref="B16:C16"/>
    <mergeCell ref="B17:D17"/>
    <mergeCell ref="B23:D2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D966"/>
    <outlinePr summaryBelow="0" summaryRight="0"/>
  </sheetPr>
  <dimension ref="B2:E25"/>
  <sheetViews>
    <sheetView workbookViewId="0"/>
  </sheetViews>
  <sheetFormatPr defaultColWidth="12.6328125" defaultRowHeight="15.75" customHeight="1"/>
  <cols>
    <col min="4" max="4" width="25.6328125" customWidth="1"/>
    <col min="5" max="5" width="38.26953125" customWidth="1"/>
  </cols>
  <sheetData>
    <row r="2" spans="2:5" ht="15.75" customHeight="1">
      <c r="B2" s="138" t="s">
        <v>181</v>
      </c>
      <c r="C2" s="139"/>
      <c r="D2" s="139"/>
      <c r="E2" s="146"/>
    </row>
    <row r="3" spans="2:5" ht="15.75" customHeight="1">
      <c r="B3" s="140"/>
      <c r="C3" s="141"/>
      <c r="D3" s="141"/>
      <c r="E3" s="147"/>
    </row>
    <row r="4" spans="2:5" ht="15.75" customHeight="1">
      <c r="B4" s="149" t="s">
        <v>140</v>
      </c>
      <c r="C4" s="150"/>
      <c r="D4" s="150"/>
      <c r="E4" s="151"/>
    </row>
    <row r="5" spans="2:5" ht="15.75" customHeight="1">
      <c r="B5" s="18" t="s">
        <v>155</v>
      </c>
      <c r="C5" s="19" t="s">
        <v>162</v>
      </c>
      <c r="D5" s="19" t="s">
        <v>184</v>
      </c>
      <c r="E5" s="19" t="s">
        <v>185</v>
      </c>
    </row>
    <row r="6" spans="2:5" ht="14">
      <c r="B6" s="22">
        <v>1</v>
      </c>
      <c r="C6" s="22">
        <v>1</v>
      </c>
      <c r="D6" s="47">
        <v>-389456.75</v>
      </c>
      <c r="E6" s="72">
        <v>-389456.75</v>
      </c>
    </row>
    <row r="7" spans="2:5" ht="14">
      <c r="B7" s="22">
        <v>2</v>
      </c>
      <c r="C7" s="22">
        <v>2</v>
      </c>
      <c r="D7" s="47">
        <v>-412789.33</v>
      </c>
      <c r="E7" s="72">
        <v>-802246.08</v>
      </c>
    </row>
    <row r="8" spans="2:5" ht="14">
      <c r="B8" s="22">
        <v>3</v>
      </c>
      <c r="C8" s="22">
        <v>3</v>
      </c>
      <c r="D8" s="47">
        <v>-364123.92</v>
      </c>
      <c r="E8" s="72">
        <v>-1166369.99</v>
      </c>
    </row>
    <row r="9" spans="2:5" ht="14">
      <c r="B9" s="22">
        <v>4</v>
      </c>
      <c r="C9" s="22">
        <v>4</v>
      </c>
      <c r="D9" s="73">
        <v>-374384.01</v>
      </c>
      <c r="E9" s="72">
        <v>-1540754</v>
      </c>
    </row>
    <row r="10" spans="2:5" ht="13">
      <c r="B10" s="164" t="s">
        <v>186</v>
      </c>
      <c r="C10" s="167"/>
      <c r="D10" s="160"/>
      <c r="E10" s="74">
        <v>-1540754</v>
      </c>
    </row>
    <row r="11" spans="2:5" ht="14">
      <c r="B11" s="22">
        <v>5</v>
      </c>
      <c r="C11" s="22">
        <v>1</v>
      </c>
      <c r="D11" s="72">
        <v>-376830.75</v>
      </c>
      <c r="E11" s="72">
        <v>-376830.75</v>
      </c>
    </row>
    <row r="12" spans="2:5" ht="14">
      <c r="B12" s="22">
        <v>6</v>
      </c>
      <c r="C12" s="22">
        <v>2</v>
      </c>
      <c r="D12" s="72">
        <v>-367569.42</v>
      </c>
      <c r="E12" s="72">
        <v>-744400.17</v>
      </c>
    </row>
    <row r="13" spans="2:5" ht="14">
      <c r="B13" s="22">
        <v>7</v>
      </c>
      <c r="C13" s="22">
        <v>3</v>
      </c>
      <c r="D13" s="72">
        <v>-368481.29</v>
      </c>
      <c r="E13" s="72">
        <v>-1112881.46</v>
      </c>
    </row>
    <row r="14" spans="2:5" ht="14">
      <c r="B14" s="22">
        <v>8</v>
      </c>
      <c r="C14" s="22">
        <v>4</v>
      </c>
      <c r="D14" s="72">
        <v>-241519.54</v>
      </c>
      <c r="E14" s="72">
        <v>-1354401</v>
      </c>
    </row>
    <row r="15" spans="2:5" ht="13">
      <c r="B15" s="164" t="s">
        <v>187</v>
      </c>
      <c r="C15" s="165"/>
      <c r="D15" s="166"/>
      <c r="E15" s="74">
        <v>-1354401</v>
      </c>
    </row>
    <row r="16" spans="2:5" ht="14">
      <c r="B16" s="22">
        <v>11</v>
      </c>
      <c r="C16" s="22">
        <v>1</v>
      </c>
      <c r="D16" s="72">
        <v>-589456.75</v>
      </c>
      <c r="E16" s="72">
        <v>-589456.75</v>
      </c>
    </row>
    <row r="17" spans="2:5" ht="14">
      <c r="B17" s="22">
        <v>12</v>
      </c>
      <c r="C17" s="22">
        <v>2</v>
      </c>
      <c r="D17" s="72">
        <v>-612789.32999999996</v>
      </c>
      <c r="E17" s="72">
        <v>-1202246.08</v>
      </c>
    </row>
    <row r="18" spans="2:5" ht="14">
      <c r="B18" s="22">
        <v>13</v>
      </c>
      <c r="C18" s="22">
        <v>3</v>
      </c>
      <c r="D18" s="72">
        <v>-564123.92000000004</v>
      </c>
      <c r="E18" s="72">
        <v>-1766369.99</v>
      </c>
    </row>
    <row r="19" spans="2:5" ht="14">
      <c r="B19" s="76">
        <v>14</v>
      </c>
      <c r="C19" s="77">
        <v>4</v>
      </c>
      <c r="D19" s="72">
        <v>3932925</v>
      </c>
      <c r="E19" s="72">
        <v>2166555</v>
      </c>
    </row>
    <row r="20" spans="2:5" ht="13">
      <c r="B20" s="164" t="s">
        <v>188</v>
      </c>
      <c r="C20" s="167"/>
      <c r="D20" s="160"/>
      <c r="E20" s="74">
        <v>2166555</v>
      </c>
    </row>
    <row r="21" spans="2:5" ht="14">
      <c r="B21" s="22">
        <v>15</v>
      </c>
      <c r="C21" s="22">
        <v>5</v>
      </c>
      <c r="D21" s="72">
        <v>-421946.75</v>
      </c>
      <c r="E21" s="72">
        <v>-421946.75</v>
      </c>
    </row>
    <row r="22" spans="2:5" ht="14">
      <c r="B22" s="22">
        <v>16</v>
      </c>
      <c r="C22" s="22">
        <v>6</v>
      </c>
      <c r="D22" s="72">
        <v>-428346.12</v>
      </c>
      <c r="E22" s="72">
        <v>-850292.87</v>
      </c>
    </row>
    <row r="23" spans="2:5" ht="14">
      <c r="B23" s="22">
        <v>17</v>
      </c>
      <c r="C23" s="22">
        <v>7</v>
      </c>
      <c r="D23" s="72">
        <v>-450278.59</v>
      </c>
      <c r="E23" s="72">
        <v>-1300571.46</v>
      </c>
    </row>
    <row r="24" spans="2:5" ht="14">
      <c r="B24" s="22">
        <v>18</v>
      </c>
      <c r="C24" s="22">
        <v>8</v>
      </c>
      <c r="D24" s="72">
        <v>-436297.54</v>
      </c>
      <c r="E24" s="72">
        <v>-1736869</v>
      </c>
    </row>
    <row r="25" spans="2:5" ht="13">
      <c r="B25" s="164" t="s">
        <v>189</v>
      </c>
      <c r="C25" s="165"/>
      <c r="D25" s="166"/>
      <c r="E25" s="74">
        <v>-1736869</v>
      </c>
    </row>
  </sheetData>
  <mergeCells count="6">
    <mergeCell ref="B25:D25"/>
    <mergeCell ref="B2:E3"/>
    <mergeCell ref="B4:E4"/>
    <mergeCell ref="B10:D10"/>
    <mergeCell ref="B15:D15"/>
    <mergeCell ref="B20:D20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D966"/>
    <outlinePr summaryBelow="0" summaryRight="0"/>
  </sheetPr>
  <dimension ref="B1:I999"/>
  <sheetViews>
    <sheetView zoomScale="40" zoomScaleNormal="40" workbookViewId="0">
      <selection activeCell="H19" sqref="H19"/>
    </sheetView>
  </sheetViews>
  <sheetFormatPr defaultColWidth="12.6328125" defaultRowHeight="15.75" customHeight="1"/>
  <cols>
    <col min="4" max="4" width="32.6328125" customWidth="1"/>
    <col min="5" max="5" width="25.08984375" customWidth="1"/>
    <col min="6" max="6" width="17.453125" customWidth="1"/>
    <col min="7" max="7" width="22.1796875" customWidth="1"/>
  </cols>
  <sheetData>
    <row r="1" spans="2:9" ht="15.75" customHeight="1">
      <c r="F1" s="4"/>
      <c r="G1" s="4"/>
    </row>
    <row r="2" spans="2:9" ht="15.75" customHeight="1">
      <c r="B2" s="168" t="s">
        <v>190</v>
      </c>
      <c r="C2" s="169"/>
      <c r="D2" s="169"/>
      <c r="E2" s="169"/>
      <c r="F2" s="169"/>
      <c r="G2" s="169"/>
    </row>
    <row r="3" spans="2:9" ht="14">
      <c r="B3" s="168"/>
      <c r="C3" s="169"/>
      <c r="D3" s="169"/>
      <c r="E3" s="169"/>
      <c r="F3" s="169"/>
      <c r="G3" s="169"/>
      <c r="I3" s="81"/>
    </row>
    <row r="4" spans="2:9" ht="15.75" customHeight="1">
      <c r="B4" s="135"/>
      <c r="C4" s="135"/>
      <c r="D4" s="135"/>
      <c r="E4" s="135"/>
      <c r="F4" s="135"/>
      <c r="G4" s="135" t="s">
        <v>140</v>
      </c>
    </row>
    <row r="5" spans="2:9" ht="15.75" customHeight="1">
      <c r="B5" s="18" t="s">
        <v>155</v>
      </c>
      <c r="C5" s="19" t="s">
        <v>162</v>
      </c>
      <c r="D5" s="19" t="s">
        <v>190</v>
      </c>
      <c r="E5" s="19" t="s">
        <v>192</v>
      </c>
      <c r="F5" s="82" t="s">
        <v>203</v>
      </c>
      <c r="G5" s="82" t="s">
        <v>204</v>
      </c>
      <c r="H5" s="1"/>
      <c r="I5" s="81"/>
    </row>
    <row r="6" spans="2:9" ht="14">
      <c r="B6" s="22">
        <v>1</v>
      </c>
      <c r="C6" s="22">
        <v>1</v>
      </c>
      <c r="D6" s="72">
        <v>-482100</v>
      </c>
      <c r="E6" s="72">
        <v>-482100</v>
      </c>
      <c r="F6" s="83">
        <v>-250000</v>
      </c>
      <c r="G6" s="84">
        <v>-232100</v>
      </c>
    </row>
    <row r="7" spans="2:9" ht="14">
      <c r="B7" s="22">
        <v>2</v>
      </c>
      <c r="C7" s="22">
        <v>2</v>
      </c>
      <c r="D7" s="72">
        <v>-129800</v>
      </c>
      <c r="E7" s="72">
        <v>-611900</v>
      </c>
      <c r="F7" s="83">
        <v>-70000</v>
      </c>
      <c r="G7" s="84">
        <v>-59800</v>
      </c>
    </row>
    <row r="8" spans="2:9" ht="14">
      <c r="B8" s="22">
        <v>3</v>
      </c>
      <c r="C8" s="22">
        <v>3</v>
      </c>
      <c r="D8" s="72">
        <v>-251500</v>
      </c>
      <c r="E8" s="72">
        <v>-863400</v>
      </c>
      <c r="F8" s="83">
        <v>-130000</v>
      </c>
      <c r="G8" s="84">
        <v>-121500</v>
      </c>
    </row>
    <row r="9" spans="2:9" ht="14">
      <c r="B9" s="22">
        <v>4</v>
      </c>
      <c r="C9" s="22">
        <v>4</v>
      </c>
      <c r="D9" s="72">
        <v>-231724</v>
      </c>
      <c r="E9" s="72">
        <v>-1095124</v>
      </c>
      <c r="F9" s="83">
        <v>-120000</v>
      </c>
      <c r="G9" s="84">
        <v>-111724</v>
      </c>
    </row>
    <row r="10" spans="2:9" ht="13">
      <c r="B10" s="164" t="s">
        <v>196</v>
      </c>
      <c r="C10" s="167"/>
      <c r="D10" s="160"/>
      <c r="E10" s="74">
        <v>-1095124</v>
      </c>
      <c r="F10" s="85"/>
      <c r="G10" s="85"/>
    </row>
    <row r="11" spans="2:9" ht="14">
      <c r="B11" s="22">
        <v>5</v>
      </c>
      <c r="C11" s="22">
        <v>1</v>
      </c>
      <c r="D11" s="72">
        <v>-289040.33</v>
      </c>
      <c r="E11" s="72">
        <v>-289040.33</v>
      </c>
      <c r="F11" s="83">
        <v>-150000</v>
      </c>
      <c r="G11" s="84">
        <v>-139040</v>
      </c>
    </row>
    <row r="12" spans="2:9" ht="14">
      <c r="B12" s="22">
        <v>6</v>
      </c>
      <c r="C12" s="22">
        <v>2</v>
      </c>
      <c r="D12" s="72">
        <v>-242983.92</v>
      </c>
      <c r="E12" s="72">
        <v>-532024.25</v>
      </c>
      <c r="F12" s="83">
        <v>-125000</v>
      </c>
      <c r="G12" s="84">
        <v>-117984</v>
      </c>
    </row>
    <row r="13" spans="2:9" ht="14">
      <c r="B13" s="22">
        <v>7</v>
      </c>
      <c r="C13" s="22">
        <v>3</v>
      </c>
      <c r="D13" s="72">
        <v>-204096.75</v>
      </c>
      <c r="E13" s="72">
        <v>-736121</v>
      </c>
      <c r="F13" s="83">
        <v>-105000</v>
      </c>
      <c r="G13" s="84">
        <v>-99097</v>
      </c>
    </row>
    <row r="14" spans="2:9" ht="14">
      <c r="B14" s="22">
        <v>8</v>
      </c>
      <c r="C14" s="22">
        <v>4</v>
      </c>
      <c r="D14" s="72">
        <v>-131000</v>
      </c>
      <c r="E14" s="72">
        <v>-867121</v>
      </c>
      <c r="F14" s="83">
        <v>-70000</v>
      </c>
      <c r="G14" s="84">
        <v>-61000</v>
      </c>
    </row>
    <row r="15" spans="2:9" ht="13">
      <c r="B15" s="164" t="s">
        <v>197</v>
      </c>
      <c r="C15" s="165"/>
      <c r="D15" s="166"/>
      <c r="E15" s="74">
        <v>-867121</v>
      </c>
      <c r="F15" s="86"/>
      <c r="G15" s="86"/>
    </row>
    <row r="16" spans="2:9" ht="14">
      <c r="B16" s="22">
        <v>11</v>
      </c>
      <c r="C16" s="22">
        <v>1</v>
      </c>
      <c r="D16" s="72">
        <v>-154042</v>
      </c>
      <c r="E16" s="72">
        <v>-154042</v>
      </c>
      <c r="F16" s="83">
        <v>-80000</v>
      </c>
      <c r="G16" s="84">
        <v>-74042</v>
      </c>
    </row>
    <row r="17" spans="2:7" ht="14">
      <c r="B17" s="22">
        <v>12</v>
      </c>
      <c r="C17" s="22">
        <v>2</v>
      </c>
      <c r="D17" s="72">
        <v>-157246</v>
      </c>
      <c r="E17" s="72">
        <v>-311288</v>
      </c>
      <c r="F17" s="83">
        <v>-85000</v>
      </c>
      <c r="G17" s="84">
        <v>-72246</v>
      </c>
    </row>
    <row r="18" spans="2:7" ht="14">
      <c r="B18" s="22">
        <v>13</v>
      </c>
      <c r="C18" s="22">
        <v>3</v>
      </c>
      <c r="D18" s="72">
        <v>-156480</v>
      </c>
      <c r="E18" s="72">
        <v>-467768</v>
      </c>
      <c r="F18" s="83">
        <v>-80000</v>
      </c>
      <c r="G18" s="84">
        <v>-76480</v>
      </c>
    </row>
    <row r="19" spans="2:7" ht="14">
      <c r="B19" s="76">
        <v>14</v>
      </c>
      <c r="C19" s="77">
        <v>4</v>
      </c>
      <c r="D19" s="72">
        <v>-148400</v>
      </c>
      <c r="E19" s="72">
        <v>-616168</v>
      </c>
      <c r="F19" s="83">
        <v>-75000</v>
      </c>
      <c r="G19" s="84">
        <v>-73400</v>
      </c>
    </row>
    <row r="20" spans="2:7" ht="13">
      <c r="B20" s="164" t="s">
        <v>199</v>
      </c>
      <c r="C20" s="167"/>
      <c r="D20" s="160"/>
      <c r="E20" s="74">
        <v>-616168</v>
      </c>
      <c r="F20" s="85"/>
      <c r="G20" s="85"/>
    </row>
    <row r="21" spans="2:7" ht="14">
      <c r="B21" s="22">
        <v>15</v>
      </c>
      <c r="C21" s="22">
        <v>5</v>
      </c>
      <c r="D21" s="72">
        <v>-94438.25</v>
      </c>
      <c r="E21" s="72">
        <v>-94438.25</v>
      </c>
      <c r="F21" s="83">
        <v>-50000</v>
      </c>
      <c r="G21" s="84">
        <v>-44438</v>
      </c>
    </row>
    <row r="22" spans="2:7" ht="14">
      <c r="B22" s="22">
        <v>16</v>
      </c>
      <c r="C22" s="22">
        <v>6</v>
      </c>
      <c r="D22" s="72">
        <v>-78748.75</v>
      </c>
      <c r="E22" s="72">
        <v>-173187</v>
      </c>
      <c r="F22" s="83">
        <v>-40000</v>
      </c>
      <c r="G22" s="84">
        <v>-38749</v>
      </c>
    </row>
    <row r="23" spans="2:7" ht="14">
      <c r="B23" s="22">
        <v>17</v>
      </c>
      <c r="C23" s="22">
        <v>7</v>
      </c>
      <c r="D23" s="72">
        <v>-204096.75</v>
      </c>
      <c r="E23" s="72">
        <v>-377283.75</v>
      </c>
      <c r="F23" s="83">
        <v>-105000</v>
      </c>
      <c r="G23" s="84">
        <v>-99097</v>
      </c>
    </row>
    <row r="24" spans="2:7" ht="14">
      <c r="B24" s="22">
        <v>18</v>
      </c>
      <c r="C24" s="22">
        <v>8</v>
      </c>
      <c r="D24" s="72">
        <v>-470</v>
      </c>
      <c r="E24" s="72">
        <v>-377753.75</v>
      </c>
      <c r="F24" s="83">
        <v>-250</v>
      </c>
      <c r="G24" s="84">
        <v>-220</v>
      </c>
    </row>
    <row r="25" spans="2:7" ht="13">
      <c r="B25" s="164" t="s">
        <v>201</v>
      </c>
      <c r="C25" s="165"/>
      <c r="D25" s="166"/>
      <c r="E25" s="74">
        <v>-377753</v>
      </c>
      <c r="F25" s="4"/>
      <c r="G25" s="4"/>
    </row>
    <row r="26" spans="2:7" ht="12.5">
      <c r="F26" s="4"/>
      <c r="G26" s="4"/>
    </row>
    <row r="27" spans="2:7" ht="12.5">
      <c r="B27" s="87" t="s">
        <v>155</v>
      </c>
      <c r="C27" s="87" t="s">
        <v>162</v>
      </c>
      <c r="D27" s="87" t="s">
        <v>190</v>
      </c>
      <c r="E27" s="87" t="s">
        <v>205</v>
      </c>
      <c r="F27" s="88" t="s">
        <v>206</v>
      </c>
      <c r="G27" s="4"/>
    </row>
    <row r="28" spans="2:7" ht="12.5">
      <c r="B28" s="89">
        <v>1</v>
      </c>
      <c r="C28" s="89">
        <v>1</v>
      </c>
      <c r="D28" s="90">
        <v>-482100</v>
      </c>
      <c r="E28" s="90">
        <v>-250000</v>
      </c>
      <c r="F28" s="84">
        <v>-232100</v>
      </c>
      <c r="G28" s="4"/>
    </row>
    <row r="29" spans="2:7" ht="12.5">
      <c r="B29" s="89">
        <v>2</v>
      </c>
      <c r="C29" s="89">
        <v>2</v>
      </c>
      <c r="D29" s="90">
        <v>-129800</v>
      </c>
      <c r="E29" s="90">
        <v>-70000</v>
      </c>
      <c r="F29" s="84">
        <v>-59800</v>
      </c>
      <c r="G29" s="4"/>
    </row>
    <row r="30" spans="2:7" ht="12.5">
      <c r="B30" s="89">
        <v>3</v>
      </c>
      <c r="C30" s="89">
        <v>3</v>
      </c>
      <c r="D30" s="90">
        <v>-251500</v>
      </c>
      <c r="E30" s="90">
        <v>-130000</v>
      </c>
      <c r="F30" s="84">
        <v>-121500</v>
      </c>
      <c r="G30" s="4"/>
    </row>
    <row r="31" spans="2:7" ht="12.5">
      <c r="B31" s="89">
        <v>4</v>
      </c>
      <c r="C31" s="89">
        <v>4</v>
      </c>
      <c r="D31" s="90">
        <v>-231724</v>
      </c>
      <c r="E31" s="90">
        <v>-120000</v>
      </c>
      <c r="F31" s="84">
        <v>-111724</v>
      </c>
      <c r="G31" s="4"/>
    </row>
    <row r="32" spans="2:7" ht="12.5">
      <c r="B32" s="89">
        <v>5</v>
      </c>
      <c r="C32" s="89">
        <v>1</v>
      </c>
      <c r="D32" s="90">
        <v>-289040</v>
      </c>
      <c r="E32" s="90">
        <v>-150000</v>
      </c>
      <c r="F32" s="84">
        <v>-139040</v>
      </c>
      <c r="G32" s="4"/>
    </row>
    <row r="33" spans="2:7" ht="12.5">
      <c r="B33" s="89">
        <v>6</v>
      </c>
      <c r="C33" s="89">
        <v>2</v>
      </c>
      <c r="D33" s="90">
        <v>-242984</v>
      </c>
      <c r="E33" s="90">
        <v>-125000</v>
      </c>
      <c r="F33" s="84">
        <v>-117984</v>
      </c>
      <c r="G33" s="4"/>
    </row>
    <row r="34" spans="2:7" ht="12.5">
      <c r="B34" s="89">
        <v>7</v>
      </c>
      <c r="C34" s="89">
        <v>3</v>
      </c>
      <c r="D34" s="90">
        <v>-204097</v>
      </c>
      <c r="E34" s="90">
        <v>-105000</v>
      </c>
      <c r="F34" s="84">
        <v>-99097</v>
      </c>
      <c r="G34" s="4"/>
    </row>
    <row r="35" spans="2:7" ht="12.5">
      <c r="B35" s="89">
        <v>8</v>
      </c>
      <c r="C35" s="89">
        <v>4</v>
      </c>
      <c r="D35" s="90">
        <v>-131000</v>
      </c>
      <c r="E35" s="90">
        <v>-70000</v>
      </c>
      <c r="F35" s="84">
        <v>-61000</v>
      </c>
      <c r="G35" s="4"/>
    </row>
    <row r="36" spans="2:7" ht="12.5">
      <c r="B36" s="89">
        <v>11</v>
      </c>
      <c r="C36" s="89">
        <v>1</v>
      </c>
      <c r="D36" s="90">
        <v>-154042</v>
      </c>
      <c r="E36" s="90">
        <v>-80000</v>
      </c>
      <c r="F36" s="84">
        <v>-74042</v>
      </c>
      <c r="G36" s="4"/>
    </row>
    <row r="37" spans="2:7" ht="12.5">
      <c r="B37" s="89">
        <v>12</v>
      </c>
      <c r="C37" s="89">
        <v>2</v>
      </c>
      <c r="D37" s="90">
        <v>-157246</v>
      </c>
      <c r="E37" s="90">
        <v>-85000</v>
      </c>
      <c r="F37" s="84">
        <v>-72246</v>
      </c>
      <c r="G37" s="4"/>
    </row>
    <row r="38" spans="2:7" ht="12.5">
      <c r="B38" s="89">
        <v>13</v>
      </c>
      <c r="C38" s="89">
        <v>3</v>
      </c>
      <c r="D38" s="90">
        <v>-156480</v>
      </c>
      <c r="E38" s="90">
        <v>-80000</v>
      </c>
      <c r="F38" s="84">
        <v>-76480</v>
      </c>
      <c r="G38" s="4"/>
    </row>
    <row r="39" spans="2:7" ht="12.5">
      <c r="B39" s="89">
        <v>14</v>
      </c>
      <c r="C39" s="89">
        <v>4</v>
      </c>
      <c r="D39" s="90">
        <v>-148400</v>
      </c>
      <c r="E39" s="90">
        <v>-75000</v>
      </c>
      <c r="F39" s="84">
        <v>-73400</v>
      </c>
      <c r="G39" s="4"/>
    </row>
    <row r="40" spans="2:7" ht="12.5">
      <c r="B40" s="89">
        <v>15</v>
      </c>
      <c r="C40" s="89">
        <v>5</v>
      </c>
      <c r="D40" s="90">
        <v>-94438</v>
      </c>
      <c r="E40" s="90">
        <v>-50000</v>
      </c>
      <c r="F40" s="84">
        <v>-44438</v>
      </c>
      <c r="G40" s="4"/>
    </row>
    <row r="41" spans="2:7" ht="12.5">
      <c r="B41" s="89">
        <v>16</v>
      </c>
      <c r="C41" s="89">
        <v>6</v>
      </c>
      <c r="D41" s="90">
        <v>-78749</v>
      </c>
      <c r="E41" s="90">
        <v>-40000</v>
      </c>
      <c r="F41" s="84">
        <v>-38749</v>
      </c>
      <c r="G41" s="4"/>
    </row>
    <row r="42" spans="2:7" ht="12.5">
      <c r="B42" s="89">
        <v>17</v>
      </c>
      <c r="C42" s="89">
        <v>7</v>
      </c>
      <c r="D42" s="90">
        <v>-204097</v>
      </c>
      <c r="E42" s="90">
        <v>-105000</v>
      </c>
      <c r="F42" s="84">
        <v>-99097</v>
      </c>
      <c r="G42" s="4"/>
    </row>
    <row r="43" spans="2:7" ht="12.5">
      <c r="B43" s="89">
        <v>18</v>
      </c>
      <c r="C43" s="89">
        <v>8</v>
      </c>
      <c r="D43" s="89">
        <v>-470</v>
      </c>
      <c r="E43" s="89">
        <v>-250</v>
      </c>
      <c r="F43" s="84">
        <v>-220</v>
      </c>
      <c r="G43" s="4"/>
    </row>
    <row r="44" spans="2:7" ht="12.5">
      <c r="B44" s="89"/>
      <c r="C44" s="89"/>
      <c r="D44" s="89"/>
      <c r="E44" s="89"/>
      <c r="F44" s="84"/>
      <c r="G44" s="4"/>
    </row>
    <row r="45" spans="2:7" ht="12.5">
      <c r="B45" s="89"/>
      <c r="C45" s="89"/>
      <c r="D45" s="89"/>
      <c r="E45" s="89"/>
      <c r="F45" s="84"/>
      <c r="G45" s="4"/>
    </row>
    <row r="46" spans="2:7" ht="15.5">
      <c r="B46" s="91"/>
      <c r="F46" s="4"/>
      <c r="G46" s="4"/>
    </row>
    <row r="47" spans="2:7" ht="15.5">
      <c r="B47" s="91" t="s">
        <v>207</v>
      </c>
      <c r="F47" s="4"/>
      <c r="G47" s="4"/>
    </row>
    <row r="48" spans="2:7" ht="12.5">
      <c r="F48" s="4"/>
      <c r="G48" s="4"/>
    </row>
    <row r="49" spans="6:7" ht="12.5">
      <c r="F49" s="4"/>
      <c r="G49" s="4"/>
    </row>
    <row r="50" spans="6:7" ht="12.5">
      <c r="F50" s="4"/>
      <c r="G50" s="4"/>
    </row>
    <row r="51" spans="6:7" ht="12.5">
      <c r="F51" s="4"/>
      <c r="G51" s="4"/>
    </row>
    <row r="52" spans="6:7" ht="12.5">
      <c r="F52" s="4"/>
      <c r="G52" s="4"/>
    </row>
    <row r="53" spans="6:7" ht="12.5">
      <c r="F53" s="4"/>
      <c r="G53" s="4"/>
    </row>
    <row r="54" spans="6:7" ht="12.5">
      <c r="F54" s="4"/>
      <c r="G54" s="4"/>
    </row>
    <row r="55" spans="6:7" ht="12.5">
      <c r="F55" s="4"/>
      <c r="G55" s="4"/>
    </row>
    <row r="56" spans="6:7" ht="12.5">
      <c r="F56" s="4"/>
      <c r="G56" s="4"/>
    </row>
    <row r="57" spans="6:7" ht="12.5">
      <c r="F57" s="4"/>
      <c r="G57" s="4"/>
    </row>
    <row r="58" spans="6:7" ht="12.5">
      <c r="F58" s="4"/>
      <c r="G58" s="4"/>
    </row>
    <row r="59" spans="6:7" ht="12.5">
      <c r="F59" s="4"/>
      <c r="G59" s="4"/>
    </row>
    <row r="60" spans="6:7" ht="12.5">
      <c r="F60" s="4"/>
      <c r="G60" s="4"/>
    </row>
    <row r="61" spans="6:7" ht="12.5">
      <c r="F61" s="4"/>
      <c r="G61" s="4"/>
    </row>
    <row r="62" spans="6:7" ht="12.5">
      <c r="F62" s="4"/>
      <c r="G62" s="4"/>
    </row>
    <row r="63" spans="6:7" ht="12.5">
      <c r="F63" s="4"/>
      <c r="G63" s="4"/>
    </row>
    <row r="64" spans="6:7" ht="12.5">
      <c r="F64" s="4"/>
      <c r="G64" s="4"/>
    </row>
    <row r="65" spans="6:7" ht="12.5">
      <c r="F65" s="4"/>
      <c r="G65" s="4"/>
    </row>
    <row r="66" spans="6:7" ht="12.5">
      <c r="F66" s="4"/>
      <c r="G66" s="4"/>
    </row>
    <row r="67" spans="6:7" ht="12.5">
      <c r="F67" s="4"/>
      <c r="G67" s="4"/>
    </row>
    <row r="68" spans="6:7" ht="12.5">
      <c r="F68" s="4"/>
      <c r="G68" s="4"/>
    </row>
    <row r="69" spans="6:7" ht="12.5">
      <c r="F69" s="4"/>
      <c r="G69" s="4"/>
    </row>
    <row r="70" spans="6:7" ht="12.5">
      <c r="F70" s="4"/>
      <c r="G70" s="4"/>
    </row>
    <row r="71" spans="6:7" ht="12.5">
      <c r="F71" s="4"/>
      <c r="G71" s="4"/>
    </row>
    <row r="72" spans="6:7" ht="12.5">
      <c r="F72" s="4"/>
      <c r="G72" s="4"/>
    </row>
    <row r="73" spans="6:7" ht="12.5">
      <c r="F73" s="4"/>
      <c r="G73" s="4"/>
    </row>
    <row r="74" spans="6:7" ht="12.5">
      <c r="F74" s="4"/>
      <c r="G74" s="4"/>
    </row>
    <row r="75" spans="6:7" ht="12.5">
      <c r="F75" s="4"/>
      <c r="G75" s="4"/>
    </row>
    <row r="76" spans="6:7" ht="12.5">
      <c r="F76" s="4"/>
      <c r="G76" s="4"/>
    </row>
    <row r="77" spans="6:7" ht="12.5">
      <c r="F77" s="4"/>
      <c r="G77" s="4"/>
    </row>
    <row r="78" spans="6:7" ht="12.5">
      <c r="F78" s="4"/>
      <c r="G78" s="4"/>
    </row>
    <row r="79" spans="6:7" ht="12.5">
      <c r="F79" s="4"/>
      <c r="G79" s="4"/>
    </row>
    <row r="80" spans="6:7" ht="12.5">
      <c r="F80" s="4"/>
      <c r="G80" s="4"/>
    </row>
    <row r="81" spans="6:7" ht="12.5">
      <c r="F81" s="4"/>
      <c r="G81" s="4"/>
    </row>
    <row r="82" spans="6:7" ht="12.5">
      <c r="F82" s="4"/>
      <c r="G82" s="4"/>
    </row>
    <row r="83" spans="6:7" ht="12.5">
      <c r="F83" s="4"/>
      <c r="G83" s="4"/>
    </row>
    <row r="84" spans="6:7" ht="12.5">
      <c r="F84" s="4"/>
      <c r="G84" s="4"/>
    </row>
    <row r="85" spans="6:7" ht="12.5">
      <c r="F85" s="4"/>
      <c r="G85" s="4"/>
    </row>
    <row r="86" spans="6:7" ht="12.5">
      <c r="F86" s="4"/>
      <c r="G86" s="4"/>
    </row>
    <row r="87" spans="6:7" ht="12.5">
      <c r="F87" s="4"/>
      <c r="G87" s="4"/>
    </row>
    <row r="88" spans="6:7" ht="12.5">
      <c r="F88" s="4"/>
      <c r="G88" s="4"/>
    </row>
    <row r="89" spans="6:7" ht="12.5">
      <c r="F89" s="4"/>
      <c r="G89" s="4"/>
    </row>
    <row r="90" spans="6:7" ht="12.5">
      <c r="F90" s="4"/>
      <c r="G90" s="4"/>
    </row>
    <row r="91" spans="6:7" ht="12.5">
      <c r="F91" s="4"/>
      <c r="G91" s="4"/>
    </row>
    <row r="92" spans="6:7" ht="12.5">
      <c r="F92" s="4"/>
      <c r="G92" s="4"/>
    </row>
    <row r="93" spans="6:7" ht="12.5">
      <c r="F93" s="4"/>
      <c r="G93" s="4"/>
    </row>
    <row r="94" spans="6:7" ht="12.5">
      <c r="F94" s="4"/>
      <c r="G94" s="4"/>
    </row>
    <row r="95" spans="6:7" ht="12.5">
      <c r="F95" s="4"/>
      <c r="G95" s="4"/>
    </row>
    <row r="96" spans="6:7" ht="12.5">
      <c r="F96" s="4"/>
      <c r="G96" s="4"/>
    </row>
    <row r="97" spans="6:7" ht="12.5">
      <c r="F97" s="4"/>
      <c r="G97" s="4"/>
    </row>
    <row r="98" spans="6:7" ht="12.5">
      <c r="F98" s="4"/>
      <c r="G98" s="4"/>
    </row>
    <row r="99" spans="6:7" ht="12.5">
      <c r="F99" s="4"/>
      <c r="G99" s="4"/>
    </row>
    <row r="100" spans="6:7" ht="12.5">
      <c r="F100" s="4"/>
      <c r="G100" s="4"/>
    </row>
    <row r="101" spans="6:7" ht="12.5">
      <c r="F101" s="4"/>
      <c r="G101" s="4"/>
    </row>
    <row r="102" spans="6:7" ht="12.5">
      <c r="F102" s="4"/>
      <c r="G102" s="4"/>
    </row>
    <row r="103" spans="6:7" ht="12.5">
      <c r="F103" s="4"/>
      <c r="G103" s="4"/>
    </row>
    <row r="104" spans="6:7" ht="12.5">
      <c r="F104" s="4"/>
      <c r="G104" s="4"/>
    </row>
    <row r="105" spans="6:7" ht="12.5">
      <c r="F105" s="4"/>
      <c r="G105" s="4"/>
    </row>
    <row r="106" spans="6:7" ht="12.5">
      <c r="F106" s="4"/>
      <c r="G106" s="4"/>
    </row>
    <row r="107" spans="6:7" ht="12.5">
      <c r="F107" s="4"/>
      <c r="G107" s="4"/>
    </row>
    <row r="108" spans="6:7" ht="12.5">
      <c r="F108" s="4"/>
      <c r="G108" s="4"/>
    </row>
    <row r="109" spans="6:7" ht="12.5">
      <c r="F109" s="4"/>
      <c r="G109" s="4"/>
    </row>
    <row r="110" spans="6:7" ht="12.5">
      <c r="F110" s="4"/>
      <c r="G110" s="4"/>
    </row>
    <row r="111" spans="6:7" ht="12.5">
      <c r="F111" s="4"/>
      <c r="G111" s="4"/>
    </row>
    <row r="112" spans="6:7" ht="12.5">
      <c r="F112" s="4"/>
      <c r="G112" s="4"/>
    </row>
    <row r="113" spans="6:7" ht="12.5">
      <c r="F113" s="4"/>
      <c r="G113" s="4"/>
    </row>
    <row r="114" spans="6:7" ht="12.5">
      <c r="F114" s="4"/>
      <c r="G114" s="4"/>
    </row>
    <row r="115" spans="6:7" ht="12.5">
      <c r="F115" s="4"/>
      <c r="G115" s="4"/>
    </row>
    <row r="116" spans="6:7" ht="12.5">
      <c r="F116" s="4"/>
      <c r="G116" s="4"/>
    </row>
    <row r="117" spans="6:7" ht="12.5">
      <c r="F117" s="4"/>
      <c r="G117" s="4"/>
    </row>
    <row r="118" spans="6:7" ht="12.5">
      <c r="F118" s="4"/>
      <c r="G118" s="4"/>
    </row>
    <row r="119" spans="6:7" ht="12.5">
      <c r="F119" s="4"/>
      <c r="G119" s="4"/>
    </row>
    <row r="120" spans="6:7" ht="12.5">
      <c r="F120" s="4"/>
      <c r="G120" s="4"/>
    </row>
    <row r="121" spans="6:7" ht="12.5">
      <c r="F121" s="4"/>
      <c r="G121" s="4"/>
    </row>
    <row r="122" spans="6:7" ht="12.5">
      <c r="F122" s="4"/>
      <c r="G122" s="4"/>
    </row>
    <row r="123" spans="6:7" ht="12.5">
      <c r="F123" s="4"/>
      <c r="G123" s="4"/>
    </row>
    <row r="124" spans="6:7" ht="12.5">
      <c r="F124" s="4"/>
      <c r="G124" s="4"/>
    </row>
    <row r="125" spans="6:7" ht="12.5">
      <c r="F125" s="4"/>
      <c r="G125" s="4"/>
    </row>
    <row r="126" spans="6:7" ht="12.5">
      <c r="F126" s="4"/>
      <c r="G126" s="4"/>
    </row>
    <row r="127" spans="6:7" ht="12.5">
      <c r="F127" s="4"/>
      <c r="G127" s="4"/>
    </row>
    <row r="128" spans="6:7" ht="12.5">
      <c r="F128" s="4"/>
      <c r="G128" s="4"/>
    </row>
    <row r="129" spans="6:7" ht="12.5">
      <c r="F129" s="4"/>
      <c r="G129" s="4"/>
    </row>
    <row r="130" spans="6:7" ht="12.5">
      <c r="F130" s="4"/>
      <c r="G130" s="4"/>
    </row>
    <row r="131" spans="6:7" ht="12.5">
      <c r="F131" s="4"/>
      <c r="G131" s="4"/>
    </row>
    <row r="132" spans="6:7" ht="12.5">
      <c r="F132" s="4"/>
      <c r="G132" s="4"/>
    </row>
    <row r="133" spans="6:7" ht="12.5">
      <c r="F133" s="4"/>
      <c r="G133" s="4"/>
    </row>
    <row r="134" spans="6:7" ht="12.5">
      <c r="F134" s="4"/>
      <c r="G134" s="4"/>
    </row>
    <row r="135" spans="6:7" ht="12.5">
      <c r="F135" s="4"/>
      <c r="G135" s="4"/>
    </row>
    <row r="136" spans="6:7" ht="12.5">
      <c r="F136" s="4"/>
      <c r="G136" s="4"/>
    </row>
    <row r="137" spans="6:7" ht="12.5">
      <c r="F137" s="4"/>
      <c r="G137" s="4"/>
    </row>
    <row r="138" spans="6:7" ht="12.5">
      <c r="F138" s="4"/>
      <c r="G138" s="4"/>
    </row>
    <row r="139" spans="6:7" ht="12.5">
      <c r="F139" s="4"/>
      <c r="G139" s="4"/>
    </row>
    <row r="140" spans="6:7" ht="12.5">
      <c r="F140" s="4"/>
      <c r="G140" s="4"/>
    </row>
    <row r="141" spans="6:7" ht="12.5">
      <c r="F141" s="4"/>
      <c r="G141" s="4"/>
    </row>
    <row r="142" spans="6:7" ht="12.5">
      <c r="F142" s="4"/>
      <c r="G142" s="4"/>
    </row>
    <row r="143" spans="6:7" ht="12.5">
      <c r="F143" s="4"/>
      <c r="G143" s="4"/>
    </row>
    <row r="144" spans="6:7" ht="12.5">
      <c r="F144" s="4"/>
      <c r="G144" s="4"/>
    </row>
    <row r="145" spans="6:7" ht="12.5">
      <c r="F145" s="4"/>
      <c r="G145" s="4"/>
    </row>
    <row r="146" spans="6:7" ht="12.5">
      <c r="F146" s="4"/>
      <c r="G146" s="4"/>
    </row>
    <row r="147" spans="6:7" ht="12.5">
      <c r="F147" s="4"/>
      <c r="G147" s="4"/>
    </row>
    <row r="148" spans="6:7" ht="12.5">
      <c r="F148" s="4"/>
      <c r="G148" s="4"/>
    </row>
    <row r="149" spans="6:7" ht="12.5">
      <c r="F149" s="4"/>
      <c r="G149" s="4"/>
    </row>
    <row r="150" spans="6:7" ht="12.5">
      <c r="F150" s="4"/>
      <c r="G150" s="4"/>
    </row>
    <row r="151" spans="6:7" ht="12.5">
      <c r="F151" s="4"/>
      <c r="G151" s="4"/>
    </row>
    <row r="152" spans="6:7" ht="12.5">
      <c r="F152" s="4"/>
      <c r="G152" s="4"/>
    </row>
    <row r="153" spans="6:7" ht="12.5">
      <c r="F153" s="4"/>
      <c r="G153" s="4"/>
    </row>
    <row r="154" spans="6:7" ht="12.5">
      <c r="F154" s="4"/>
      <c r="G154" s="4"/>
    </row>
    <row r="155" spans="6:7" ht="12.5">
      <c r="F155" s="4"/>
      <c r="G155" s="4"/>
    </row>
    <row r="156" spans="6:7" ht="12.5">
      <c r="F156" s="4"/>
      <c r="G156" s="4"/>
    </row>
    <row r="157" spans="6:7" ht="12.5">
      <c r="F157" s="4"/>
      <c r="G157" s="4"/>
    </row>
    <row r="158" spans="6:7" ht="12.5">
      <c r="F158" s="4"/>
      <c r="G158" s="4"/>
    </row>
    <row r="159" spans="6:7" ht="12.5">
      <c r="F159" s="4"/>
      <c r="G159" s="4"/>
    </row>
    <row r="160" spans="6:7" ht="12.5">
      <c r="F160" s="4"/>
      <c r="G160" s="4"/>
    </row>
    <row r="161" spans="6:7" ht="12.5">
      <c r="F161" s="4"/>
      <c r="G161" s="4"/>
    </row>
    <row r="162" spans="6:7" ht="12.5">
      <c r="F162" s="4"/>
      <c r="G162" s="4"/>
    </row>
    <row r="163" spans="6:7" ht="12.5">
      <c r="F163" s="4"/>
      <c r="G163" s="4"/>
    </row>
    <row r="164" spans="6:7" ht="12.5">
      <c r="F164" s="4"/>
      <c r="G164" s="4"/>
    </row>
    <row r="165" spans="6:7" ht="12.5">
      <c r="F165" s="4"/>
      <c r="G165" s="4"/>
    </row>
    <row r="166" spans="6:7" ht="12.5">
      <c r="F166" s="4"/>
      <c r="G166" s="4"/>
    </row>
    <row r="167" spans="6:7" ht="12.5">
      <c r="F167" s="4"/>
      <c r="G167" s="4"/>
    </row>
    <row r="168" spans="6:7" ht="12.5">
      <c r="F168" s="4"/>
      <c r="G168" s="4"/>
    </row>
    <row r="169" spans="6:7" ht="12.5">
      <c r="F169" s="4"/>
      <c r="G169" s="4"/>
    </row>
    <row r="170" spans="6:7" ht="12.5">
      <c r="F170" s="4"/>
      <c r="G170" s="4"/>
    </row>
    <row r="171" spans="6:7" ht="12.5">
      <c r="F171" s="4"/>
      <c r="G171" s="4"/>
    </row>
    <row r="172" spans="6:7" ht="12.5">
      <c r="F172" s="4"/>
      <c r="G172" s="4"/>
    </row>
    <row r="173" spans="6:7" ht="12.5">
      <c r="F173" s="4"/>
      <c r="G173" s="4"/>
    </row>
    <row r="174" spans="6:7" ht="12.5">
      <c r="F174" s="4"/>
      <c r="G174" s="4"/>
    </row>
    <row r="175" spans="6:7" ht="12.5">
      <c r="F175" s="4"/>
      <c r="G175" s="4"/>
    </row>
    <row r="176" spans="6:7" ht="12.5">
      <c r="F176" s="4"/>
      <c r="G176" s="4"/>
    </row>
    <row r="177" spans="6:7" ht="12.5">
      <c r="F177" s="4"/>
      <c r="G177" s="4"/>
    </row>
    <row r="178" spans="6:7" ht="12.5">
      <c r="F178" s="4"/>
      <c r="G178" s="4"/>
    </row>
    <row r="179" spans="6:7" ht="12.5">
      <c r="F179" s="4"/>
      <c r="G179" s="4"/>
    </row>
    <row r="180" spans="6:7" ht="12.5">
      <c r="F180" s="4"/>
      <c r="G180" s="4"/>
    </row>
    <row r="181" spans="6:7" ht="12.5">
      <c r="F181" s="4"/>
      <c r="G181" s="4"/>
    </row>
    <row r="182" spans="6:7" ht="12.5">
      <c r="F182" s="4"/>
      <c r="G182" s="4"/>
    </row>
    <row r="183" spans="6:7" ht="12.5">
      <c r="F183" s="4"/>
      <c r="G183" s="4"/>
    </row>
    <row r="184" spans="6:7" ht="12.5">
      <c r="F184" s="4"/>
      <c r="G184" s="4"/>
    </row>
    <row r="185" spans="6:7" ht="12.5">
      <c r="F185" s="4"/>
      <c r="G185" s="4"/>
    </row>
    <row r="186" spans="6:7" ht="12.5">
      <c r="F186" s="4"/>
      <c r="G186" s="4"/>
    </row>
    <row r="187" spans="6:7" ht="12.5">
      <c r="F187" s="4"/>
      <c r="G187" s="4"/>
    </row>
    <row r="188" spans="6:7" ht="12.5">
      <c r="F188" s="4"/>
      <c r="G188" s="4"/>
    </row>
    <row r="189" spans="6:7" ht="12.5">
      <c r="F189" s="4"/>
      <c r="G189" s="4"/>
    </row>
    <row r="190" spans="6:7" ht="12.5">
      <c r="F190" s="4"/>
      <c r="G190" s="4"/>
    </row>
    <row r="191" spans="6:7" ht="12.5">
      <c r="F191" s="4"/>
      <c r="G191" s="4"/>
    </row>
    <row r="192" spans="6:7" ht="12.5">
      <c r="F192" s="4"/>
      <c r="G192" s="4"/>
    </row>
    <row r="193" spans="6:7" ht="12.5">
      <c r="F193" s="4"/>
      <c r="G193" s="4"/>
    </row>
    <row r="194" spans="6:7" ht="12.5">
      <c r="F194" s="4"/>
      <c r="G194" s="4"/>
    </row>
    <row r="195" spans="6:7" ht="12.5">
      <c r="F195" s="4"/>
      <c r="G195" s="4"/>
    </row>
    <row r="196" spans="6:7" ht="12.5">
      <c r="F196" s="4"/>
      <c r="G196" s="4"/>
    </row>
    <row r="197" spans="6:7" ht="12.5">
      <c r="F197" s="4"/>
      <c r="G197" s="4"/>
    </row>
    <row r="198" spans="6:7" ht="12.5">
      <c r="F198" s="4"/>
      <c r="G198" s="4"/>
    </row>
    <row r="199" spans="6:7" ht="12.5">
      <c r="F199" s="4"/>
      <c r="G199" s="4"/>
    </row>
    <row r="200" spans="6:7" ht="12.5">
      <c r="F200" s="4"/>
      <c r="G200" s="4"/>
    </row>
    <row r="201" spans="6:7" ht="12.5">
      <c r="F201" s="4"/>
      <c r="G201" s="4"/>
    </row>
    <row r="202" spans="6:7" ht="12.5">
      <c r="F202" s="4"/>
      <c r="G202" s="4"/>
    </row>
    <row r="203" spans="6:7" ht="12.5">
      <c r="F203" s="4"/>
      <c r="G203" s="4"/>
    </row>
    <row r="204" spans="6:7" ht="12.5">
      <c r="F204" s="4"/>
      <c r="G204" s="4"/>
    </row>
    <row r="205" spans="6:7" ht="12.5">
      <c r="F205" s="4"/>
      <c r="G205" s="4"/>
    </row>
    <row r="206" spans="6:7" ht="12.5">
      <c r="F206" s="4"/>
      <c r="G206" s="4"/>
    </row>
    <row r="207" spans="6:7" ht="12.5">
      <c r="F207" s="4"/>
      <c r="G207" s="4"/>
    </row>
    <row r="208" spans="6:7" ht="12.5">
      <c r="F208" s="4"/>
      <c r="G208" s="4"/>
    </row>
    <row r="209" spans="6:7" ht="12.5">
      <c r="F209" s="4"/>
      <c r="G209" s="4"/>
    </row>
    <row r="210" spans="6:7" ht="12.5">
      <c r="F210" s="4"/>
      <c r="G210" s="4"/>
    </row>
    <row r="211" spans="6:7" ht="12.5">
      <c r="F211" s="4"/>
      <c r="G211" s="4"/>
    </row>
    <row r="212" spans="6:7" ht="12.5">
      <c r="F212" s="4"/>
      <c r="G212" s="4"/>
    </row>
    <row r="213" spans="6:7" ht="12.5">
      <c r="F213" s="4"/>
      <c r="G213" s="4"/>
    </row>
    <row r="214" spans="6:7" ht="12.5">
      <c r="F214" s="4"/>
      <c r="G214" s="4"/>
    </row>
    <row r="215" spans="6:7" ht="12.5">
      <c r="F215" s="4"/>
      <c r="G215" s="4"/>
    </row>
    <row r="216" spans="6:7" ht="12.5">
      <c r="F216" s="4"/>
      <c r="G216" s="4"/>
    </row>
    <row r="217" spans="6:7" ht="12.5">
      <c r="F217" s="4"/>
      <c r="G217" s="4"/>
    </row>
    <row r="218" spans="6:7" ht="12.5">
      <c r="F218" s="4"/>
      <c r="G218" s="4"/>
    </row>
    <row r="219" spans="6:7" ht="12.5">
      <c r="F219" s="4"/>
      <c r="G219" s="4"/>
    </row>
    <row r="220" spans="6:7" ht="12.5">
      <c r="F220" s="4"/>
      <c r="G220" s="4"/>
    </row>
    <row r="221" spans="6:7" ht="12.5">
      <c r="F221" s="4"/>
      <c r="G221" s="4"/>
    </row>
    <row r="222" spans="6:7" ht="12.5">
      <c r="F222" s="4"/>
      <c r="G222" s="4"/>
    </row>
    <row r="223" spans="6:7" ht="12.5">
      <c r="F223" s="4"/>
      <c r="G223" s="4"/>
    </row>
    <row r="224" spans="6:7" ht="12.5">
      <c r="F224" s="4"/>
      <c r="G224" s="4"/>
    </row>
    <row r="225" spans="6:7" ht="12.5">
      <c r="F225" s="4"/>
      <c r="G225" s="4"/>
    </row>
    <row r="226" spans="6:7" ht="12.5">
      <c r="F226" s="4"/>
      <c r="G226" s="4"/>
    </row>
    <row r="227" spans="6:7" ht="12.5">
      <c r="F227" s="4"/>
      <c r="G227" s="4"/>
    </row>
    <row r="228" spans="6:7" ht="12.5">
      <c r="F228" s="4"/>
      <c r="G228" s="4"/>
    </row>
    <row r="229" spans="6:7" ht="12.5">
      <c r="F229" s="4"/>
      <c r="G229" s="4"/>
    </row>
    <row r="230" spans="6:7" ht="12.5">
      <c r="F230" s="4"/>
      <c r="G230" s="4"/>
    </row>
    <row r="231" spans="6:7" ht="12.5">
      <c r="F231" s="4"/>
      <c r="G231" s="4"/>
    </row>
    <row r="232" spans="6:7" ht="12.5">
      <c r="F232" s="4"/>
      <c r="G232" s="4"/>
    </row>
    <row r="233" spans="6:7" ht="12.5">
      <c r="F233" s="4"/>
      <c r="G233" s="4"/>
    </row>
    <row r="234" spans="6:7" ht="12.5">
      <c r="F234" s="4"/>
      <c r="G234" s="4"/>
    </row>
    <row r="235" spans="6:7" ht="12.5">
      <c r="F235" s="4"/>
      <c r="G235" s="4"/>
    </row>
    <row r="236" spans="6:7" ht="12.5">
      <c r="F236" s="4"/>
      <c r="G236" s="4"/>
    </row>
    <row r="237" spans="6:7" ht="12.5">
      <c r="F237" s="4"/>
      <c r="G237" s="4"/>
    </row>
    <row r="238" spans="6:7" ht="12.5">
      <c r="F238" s="4"/>
      <c r="G238" s="4"/>
    </row>
    <row r="239" spans="6:7" ht="12.5">
      <c r="F239" s="4"/>
      <c r="G239" s="4"/>
    </row>
    <row r="240" spans="6:7" ht="12.5">
      <c r="F240" s="4"/>
      <c r="G240" s="4"/>
    </row>
    <row r="241" spans="6:7" ht="12.5">
      <c r="F241" s="4"/>
      <c r="G241" s="4"/>
    </row>
    <row r="242" spans="6:7" ht="12.5">
      <c r="F242" s="4"/>
      <c r="G242" s="4"/>
    </row>
    <row r="243" spans="6:7" ht="12.5">
      <c r="F243" s="4"/>
      <c r="G243" s="4"/>
    </row>
    <row r="244" spans="6:7" ht="12.5">
      <c r="F244" s="4"/>
      <c r="G244" s="4"/>
    </row>
    <row r="245" spans="6:7" ht="12.5">
      <c r="F245" s="4"/>
      <c r="G245" s="4"/>
    </row>
    <row r="246" spans="6:7" ht="12.5">
      <c r="F246" s="4"/>
      <c r="G246" s="4"/>
    </row>
    <row r="247" spans="6:7" ht="12.5">
      <c r="F247" s="4"/>
      <c r="G247" s="4"/>
    </row>
    <row r="248" spans="6:7" ht="12.5">
      <c r="F248" s="4"/>
      <c r="G248" s="4"/>
    </row>
    <row r="249" spans="6:7" ht="12.5">
      <c r="F249" s="4"/>
      <c r="G249" s="4"/>
    </row>
    <row r="250" spans="6:7" ht="12.5">
      <c r="F250" s="4"/>
      <c r="G250" s="4"/>
    </row>
    <row r="251" spans="6:7" ht="12.5">
      <c r="F251" s="4"/>
      <c r="G251" s="4"/>
    </row>
    <row r="252" spans="6:7" ht="12.5">
      <c r="F252" s="4"/>
      <c r="G252" s="4"/>
    </row>
    <row r="253" spans="6:7" ht="12.5">
      <c r="F253" s="4"/>
      <c r="G253" s="4"/>
    </row>
    <row r="254" spans="6:7" ht="12.5">
      <c r="F254" s="4"/>
      <c r="G254" s="4"/>
    </row>
    <row r="255" spans="6:7" ht="12.5">
      <c r="F255" s="4"/>
      <c r="G255" s="4"/>
    </row>
    <row r="256" spans="6:7" ht="12.5">
      <c r="F256" s="4"/>
      <c r="G256" s="4"/>
    </row>
    <row r="257" spans="6:7" ht="12.5">
      <c r="F257" s="4"/>
      <c r="G257" s="4"/>
    </row>
    <row r="258" spans="6:7" ht="12.5">
      <c r="F258" s="4"/>
      <c r="G258" s="4"/>
    </row>
    <row r="259" spans="6:7" ht="12.5">
      <c r="F259" s="4"/>
      <c r="G259" s="4"/>
    </row>
    <row r="260" spans="6:7" ht="12.5">
      <c r="F260" s="4"/>
      <c r="G260" s="4"/>
    </row>
    <row r="261" spans="6:7" ht="12.5">
      <c r="F261" s="4"/>
      <c r="G261" s="4"/>
    </row>
    <row r="262" spans="6:7" ht="12.5">
      <c r="F262" s="4"/>
      <c r="G262" s="4"/>
    </row>
    <row r="263" spans="6:7" ht="12.5">
      <c r="F263" s="4"/>
      <c r="G263" s="4"/>
    </row>
    <row r="264" spans="6:7" ht="12.5">
      <c r="F264" s="4"/>
      <c r="G264" s="4"/>
    </row>
    <row r="265" spans="6:7" ht="12.5">
      <c r="F265" s="4"/>
      <c r="G265" s="4"/>
    </row>
    <row r="266" spans="6:7" ht="12.5">
      <c r="F266" s="4"/>
      <c r="G266" s="4"/>
    </row>
    <row r="267" spans="6:7" ht="12.5">
      <c r="F267" s="4"/>
      <c r="G267" s="4"/>
    </row>
    <row r="268" spans="6:7" ht="12.5">
      <c r="F268" s="4"/>
      <c r="G268" s="4"/>
    </row>
    <row r="269" spans="6:7" ht="12.5">
      <c r="F269" s="4"/>
      <c r="G269" s="4"/>
    </row>
    <row r="270" spans="6:7" ht="12.5">
      <c r="F270" s="4"/>
      <c r="G270" s="4"/>
    </row>
    <row r="271" spans="6:7" ht="12.5">
      <c r="F271" s="4"/>
      <c r="G271" s="4"/>
    </row>
    <row r="272" spans="6:7" ht="12.5">
      <c r="F272" s="4"/>
      <c r="G272" s="4"/>
    </row>
    <row r="273" spans="6:7" ht="12.5">
      <c r="F273" s="4"/>
      <c r="G273" s="4"/>
    </row>
    <row r="274" spans="6:7" ht="12.5">
      <c r="F274" s="4"/>
      <c r="G274" s="4"/>
    </row>
    <row r="275" spans="6:7" ht="12.5">
      <c r="F275" s="4"/>
      <c r="G275" s="4"/>
    </row>
    <row r="276" spans="6:7" ht="12.5">
      <c r="F276" s="4"/>
      <c r="G276" s="4"/>
    </row>
    <row r="277" spans="6:7" ht="12.5">
      <c r="F277" s="4"/>
      <c r="G277" s="4"/>
    </row>
    <row r="278" spans="6:7" ht="12.5">
      <c r="F278" s="4"/>
      <c r="G278" s="4"/>
    </row>
    <row r="279" spans="6:7" ht="12.5">
      <c r="F279" s="4"/>
      <c r="G279" s="4"/>
    </row>
    <row r="280" spans="6:7" ht="12.5">
      <c r="F280" s="4"/>
      <c r="G280" s="4"/>
    </row>
    <row r="281" spans="6:7" ht="12.5">
      <c r="F281" s="4"/>
      <c r="G281" s="4"/>
    </row>
    <row r="282" spans="6:7" ht="12.5">
      <c r="F282" s="4"/>
      <c r="G282" s="4"/>
    </row>
    <row r="283" spans="6:7" ht="12.5">
      <c r="F283" s="4"/>
      <c r="G283" s="4"/>
    </row>
    <row r="284" spans="6:7" ht="12.5">
      <c r="F284" s="4"/>
      <c r="G284" s="4"/>
    </row>
    <row r="285" spans="6:7" ht="12.5">
      <c r="F285" s="4"/>
      <c r="G285" s="4"/>
    </row>
    <row r="286" spans="6:7" ht="12.5">
      <c r="F286" s="4"/>
      <c r="G286" s="4"/>
    </row>
    <row r="287" spans="6:7" ht="12.5">
      <c r="F287" s="4"/>
      <c r="G287" s="4"/>
    </row>
    <row r="288" spans="6:7" ht="12.5">
      <c r="F288" s="4"/>
      <c r="G288" s="4"/>
    </row>
    <row r="289" spans="6:7" ht="12.5">
      <c r="F289" s="4"/>
      <c r="G289" s="4"/>
    </row>
    <row r="290" spans="6:7" ht="12.5">
      <c r="F290" s="4"/>
      <c r="G290" s="4"/>
    </row>
    <row r="291" spans="6:7" ht="12.5">
      <c r="F291" s="4"/>
      <c r="G291" s="4"/>
    </row>
    <row r="292" spans="6:7" ht="12.5">
      <c r="F292" s="4"/>
      <c r="G292" s="4"/>
    </row>
    <row r="293" spans="6:7" ht="12.5">
      <c r="F293" s="4"/>
      <c r="G293" s="4"/>
    </row>
    <row r="294" spans="6:7" ht="12.5">
      <c r="F294" s="4"/>
      <c r="G294" s="4"/>
    </row>
    <row r="295" spans="6:7" ht="12.5">
      <c r="F295" s="4"/>
      <c r="G295" s="4"/>
    </row>
    <row r="296" spans="6:7" ht="12.5">
      <c r="F296" s="4"/>
      <c r="G296" s="4"/>
    </row>
    <row r="297" spans="6:7" ht="12.5">
      <c r="F297" s="4"/>
      <c r="G297" s="4"/>
    </row>
    <row r="298" spans="6:7" ht="12.5">
      <c r="F298" s="4"/>
      <c r="G298" s="4"/>
    </row>
    <row r="299" spans="6:7" ht="12.5">
      <c r="F299" s="4"/>
      <c r="G299" s="4"/>
    </row>
    <row r="300" spans="6:7" ht="12.5">
      <c r="F300" s="4"/>
      <c r="G300" s="4"/>
    </row>
    <row r="301" spans="6:7" ht="12.5">
      <c r="F301" s="4"/>
      <c r="G301" s="4"/>
    </row>
    <row r="302" spans="6:7" ht="12.5">
      <c r="F302" s="4"/>
      <c r="G302" s="4"/>
    </row>
    <row r="303" spans="6:7" ht="12.5">
      <c r="F303" s="4"/>
      <c r="G303" s="4"/>
    </row>
    <row r="304" spans="6:7" ht="12.5">
      <c r="F304" s="4"/>
      <c r="G304" s="4"/>
    </row>
    <row r="305" spans="6:7" ht="12.5">
      <c r="F305" s="4"/>
      <c r="G305" s="4"/>
    </row>
    <row r="306" spans="6:7" ht="12.5">
      <c r="F306" s="4"/>
      <c r="G306" s="4"/>
    </row>
    <row r="307" spans="6:7" ht="12.5">
      <c r="F307" s="4"/>
      <c r="G307" s="4"/>
    </row>
    <row r="308" spans="6:7" ht="12.5">
      <c r="F308" s="4"/>
      <c r="G308" s="4"/>
    </row>
    <row r="309" spans="6:7" ht="12.5">
      <c r="F309" s="4"/>
      <c r="G309" s="4"/>
    </row>
    <row r="310" spans="6:7" ht="12.5">
      <c r="F310" s="4"/>
      <c r="G310" s="4"/>
    </row>
    <row r="311" spans="6:7" ht="12.5">
      <c r="F311" s="4"/>
      <c r="G311" s="4"/>
    </row>
    <row r="312" spans="6:7" ht="12.5">
      <c r="F312" s="4"/>
      <c r="G312" s="4"/>
    </row>
    <row r="313" spans="6:7" ht="12.5">
      <c r="F313" s="4"/>
      <c r="G313" s="4"/>
    </row>
    <row r="314" spans="6:7" ht="12.5">
      <c r="F314" s="4"/>
      <c r="G314" s="4"/>
    </row>
    <row r="315" spans="6:7" ht="12.5">
      <c r="F315" s="4"/>
      <c r="G315" s="4"/>
    </row>
    <row r="316" spans="6:7" ht="12.5">
      <c r="F316" s="4"/>
      <c r="G316" s="4"/>
    </row>
    <row r="317" spans="6:7" ht="12.5">
      <c r="F317" s="4"/>
      <c r="G317" s="4"/>
    </row>
    <row r="318" spans="6:7" ht="12.5">
      <c r="F318" s="4"/>
      <c r="G318" s="4"/>
    </row>
    <row r="319" spans="6:7" ht="12.5">
      <c r="F319" s="4"/>
      <c r="G319" s="4"/>
    </row>
    <row r="320" spans="6:7" ht="12.5">
      <c r="F320" s="4"/>
      <c r="G320" s="4"/>
    </row>
    <row r="321" spans="6:7" ht="12.5">
      <c r="F321" s="4"/>
      <c r="G321" s="4"/>
    </row>
    <row r="322" spans="6:7" ht="12.5">
      <c r="F322" s="4"/>
      <c r="G322" s="4"/>
    </row>
    <row r="323" spans="6:7" ht="12.5">
      <c r="F323" s="4"/>
      <c r="G323" s="4"/>
    </row>
    <row r="324" spans="6:7" ht="12.5">
      <c r="F324" s="4"/>
      <c r="G324" s="4"/>
    </row>
    <row r="325" spans="6:7" ht="12.5">
      <c r="F325" s="4"/>
      <c r="G325" s="4"/>
    </row>
    <row r="326" spans="6:7" ht="12.5">
      <c r="F326" s="4"/>
      <c r="G326" s="4"/>
    </row>
    <row r="327" spans="6:7" ht="12.5">
      <c r="F327" s="4"/>
      <c r="G327" s="4"/>
    </row>
    <row r="328" spans="6:7" ht="12.5">
      <c r="F328" s="4"/>
      <c r="G328" s="4"/>
    </row>
    <row r="329" spans="6:7" ht="12.5">
      <c r="F329" s="4"/>
      <c r="G329" s="4"/>
    </row>
    <row r="330" spans="6:7" ht="12.5">
      <c r="F330" s="4"/>
      <c r="G330" s="4"/>
    </row>
    <row r="331" spans="6:7" ht="12.5">
      <c r="F331" s="4"/>
      <c r="G331" s="4"/>
    </row>
    <row r="332" spans="6:7" ht="12.5">
      <c r="F332" s="4"/>
      <c r="G332" s="4"/>
    </row>
    <row r="333" spans="6:7" ht="12.5">
      <c r="F333" s="4"/>
      <c r="G333" s="4"/>
    </row>
    <row r="334" spans="6:7" ht="12.5">
      <c r="F334" s="4"/>
      <c r="G334" s="4"/>
    </row>
    <row r="335" spans="6:7" ht="12.5">
      <c r="F335" s="4"/>
      <c r="G335" s="4"/>
    </row>
    <row r="336" spans="6:7" ht="12.5">
      <c r="F336" s="4"/>
      <c r="G336" s="4"/>
    </row>
    <row r="337" spans="6:7" ht="12.5">
      <c r="F337" s="4"/>
      <c r="G337" s="4"/>
    </row>
    <row r="338" spans="6:7" ht="12.5">
      <c r="F338" s="4"/>
      <c r="G338" s="4"/>
    </row>
    <row r="339" spans="6:7" ht="12.5">
      <c r="F339" s="4"/>
      <c r="G339" s="4"/>
    </row>
    <row r="340" spans="6:7" ht="12.5">
      <c r="F340" s="4"/>
      <c r="G340" s="4"/>
    </row>
    <row r="341" spans="6:7" ht="12.5">
      <c r="F341" s="4"/>
      <c r="G341" s="4"/>
    </row>
    <row r="342" spans="6:7" ht="12.5">
      <c r="F342" s="4"/>
      <c r="G342" s="4"/>
    </row>
    <row r="343" spans="6:7" ht="12.5">
      <c r="F343" s="4"/>
      <c r="G343" s="4"/>
    </row>
    <row r="344" spans="6:7" ht="12.5">
      <c r="F344" s="4"/>
      <c r="G344" s="4"/>
    </row>
    <row r="345" spans="6:7" ht="12.5">
      <c r="F345" s="4"/>
      <c r="G345" s="4"/>
    </row>
    <row r="346" spans="6:7" ht="12.5">
      <c r="F346" s="4"/>
      <c r="G346" s="4"/>
    </row>
    <row r="347" spans="6:7" ht="12.5">
      <c r="F347" s="4"/>
      <c r="G347" s="4"/>
    </row>
    <row r="348" spans="6:7" ht="12.5">
      <c r="F348" s="4"/>
      <c r="G348" s="4"/>
    </row>
    <row r="349" spans="6:7" ht="12.5">
      <c r="F349" s="4"/>
      <c r="G349" s="4"/>
    </row>
    <row r="350" spans="6:7" ht="12.5">
      <c r="F350" s="4"/>
      <c r="G350" s="4"/>
    </row>
    <row r="351" spans="6:7" ht="12.5">
      <c r="F351" s="4"/>
      <c r="G351" s="4"/>
    </row>
    <row r="352" spans="6:7" ht="12.5">
      <c r="F352" s="4"/>
      <c r="G352" s="4"/>
    </row>
    <row r="353" spans="6:7" ht="12.5">
      <c r="F353" s="4"/>
      <c r="G353" s="4"/>
    </row>
    <row r="354" spans="6:7" ht="12.5">
      <c r="F354" s="4"/>
      <c r="G354" s="4"/>
    </row>
    <row r="355" spans="6:7" ht="12.5">
      <c r="F355" s="4"/>
      <c r="G355" s="4"/>
    </row>
    <row r="356" spans="6:7" ht="12.5">
      <c r="F356" s="4"/>
      <c r="G356" s="4"/>
    </row>
    <row r="357" spans="6:7" ht="12.5">
      <c r="F357" s="4"/>
      <c r="G357" s="4"/>
    </row>
    <row r="358" spans="6:7" ht="12.5">
      <c r="F358" s="4"/>
      <c r="G358" s="4"/>
    </row>
    <row r="359" spans="6:7" ht="12.5">
      <c r="F359" s="4"/>
      <c r="G359" s="4"/>
    </row>
    <row r="360" spans="6:7" ht="12.5">
      <c r="F360" s="4"/>
      <c r="G360" s="4"/>
    </row>
    <row r="361" spans="6:7" ht="12.5">
      <c r="F361" s="4"/>
      <c r="G361" s="4"/>
    </row>
    <row r="362" spans="6:7" ht="12.5">
      <c r="F362" s="4"/>
      <c r="G362" s="4"/>
    </row>
    <row r="363" spans="6:7" ht="12.5">
      <c r="F363" s="4"/>
      <c r="G363" s="4"/>
    </row>
    <row r="364" spans="6:7" ht="12.5">
      <c r="F364" s="4"/>
      <c r="G364" s="4"/>
    </row>
    <row r="365" spans="6:7" ht="12.5">
      <c r="F365" s="4"/>
      <c r="G365" s="4"/>
    </row>
    <row r="366" spans="6:7" ht="12.5">
      <c r="F366" s="4"/>
      <c r="G366" s="4"/>
    </row>
    <row r="367" spans="6:7" ht="12.5">
      <c r="F367" s="4"/>
      <c r="G367" s="4"/>
    </row>
    <row r="368" spans="6:7" ht="12.5">
      <c r="F368" s="4"/>
      <c r="G368" s="4"/>
    </row>
    <row r="369" spans="6:7" ht="12.5">
      <c r="F369" s="4"/>
      <c r="G369" s="4"/>
    </row>
    <row r="370" spans="6:7" ht="12.5">
      <c r="F370" s="4"/>
      <c r="G370" s="4"/>
    </row>
    <row r="371" spans="6:7" ht="12.5">
      <c r="F371" s="4"/>
      <c r="G371" s="4"/>
    </row>
    <row r="372" spans="6:7" ht="12.5">
      <c r="F372" s="4"/>
      <c r="G372" s="4"/>
    </row>
    <row r="373" spans="6:7" ht="12.5">
      <c r="F373" s="4"/>
      <c r="G373" s="4"/>
    </row>
    <row r="374" spans="6:7" ht="12.5">
      <c r="F374" s="4"/>
      <c r="G374" s="4"/>
    </row>
    <row r="375" spans="6:7" ht="12.5">
      <c r="F375" s="4"/>
      <c r="G375" s="4"/>
    </row>
    <row r="376" spans="6:7" ht="12.5">
      <c r="F376" s="4"/>
      <c r="G376" s="4"/>
    </row>
    <row r="377" spans="6:7" ht="12.5">
      <c r="F377" s="4"/>
      <c r="G377" s="4"/>
    </row>
    <row r="378" spans="6:7" ht="12.5">
      <c r="F378" s="4"/>
      <c r="G378" s="4"/>
    </row>
    <row r="379" spans="6:7" ht="12.5">
      <c r="F379" s="4"/>
      <c r="G379" s="4"/>
    </row>
    <row r="380" spans="6:7" ht="12.5">
      <c r="F380" s="4"/>
      <c r="G380" s="4"/>
    </row>
    <row r="381" spans="6:7" ht="12.5">
      <c r="F381" s="4"/>
      <c r="G381" s="4"/>
    </row>
    <row r="382" spans="6:7" ht="12.5">
      <c r="F382" s="4"/>
      <c r="G382" s="4"/>
    </row>
    <row r="383" spans="6:7" ht="12.5">
      <c r="F383" s="4"/>
      <c r="G383" s="4"/>
    </row>
    <row r="384" spans="6:7" ht="12.5">
      <c r="F384" s="4"/>
      <c r="G384" s="4"/>
    </row>
    <row r="385" spans="6:7" ht="12.5">
      <c r="F385" s="4"/>
      <c r="G385" s="4"/>
    </row>
    <row r="386" spans="6:7" ht="12.5">
      <c r="F386" s="4"/>
      <c r="G386" s="4"/>
    </row>
    <row r="387" spans="6:7" ht="12.5">
      <c r="F387" s="4"/>
      <c r="G387" s="4"/>
    </row>
    <row r="388" spans="6:7" ht="12.5">
      <c r="F388" s="4"/>
      <c r="G388" s="4"/>
    </row>
    <row r="389" spans="6:7" ht="12.5">
      <c r="F389" s="4"/>
      <c r="G389" s="4"/>
    </row>
    <row r="390" spans="6:7" ht="12.5">
      <c r="F390" s="4"/>
      <c r="G390" s="4"/>
    </row>
    <row r="391" spans="6:7" ht="12.5">
      <c r="F391" s="4"/>
      <c r="G391" s="4"/>
    </row>
    <row r="392" spans="6:7" ht="12.5">
      <c r="F392" s="4"/>
      <c r="G392" s="4"/>
    </row>
    <row r="393" spans="6:7" ht="12.5">
      <c r="F393" s="4"/>
      <c r="G393" s="4"/>
    </row>
    <row r="394" spans="6:7" ht="12.5">
      <c r="F394" s="4"/>
      <c r="G394" s="4"/>
    </row>
    <row r="395" spans="6:7" ht="12.5">
      <c r="F395" s="4"/>
      <c r="G395" s="4"/>
    </row>
    <row r="396" spans="6:7" ht="12.5">
      <c r="F396" s="4"/>
      <c r="G396" s="4"/>
    </row>
    <row r="397" spans="6:7" ht="12.5">
      <c r="F397" s="4"/>
      <c r="G397" s="4"/>
    </row>
    <row r="398" spans="6:7" ht="12.5">
      <c r="F398" s="4"/>
      <c r="G398" s="4"/>
    </row>
    <row r="399" spans="6:7" ht="12.5">
      <c r="F399" s="4"/>
      <c r="G399" s="4"/>
    </row>
    <row r="400" spans="6:7" ht="12.5">
      <c r="F400" s="4"/>
      <c r="G400" s="4"/>
    </row>
    <row r="401" spans="6:7" ht="12.5">
      <c r="F401" s="4"/>
      <c r="G401" s="4"/>
    </row>
    <row r="402" spans="6:7" ht="12.5">
      <c r="F402" s="4"/>
      <c r="G402" s="4"/>
    </row>
    <row r="403" spans="6:7" ht="12.5">
      <c r="F403" s="4"/>
      <c r="G403" s="4"/>
    </row>
    <row r="404" spans="6:7" ht="12.5">
      <c r="F404" s="4"/>
      <c r="G404" s="4"/>
    </row>
    <row r="405" spans="6:7" ht="12.5">
      <c r="F405" s="4"/>
      <c r="G405" s="4"/>
    </row>
    <row r="406" spans="6:7" ht="12.5">
      <c r="F406" s="4"/>
      <c r="G406" s="4"/>
    </row>
    <row r="407" spans="6:7" ht="12.5">
      <c r="F407" s="4"/>
      <c r="G407" s="4"/>
    </row>
    <row r="408" spans="6:7" ht="12.5">
      <c r="F408" s="4"/>
      <c r="G408" s="4"/>
    </row>
    <row r="409" spans="6:7" ht="12.5">
      <c r="F409" s="4"/>
      <c r="G409" s="4"/>
    </row>
    <row r="410" spans="6:7" ht="12.5">
      <c r="F410" s="4"/>
      <c r="G410" s="4"/>
    </row>
    <row r="411" spans="6:7" ht="12.5">
      <c r="F411" s="4"/>
      <c r="G411" s="4"/>
    </row>
    <row r="412" spans="6:7" ht="12.5">
      <c r="F412" s="4"/>
      <c r="G412" s="4"/>
    </row>
    <row r="413" spans="6:7" ht="12.5">
      <c r="F413" s="4"/>
      <c r="G413" s="4"/>
    </row>
    <row r="414" spans="6:7" ht="12.5">
      <c r="F414" s="4"/>
      <c r="G414" s="4"/>
    </row>
    <row r="415" spans="6:7" ht="12.5">
      <c r="F415" s="4"/>
      <c r="G415" s="4"/>
    </row>
    <row r="416" spans="6:7" ht="12.5">
      <c r="F416" s="4"/>
      <c r="G416" s="4"/>
    </row>
    <row r="417" spans="6:7" ht="12.5">
      <c r="F417" s="4"/>
      <c r="G417" s="4"/>
    </row>
    <row r="418" spans="6:7" ht="12.5">
      <c r="F418" s="4"/>
      <c r="G418" s="4"/>
    </row>
    <row r="419" spans="6:7" ht="12.5">
      <c r="F419" s="4"/>
      <c r="G419" s="4"/>
    </row>
    <row r="420" spans="6:7" ht="12.5">
      <c r="F420" s="4"/>
      <c r="G420" s="4"/>
    </row>
    <row r="421" spans="6:7" ht="12.5">
      <c r="F421" s="4"/>
      <c r="G421" s="4"/>
    </row>
    <row r="422" spans="6:7" ht="12.5">
      <c r="F422" s="4"/>
      <c r="G422" s="4"/>
    </row>
    <row r="423" spans="6:7" ht="12.5">
      <c r="F423" s="4"/>
      <c r="G423" s="4"/>
    </row>
    <row r="424" spans="6:7" ht="12.5">
      <c r="F424" s="4"/>
      <c r="G424" s="4"/>
    </row>
    <row r="425" spans="6:7" ht="12.5">
      <c r="F425" s="4"/>
      <c r="G425" s="4"/>
    </row>
    <row r="426" spans="6:7" ht="12.5">
      <c r="F426" s="4"/>
      <c r="G426" s="4"/>
    </row>
    <row r="427" spans="6:7" ht="12.5">
      <c r="F427" s="4"/>
      <c r="G427" s="4"/>
    </row>
    <row r="428" spans="6:7" ht="12.5">
      <c r="F428" s="4"/>
      <c r="G428" s="4"/>
    </row>
    <row r="429" spans="6:7" ht="12.5">
      <c r="F429" s="4"/>
      <c r="G429" s="4"/>
    </row>
    <row r="430" spans="6:7" ht="12.5">
      <c r="F430" s="4"/>
      <c r="G430" s="4"/>
    </row>
    <row r="431" spans="6:7" ht="12.5">
      <c r="F431" s="4"/>
      <c r="G431" s="4"/>
    </row>
    <row r="432" spans="6:7" ht="12.5">
      <c r="F432" s="4"/>
      <c r="G432" s="4"/>
    </row>
    <row r="433" spans="6:7" ht="12.5">
      <c r="F433" s="4"/>
      <c r="G433" s="4"/>
    </row>
    <row r="434" spans="6:7" ht="12.5">
      <c r="F434" s="4"/>
      <c r="G434" s="4"/>
    </row>
    <row r="435" spans="6:7" ht="12.5">
      <c r="F435" s="4"/>
      <c r="G435" s="4"/>
    </row>
    <row r="436" spans="6:7" ht="12.5">
      <c r="F436" s="4"/>
      <c r="G436" s="4"/>
    </row>
    <row r="437" spans="6:7" ht="12.5">
      <c r="F437" s="4"/>
      <c r="G437" s="4"/>
    </row>
    <row r="438" spans="6:7" ht="12.5">
      <c r="F438" s="4"/>
      <c r="G438" s="4"/>
    </row>
    <row r="439" spans="6:7" ht="12.5">
      <c r="F439" s="4"/>
      <c r="G439" s="4"/>
    </row>
    <row r="440" spans="6:7" ht="12.5">
      <c r="F440" s="4"/>
      <c r="G440" s="4"/>
    </row>
    <row r="441" spans="6:7" ht="12.5">
      <c r="F441" s="4"/>
      <c r="G441" s="4"/>
    </row>
    <row r="442" spans="6:7" ht="12.5">
      <c r="F442" s="4"/>
      <c r="G442" s="4"/>
    </row>
    <row r="443" spans="6:7" ht="12.5">
      <c r="F443" s="4"/>
      <c r="G443" s="4"/>
    </row>
    <row r="444" spans="6:7" ht="12.5">
      <c r="F444" s="4"/>
      <c r="G444" s="4"/>
    </row>
    <row r="445" spans="6:7" ht="12.5">
      <c r="F445" s="4"/>
      <c r="G445" s="4"/>
    </row>
    <row r="446" spans="6:7" ht="12.5">
      <c r="F446" s="4"/>
      <c r="G446" s="4"/>
    </row>
    <row r="447" spans="6:7" ht="12.5">
      <c r="F447" s="4"/>
      <c r="G447" s="4"/>
    </row>
    <row r="448" spans="6:7" ht="12.5">
      <c r="F448" s="4"/>
      <c r="G448" s="4"/>
    </row>
    <row r="449" spans="6:7" ht="12.5">
      <c r="F449" s="4"/>
      <c r="G449" s="4"/>
    </row>
    <row r="450" spans="6:7" ht="12.5">
      <c r="F450" s="4"/>
      <c r="G450" s="4"/>
    </row>
    <row r="451" spans="6:7" ht="12.5">
      <c r="F451" s="4"/>
      <c r="G451" s="4"/>
    </row>
    <row r="452" spans="6:7" ht="12.5">
      <c r="F452" s="4"/>
      <c r="G452" s="4"/>
    </row>
    <row r="453" spans="6:7" ht="12.5">
      <c r="F453" s="4"/>
      <c r="G453" s="4"/>
    </row>
    <row r="454" spans="6:7" ht="12.5">
      <c r="F454" s="4"/>
      <c r="G454" s="4"/>
    </row>
    <row r="455" spans="6:7" ht="12.5">
      <c r="F455" s="4"/>
      <c r="G455" s="4"/>
    </row>
    <row r="456" spans="6:7" ht="12.5">
      <c r="F456" s="4"/>
      <c r="G456" s="4"/>
    </row>
    <row r="457" spans="6:7" ht="12.5">
      <c r="F457" s="4"/>
      <c r="G457" s="4"/>
    </row>
    <row r="458" spans="6:7" ht="12.5">
      <c r="F458" s="4"/>
      <c r="G458" s="4"/>
    </row>
    <row r="459" spans="6:7" ht="12.5">
      <c r="F459" s="4"/>
      <c r="G459" s="4"/>
    </row>
    <row r="460" spans="6:7" ht="12.5">
      <c r="F460" s="4"/>
      <c r="G460" s="4"/>
    </row>
    <row r="461" spans="6:7" ht="12.5">
      <c r="F461" s="4"/>
      <c r="G461" s="4"/>
    </row>
    <row r="462" spans="6:7" ht="12.5">
      <c r="F462" s="4"/>
      <c r="G462" s="4"/>
    </row>
    <row r="463" spans="6:7" ht="12.5">
      <c r="F463" s="4"/>
      <c r="G463" s="4"/>
    </row>
    <row r="464" spans="6:7" ht="12.5">
      <c r="F464" s="4"/>
      <c r="G464" s="4"/>
    </row>
    <row r="465" spans="6:7" ht="12.5">
      <c r="F465" s="4"/>
      <c r="G465" s="4"/>
    </row>
    <row r="466" spans="6:7" ht="12.5">
      <c r="F466" s="4"/>
      <c r="G466" s="4"/>
    </row>
    <row r="467" spans="6:7" ht="12.5">
      <c r="F467" s="4"/>
      <c r="G467" s="4"/>
    </row>
    <row r="468" spans="6:7" ht="12.5">
      <c r="F468" s="4"/>
      <c r="G468" s="4"/>
    </row>
    <row r="469" spans="6:7" ht="12.5">
      <c r="F469" s="4"/>
      <c r="G469" s="4"/>
    </row>
    <row r="470" spans="6:7" ht="12.5">
      <c r="F470" s="4"/>
      <c r="G470" s="4"/>
    </row>
    <row r="471" spans="6:7" ht="12.5">
      <c r="F471" s="4"/>
      <c r="G471" s="4"/>
    </row>
    <row r="472" spans="6:7" ht="12.5">
      <c r="F472" s="4"/>
      <c r="G472" s="4"/>
    </row>
    <row r="473" spans="6:7" ht="12.5">
      <c r="F473" s="4"/>
      <c r="G473" s="4"/>
    </row>
    <row r="474" spans="6:7" ht="12.5">
      <c r="F474" s="4"/>
      <c r="G474" s="4"/>
    </row>
    <row r="475" spans="6:7" ht="12.5">
      <c r="F475" s="4"/>
      <c r="G475" s="4"/>
    </row>
    <row r="476" spans="6:7" ht="12.5">
      <c r="F476" s="4"/>
      <c r="G476" s="4"/>
    </row>
    <row r="477" spans="6:7" ht="12.5">
      <c r="F477" s="4"/>
      <c r="G477" s="4"/>
    </row>
    <row r="478" spans="6:7" ht="12.5">
      <c r="F478" s="4"/>
      <c r="G478" s="4"/>
    </row>
    <row r="479" spans="6:7" ht="12.5">
      <c r="F479" s="4"/>
      <c r="G479" s="4"/>
    </row>
    <row r="480" spans="6:7" ht="12.5">
      <c r="F480" s="4"/>
      <c r="G480" s="4"/>
    </row>
    <row r="481" spans="6:7" ht="12.5">
      <c r="F481" s="4"/>
      <c r="G481" s="4"/>
    </row>
    <row r="482" spans="6:7" ht="12.5">
      <c r="F482" s="4"/>
      <c r="G482" s="4"/>
    </row>
    <row r="483" spans="6:7" ht="12.5">
      <c r="F483" s="4"/>
      <c r="G483" s="4"/>
    </row>
    <row r="484" spans="6:7" ht="12.5">
      <c r="F484" s="4"/>
      <c r="G484" s="4"/>
    </row>
    <row r="485" spans="6:7" ht="12.5">
      <c r="F485" s="4"/>
      <c r="G485" s="4"/>
    </row>
    <row r="486" spans="6:7" ht="12.5">
      <c r="F486" s="4"/>
      <c r="G486" s="4"/>
    </row>
    <row r="487" spans="6:7" ht="12.5">
      <c r="F487" s="4"/>
      <c r="G487" s="4"/>
    </row>
    <row r="488" spans="6:7" ht="12.5">
      <c r="F488" s="4"/>
      <c r="G488" s="4"/>
    </row>
    <row r="489" spans="6:7" ht="12.5">
      <c r="F489" s="4"/>
      <c r="G489" s="4"/>
    </row>
    <row r="490" spans="6:7" ht="12.5">
      <c r="F490" s="4"/>
      <c r="G490" s="4"/>
    </row>
    <row r="491" spans="6:7" ht="12.5">
      <c r="F491" s="4"/>
      <c r="G491" s="4"/>
    </row>
    <row r="492" spans="6:7" ht="12.5">
      <c r="F492" s="4"/>
      <c r="G492" s="4"/>
    </row>
    <row r="493" spans="6:7" ht="12.5">
      <c r="F493" s="4"/>
      <c r="G493" s="4"/>
    </row>
    <row r="494" spans="6:7" ht="12.5">
      <c r="F494" s="4"/>
      <c r="G494" s="4"/>
    </row>
    <row r="495" spans="6:7" ht="12.5">
      <c r="F495" s="4"/>
      <c r="G495" s="4"/>
    </row>
    <row r="496" spans="6:7" ht="12.5">
      <c r="F496" s="4"/>
      <c r="G496" s="4"/>
    </row>
    <row r="497" spans="6:7" ht="12.5">
      <c r="F497" s="4"/>
      <c r="G497" s="4"/>
    </row>
    <row r="498" spans="6:7" ht="12.5">
      <c r="F498" s="4"/>
      <c r="G498" s="4"/>
    </row>
    <row r="499" spans="6:7" ht="12.5">
      <c r="F499" s="4"/>
      <c r="G499" s="4"/>
    </row>
    <row r="500" spans="6:7" ht="12.5">
      <c r="F500" s="4"/>
      <c r="G500" s="4"/>
    </row>
    <row r="501" spans="6:7" ht="12.5">
      <c r="F501" s="4"/>
      <c r="G501" s="4"/>
    </row>
    <row r="502" spans="6:7" ht="12.5">
      <c r="F502" s="4"/>
      <c r="G502" s="4"/>
    </row>
    <row r="503" spans="6:7" ht="12.5">
      <c r="F503" s="4"/>
      <c r="G503" s="4"/>
    </row>
    <row r="504" spans="6:7" ht="12.5">
      <c r="F504" s="4"/>
      <c r="G504" s="4"/>
    </row>
    <row r="505" spans="6:7" ht="12.5">
      <c r="F505" s="4"/>
      <c r="G505" s="4"/>
    </row>
    <row r="506" spans="6:7" ht="12.5">
      <c r="F506" s="4"/>
      <c r="G506" s="4"/>
    </row>
    <row r="507" spans="6:7" ht="12.5">
      <c r="F507" s="4"/>
      <c r="G507" s="4"/>
    </row>
    <row r="508" spans="6:7" ht="12.5">
      <c r="F508" s="4"/>
      <c r="G508" s="4"/>
    </row>
    <row r="509" spans="6:7" ht="12.5">
      <c r="F509" s="4"/>
      <c r="G509" s="4"/>
    </row>
    <row r="510" spans="6:7" ht="12.5">
      <c r="F510" s="4"/>
      <c r="G510" s="4"/>
    </row>
    <row r="511" spans="6:7" ht="12.5">
      <c r="F511" s="4"/>
      <c r="G511" s="4"/>
    </row>
    <row r="512" spans="6:7" ht="12.5">
      <c r="F512" s="4"/>
      <c r="G512" s="4"/>
    </row>
    <row r="513" spans="6:7" ht="12.5">
      <c r="F513" s="4"/>
      <c r="G513" s="4"/>
    </row>
    <row r="514" spans="6:7" ht="12.5">
      <c r="F514" s="4"/>
      <c r="G514" s="4"/>
    </row>
    <row r="515" spans="6:7" ht="12.5">
      <c r="F515" s="4"/>
      <c r="G515" s="4"/>
    </row>
    <row r="516" spans="6:7" ht="12.5">
      <c r="F516" s="4"/>
      <c r="G516" s="4"/>
    </row>
    <row r="517" spans="6:7" ht="12.5">
      <c r="F517" s="4"/>
      <c r="G517" s="4"/>
    </row>
    <row r="518" spans="6:7" ht="12.5">
      <c r="F518" s="4"/>
      <c r="G518" s="4"/>
    </row>
    <row r="519" spans="6:7" ht="12.5">
      <c r="F519" s="4"/>
      <c r="G519" s="4"/>
    </row>
    <row r="520" spans="6:7" ht="12.5">
      <c r="F520" s="4"/>
      <c r="G520" s="4"/>
    </row>
    <row r="521" spans="6:7" ht="12.5">
      <c r="F521" s="4"/>
      <c r="G521" s="4"/>
    </row>
    <row r="522" spans="6:7" ht="12.5">
      <c r="F522" s="4"/>
      <c r="G522" s="4"/>
    </row>
    <row r="523" spans="6:7" ht="12.5">
      <c r="F523" s="4"/>
      <c r="G523" s="4"/>
    </row>
    <row r="524" spans="6:7" ht="12.5">
      <c r="F524" s="4"/>
      <c r="G524" s="4"/>
    </row>
    <row r="525" spans="6:7" ht="12.5">
      <c r="F525" s="4"/>
      <c r="G525" s="4"/>
    </row>
    <row r="526" spans="6:7" ht="12.5">
      <c r="F526" s="4"/>
      <c r="G526" s="4"/>
    </row>
    <row r="527" spans="6:7" ht="12.5">
      <c r="F527" s="4"/>
      <c r="G527" s="4"/>
    </row>
    <row r="528" spans="6:7" ht="12.5">
      <c r="F528" s="4"/>
      <c r="G528" s="4"/>
    </row>
    <row r="529" spans="6:7" ht="12.5">
      <c r="F529" s="4"/>
      <c r="G529" s="4"/>
    </row>
    <row r="530" spans="6:7" ht="12.5">
      <c r="F530" s="4"/>
      <c r="G530" s="4"/>
    </row>
    <row r="531" spans="6:7" ht="12.5">
      <c r="F531" s="4"/>
      <c r="G531" s="4"/>
    </row>
    <row r="532" spans="6:7" ht="12.5">
      <c r="F532" s="4"/>
      <c r="G532" s="4"/>
    </row>
    <row r="533" spans="6:7" ht="12.5">
      <c r="F533" s="4"/>
      <c r="G533" s="4"/>
    </row>
    <row r="534" spans="6:7" ht="12.5">
      <c r="F534" s="4"/>
      <c r="G534" s="4"/>
    </row>
    <row r="535" spans="6:7" ht="12.5">
      <c r="F535" s="4"/>
      <c r="G535" s="4"/>
    </row>
    <row r="536" spans="6:7" ht="12.5">
      <c r="F536" s="4"/>
      <c r="G536" s="4"/>
    </row>
    <row r="537" spans="6:7" ht="12.5">
      <c r="F537" s="4"/>
      <c r="G537" s="4"/>
    </row>
    <row r="538" spans="6:7" ht="12.5">
      <c r="F538" s="4"/>
      <c r="G538" s="4"/>
    </row>
    <row r="539" spans="6:7" ht="12.5">
      <c r="F539" s="4"/>
      <c r="G539" s="4"/>
    </row>
    <row r="540" spans="6:7" ht="12.5">
      <c r="F540" s="4"/>
      <c r="G540" s="4"/>
    </row>
    <row r="541" spans="6:7" ht="12.5">
      <c r="F541" s="4"/>
      <c r="G541" s="4"/>
    </row>
    <row r="542" spans="6:7" ht="12.5">
      <c r="F542" s="4"/>
      <c r="G542" s="4"/>
    </row>
    <row r="543" spans="6:7" ht="12.5">
      <c r="F543" s="4"/>
      <c r="G543" s="4"/>
    </row>
    <row r="544" spans="6:7" ht="12.5">
      <c r="F544" s="4"/>
      <c r="G544" s="4"/>
    </row>
    <row r="545" spans="6:7" ht="12.5">
      <c r="F545" s="4"/>
      <c r="G545" s="4"/>
    </row>
    <row r="546" spans="6:7" ht="12.5">
      <c r="F546" s="4"/>
      <c r="G546" s="4"/>
    </row>
    <row r="547" spans="6:7" ht="12.5">
      <c r="F547" s="4"/>
      <c r="G547" s="4"/>
    </row>
    <row r="548" spans="6:7" ht="12.5">
      <c r="F548" s="4"/>
      <c r="G548" s="4"/>
    </row>
    <row r="549" spans="6:7" ht="12.5">
      <c r="F549" s="4"/>
      <c r="G549" s="4"/>
    </row>
    <row r="550" spans="6:7" ht="12.5">
      <c r="F550" s="4"/>
      <c r="G550" s="4"/>
    </row>
    <row r="551" spans="6:7" ht="12.5">
      <c r="F551" s="4"/>
      <c r="G551" s="4"/>
    </row>
    <row r="552" spans="6:7" ht="12.5">
      <c r="F552" s="4"/>
      <c r="G552" s="4"/>
    </row>
    <row r="553" spans="6:7" ht="12.5">
      <c r="F553" s="4"/>
      <c r="G553" s="4"/>
    </row>
    <row r="554" spans="6:7" ht="12.5">
      <c r="F554" s="4"/>
      <c r="G554" s="4"/>
    </row>
    <row r="555" spans="6:7" ht="12.5">
      <c r="F555" s="4"/>
      <c r="G555" s="4"/>
    </row>
    <row r="556" spans="6:7" ht="12.5">
      <c r="F556" s="4"/>
      <c r="G556" s="4"/>
    </row>
    <row r="557" spans="6:7" ht="12.5">
      <c r="F557" s="4"/>
      <c r="G557" s="4"/>
    </row>
    <row r="558" spans="6:7" ht="12.5">
      <c r="F558" s="4"/>
      <c r="G558" s="4"/>
    </row>
    <row r="559" spans="6:7" ht="12.5">
      <c r="F559" s="4"/>
      <c r="G559" s="4"/>
    </row>
    <row r="560" spans="6:7" ht="12.5">
      <c r="F560" s="4"/>
      <c r="G560" s="4"/>
    </row>
    <row r="561" spans="6:7" ht="12.5">
      <c r="F561" s="4"/>
      <c r="G561" s="4"/>
    </row>
    <row r="562" spans="6:7" ht="12.5">
      <c r="F562" s="4"/>
      <c r="G562" s="4"/>
    </row>
    <row r="563" spans="6:7" ht="12.5">
      <c r="F563" s="4"/>
      <c r="G563" s="4"/>
    </row>
    <row r="564" spans="6:7" ht="12.5">
      <c r="F564" s="4"/>
      <c r="G564" s="4"/>
    </row>
    <row r="565" spans="6:7" ht="12.5">
      <c r="F565" s="4"/>
      <c r="G565" s="4"/>
    </row>
    <row r="566" spans="6:7" ht="12.5">
      <c r="F566" s="4"/>
      <c r="G566" s="4"/>
    </row>
    <row r="567" spans="6:7" ht="12.5">
      <c r="F567" s="4"/>
      <c r="G567" s="4"/>
    </row>
    <row r="568" spans="6:7" ht="12.5">
      <c r="F568" s="4"/>
      <c r="G568" s="4"/>
    </row>
    <row r="569" spans="6:7" ht="12.5">
      <c r="F569" s="4"/>
      <c r="G569" s="4"/>
    </row>
    <row r="570" spans="6:7" ht="12.5">
      <c r="F570" s="4"/>
      <c r="G570" s="4"/>
    </row>
    <row r="571" spans="6:7" ht="12.5">
      <c r="F571" s="4"/>
      <c r="G571" s="4"/>
    </row>
    <row r="572" spans="6:7" ht="12.5">
      <c r="F572" s="4"/>
      <c r="G572" s="4"/>
    </row>
    <row r="573" spans="6:7" ht="12.5">
      <c r="F573" s="4"/>
      <c r="G573" s="4"/>
    </row>
    <row r="574" spans="6:7" ht="12.5">
      <c r="F574" s="4"/>
      <c r="G574" s="4"/>
    </row>
    <row r="575" spans="6:7" ht="12.5">
      <c r="F575" s="4"/>
      <c r="G575" s="4"/>
    </row>
    <row r="576" spans="6:7" ht="12.5">
      <c r="F576" s="4"/>
      <c r="G576" s="4"/>
    </row>
    <row r="577" spans="6:7" ht="12.5">
      <c r="F577" s="4"/>
      <c r="G577" s="4"/>
    </row>
    <row r="578" spans="6:7" ht="12.5">
      <c r="F578" s="4"/>
      <c r="G578" s="4"/>
    </row>
    <row r="579" spans="6:7" ht="12.5">
      <c r="F579" s="4"/>
      <c r="G579" s="4"/>
    </row>
    <row r="580" spans="6:7" ht="12.5">
      <c r="F580" s="4"/>
      <c r="G580" s="4"/>
    </row>
    <row r="581" spans="6:7" ht="12.5">
      <c r="F581" s="4"/>
      <c r="G581" s="4"/>
    </row>
    <row r="582" spans="6:7" ht="12.5">
      <c r="F582" s="4"/>
      <c r="G582" s="4"/>
    </row>
    <row r="583" spans="6:7" ht="12.5">
      <c r="F583" s="4"/>
      <c r="G583" s="4"/>
    </row>
    <row r="584" spans="6:7" ht="12.5">
      <c r="F584" s="4"/>
      <c r="G584" s="4"/>
    </row>
    <row r="585" spans="6:7" ht="12.5">
      <c r="F585" s="4"/>
      <c r="G585" s="4"/>
    </row>
    <row r="586" spans="6:7" ht="12.5">
      <c r="F586" s="4"/>
      <c r="G586" s="4"/>
    </row>
    <row r="587" spans="6:7" ht="12.5">
      <c r="F587" s="4"/>
      <c r="G587" s="4"/>
    </row>
    <row r="588" spans="6:7" ht="12.5">
      <c r="F588" s="4"/>
      <c r="G588" s="4"/>
    </row>
    <row r="589" spans="6:7" ht="12.5">
      <c r="F589" s="4"/>
      <c r="G589" s="4"/>
    </row>
    <row r="590" spans="6:7" ht="12.5">
      <c r="F590" s="4"/>
      <c r="G590" s="4"/>
    </row>
    <row r="591" spans="6:7" ht="12.5">
      <c r="F591" s="4"/>
      <c r="G591" s="4"/>
    </row>
    <row r="592" spans="6:7" ht="12.5">
      <c r="F592" s="4"/>
      <c r="G592" s="4"/>
    </row>
    <row r="593" spans="6:7" ht="12.5">
      <c r="F593" s="4"/>
      <c r="G593" s="4"/>
    </row>
    <row r="594" spans="6:7" ht="12.5">
      <c r="F594" s="4"/>
      <c r="G594" s="4"/>
    </row>
    <row r="595" spans="6:7" ht="12.5">
      <c r="F595" s="4"/>
      <c r="G595" s="4"/>
    </row>
    <row r="596" spans="6:7" ht="12.5">
      <c r="F596" s="4"/>
      <c r="G596" s="4"/>
    </row>
    <row r="597" spans="6:7" ht="12.5">
      <c r="F597" s="4"/>
      <c r="G597" s="4"/>
    </row>
    <row r="598" spans="6:7" ht="12.5">
      <c r="F598" s="4"/>
      <c r="G598" s="4"/>
    </row>
    <row r="599" spans="6:7" ht="12.5">
      <c r="F599" s="4"/>
      <c r="G599" s="4"/>
    </row>
    <row r="600" spans="6:7" ht="12.5">
      <c r="F600" s="4"/>
      <c r="G600" s="4"/>
    </row>
    <row r="601" spans="6:7" ht="12.5">
      <c r="F601" s="4"/>
      <c r="G601" s="4"/>
    </row>
    <row r="602" spans="6:7" ht="12.5">
      <c r="F602" s="4"/>
      <c r="G602" s="4"/>
    </row>
    <row r="603" spans="6:7" ht="12.5">
      <c r="F603" s="4"/>
      <c r="G603" s="4"/>
    </row>
    <row r="604" spans="6:7" ht="12.5">
      <c r="F604" s="4"/>
      <c r="G604" s="4"/>
    </row>
    <row r="605" spans="6:7" ht="12.5">
      <c r="F605" s="4"/>
      <c r="G605" s="4"/>
    </row>
    <row r="606" spans="6:7" ht="12.5">
      <c r="F606" s="4"/>
      <c r="G606" s="4"/>
    </row>
    <row r="607" spans="6:7" ht="12.5">
      <c r="F607" s="4"/>
      <c r="G607" s="4"/>
    </row>
    <row r="608" spans="6:7" ht="12.5">
      <c r="F608" s="4"/>
      <c r="G608" s="4"/>
    </row>
    <row r="609" spans="6:7" ht="12.5">
      <c r="F609" s="4"/>
      <c r="G609" s="4"/>
    </row>
    <row r="610" spans="6:7" ht="12.5">
      <c r="F610" s="4"/>
      <c r="G610" s="4"/>
    </row>
    <row r="611" spans="6:7" ht="12.5">
      <c r="F611" s="4"/>
      <c r="G611" s="4"/>
    </row>
    <row r="612" spans="6:7" ht="12.5">
      <c r="F612" s="4"/>
      <c r="G612" s="4"/>
    </row>
    <row r="613" spans="6:7" ht="12.5">
      <c r="F613" s="4"/>
      <c r="G613" s="4"/>
    </row>
    <row r="614" spans="6:7" ht="12.5">
      <c r="F614" s="4"/>
      <c r="G614" s="4"/>
    </row>
    <row r="615" spans="6:7" ht="12.5">
      <c r="F615" s="4"/>
      <c r="G615" s="4"/>
    </row>
    <row r="616" spans="6:7" ht="12.5">
      <c r="F616" s="4"/>
      <c r="G616" s="4"/>
    </row>
    <row r="617" spans="6:7" ht="12.5">
      <c r="F617" s="4"/>
      <c r="G617" s="4"/>
    </row>
    <row r="618" spans="6:7" ht="12.5">
      <c r="F618" s="4"/>
      <c r="G618" s="4"/>
    </row>
    <row r="619" spans="6:7" ht="12.5">
      <c r="F619" s="4"/>
      <c r="G619" s="4"/>
    </row>
    <row r="620" spans="6:7" ht="12.5">
      <c r="F620" s="4"/>
      <c r="G620" s="4"/>
    </row>
    <row r="621" spans="6:7" ht="12.5">
      <c r="F621" s="4"/>
      <c r="G621" s="4"/>
    </row>
    <row r="622" spans="6:7" ht="12.5">
      <c r="F622" s="4"/>
      <c r="G622" s="4"/>
    </row>
    <row r="623" spans="6:7" ht="12.5">
      <c r="F623" s="4"/>
      <c r="G623" s="4"/>
    </row>
    <row r="624" spans="6:7" ht="12.5">
      <c r="F624" s="4"/>
      <c r="G624" s="4"/>
    </row>
    <row r="625" spans="6:7" ht="12.5">
      <c r="F625" s="4"/>
      <c r="G625" s="4"/>
    </row>
    <row r="626" spans="6:7" ht="12.5">
      <c r="F626" s="4"/>
      <c r="G626" s="4"/>
    </row>
    <row r="627" spans="6:7" ht="12.5">
      <c r="F627" s="4"/>
      <c r="G627" s="4"/>
    </row>
    <row r="628" spans="6:7" ht="12.5">
      <c r="F628" s="4"/>
      <c r="G628" s="4"/>
    </row>
    <row r="629" spans="6:7" ht="12.5">
      <c r="F629" s="4"/>
      <c r="G629" s="4"/>
    </row>
    <row r="630" spans="6:7" ht="12.5">
      <c r="F630" s="4"/>
      <c r="G630" s="4"/>
    </row>
    <row r="631" spans="6:7" ht="12.5">
      <c r="F631" s="4"/>
      <c r="G631" s="4"/>
    </row>
    <row r="632" spans="6:7" ht="12.5">
      <c r="F632" s="4"/>
      <c r="G632" s="4"/>
    </row>
    <row r="633" spans="6:7" ht="12.5">
      <c r="F633" s="4"/>
      <c r="G633" s="4"/>
    </row>
    <row r="634" spans="6:7" ht="12.5">
      <c r="F634" s="4"/>
      <c r="G634" s="4"/>
    </row>
    <row r="635" spans="6:7" ht="12.5">
      <c r="F635" s="4"/>
      <c r="G635" s="4"/>
    </row>
    <row r="636" spans="6:7" ht="12.5">
      <c r="F636" s="4"/>
      <c r="G636" s="4"/>
    </row>
    <row r="637" spans="6:7" ht="12.5">
      <c r="F637" s="4"/>
      <c r="G637" s="4"/>
    </row>
    <row r="638" spans="6:7" ht="12.5">
      <c r="F638" s="4"/>
      <c r="G638" s="4"/>
    </row>
    <row r="639" spans="6:7" ht="12.5">
      <c r="F639" s="4"/>
      <c r="G639" s="4"/>
    </row>
    <row r="640" spans="6:7" ht="12.5">
      <c r="F640" s="4"/>
      <c r="G640" s="4"/>
    </row>
    <row r="641" spans="6:7" ht="12.5">
      <c r="F641" s="4"/>
      <c r="G641" s="4"/>
    </row>
    <row r="642" spans="6:7" ht="12.5">
      <c r="F642" s="4"/>
      <c r="G642" s="4"/>
    </row>
    <row r="643" spans="6:7" ht="12.5">
      <c r="F643" s="4"/>
      <c r="G643" s="4"/>
    </row>
    <row r="644" spans="6:7" ht="12.5">
      <c r="F644" s="4"/>
      <c r="G644" s="4"/>
    </row>
    <row r="645" spans="6:7" ht="12.5">
      <c r="F645" s="4"/>
      <c r="G645" s="4"/>
    </row>
    <row r="646" spans="6:7" ht="12.5">
      <c r="F646" s="4"/>
      <c r="G646" s="4"/>
    </row>
    <row r="647" spans="6:7" ht="12.5">
      <c r="F647" s="4"/>
      <c r="G647" s="4"/>
    </row>
    <row r="648" spans="6:7" ht="12.5">
      <c r="F648" s="4"/>
      <c r="G648" s="4"/>
    </row>
    <row r="649" spans="6:7" ht="12.5">
      <c r="F649" s="4"/>
      <c r="G649" s="4"/>
    </row>
    <row r="650" spans="6:7" ht="12.5">
      <c r="F650" s="4"/>
      <c r="G650" s="4"/>
    </row>
    <row r="651" spans="6:7" ht="12.5">
      <c r="F651" s="4"/>
      <c r="G651" s="4"/>
    </row>
    <row r="652" spans="6:7" ht="12.5">
      <c r="F652" s="4"/>
      <c r="G652" s="4"/>
    </row>
    <row r="653" spans="6:7" ht="12.5">
      <c r="F653" s="4"/>
      <c r="G653" s="4"/>
    </row>
    <row r="654" spans="6:7" ht="12.5">
      <c r="F654" s="4"/>
      <c r="G654" s="4"/>
    </row>
    <row r="655" spans="6:7" ht="12.5">
      <c r="F655" s="4"/>
      <c r="G655" s="4"/>
    </row>
    <row r="656" spans="6:7" ht="12.5">
      <c r="F656" s="4"/>
      <c r="G656" s="4"/>
    </row>
    <row r="657" spans="6:7" ht="12.5">
      <c r="F657" s="4"/>
      <c r="G657" s="4"/>
    </row>
    <row r="658" spans="6:7" ht="12.5">
      <c r="F658" s="4"/>
      <c r="G658" s="4"/>
    </row>
    <row r="659" spans="6:7" ht="12.5">
      <c r="F659" s="4"/>
      <c r="G659" s="4"/>
    </row>
    <row r="660" spans="6:7" ht="12.5">
      <c r="F660" s="4"/>
      <c r="G660" s="4"/>
    </row>
    <row r="661" spans="6:7" ht="12.5">
      <c r="F661" s="4"/>
      <c r="G661" s="4"/>
    </row>
    <row r="662" spans="6:7" ht="12.5">
      <c r="F662" s="4"/>
      <c r="G662" s="4"/>
    </row>
    <row r="663" spans="6:7" ht="12.5">
      <c r="F663" s="4"/>
      <c r="G663" s="4"/>
    </row>
    <row r="664" spans="6:7" ht="12.5">
      <c r="F664" s="4"/>
      <c r="G664" s="4"/>
    </row>
    <row r="665" spans="6:7" ht="12.5">
      <c r="F665" s="4"/>
      <c r="G665" s="4"/>
    </row>
    <row r="666" spans="6:7" ht="12.5">
      <c r="F666" s="4"/>
      <c r="G666" s="4"/>
    </row>
    <row r="667" spans="6:7" ht="12.5">
      <c r="F667" s="4"/>
      <c r="G667" s="4"/>
    </row>
    <row r="668" spans="6:7" ht="12.5">
      <c r="F668" s="4"/>
      <c r="G668" s="4"/>
    </row>
    <row r="669" spans="6:7" ht="12.5">
      <c r="F669" s="4"/>
      <c r="G669" s="4"/>
    </row>
    <row r="670" spans="6:7" ht="12.5">
      <c r="F670" s="4"/>
      <c r="G670" s="4"/>
    </row>
    <row r="671" spans="6:7" ht="12.5">
      <c r="F671" s="4"/>
      <c r="G671" s="4"/>
    </row>
    <row r="672" spans="6:7" ht="12.5">
      <c r="F672" s="4"/>
      <c r="G672" s="4"/>
    </row>
    <row r="673" spans="6:7" ht="12.5">
      <c r="F673" s="4"/>
      <c r="G673" s="4"/>
    </row>
    <row r="674" spans="6:7" ht="12.5">
      <c r="F674" s="4"/>
      <c r="G674" s="4"/>
    </row>
    <row r="675" spans="6:7" ht="12.5">
      <c r="F675" s="4"/>
      <c r="G675" s="4"/>
    </row>
    <row r="676" spans="6:7" ht="12.5">
      <c r="F676" s="4"/>
      <c r="G676" s="4"/>
    </row>
    <row r="677" spans="6:7" ht="12.5">
      <c r="F677" s="4"/>
      <c r="G677" s="4"/>
    </row>
    <row r="678" spans="6:7" ht="12.5">
      <c r="F678" s="4"/>
      <c r="G678" s="4"/>
    </row>
    <row r="679" spans="6:7" ht="12.5">
      <c r="F679" s="4"/>
      <c r="G679" s="4"/>
    </row>
    <row r="680" spans="6:7" ht="12.5">
      <c r="F680" s="4"/>
      <c r="G680" s="4"/>
    </row>
    <row r="681" spans="6:7" ht="12.5">
      <c r="F681" s="4"/>
      <c r="G681" s="4"/>
    </row>
    <row r="682" spans="6:7" ht="12.5">
      <c r="F682" s="4"/>
      <c r="G682" s="4"/>
    </row>
    <row r="683" spans="6:7" ht="12.5">
      <c r="F683" s="4"/>
      <c r="G683" s="4"/>
    </row>
    <row r="684" spans="6:7" ht="12.5">
      <c r="F684" s="4"/>
      <c r="G684" s="4"/>
    </row>
    <row r="685" spans="6:7" ht="12.5">
      <c r="F685" s="4"/>
      <c r="G685" s="4"/>
    </row>
    <row r="686" spans="6:7" ht="12.5">
      <c r="F686" s="4"/>
      <c r="G686" s="4"/>
    </row>
    <row r="687" spans="6:7" ht="12.5">
      <c r="F687" s="4"/>
      <c r="G687" s="4"/>
    </row>
    <row r="688" spans="6:7" ht="12.5">
      <c r="F688" s="4"/>
      <c r="G688" s="4"/>
    </row>
    <row r="689" spans="6:7" ht="12.5">
      <c r="F689" s="4"/>
      <c r="G689" s="4"/>
    </row>
    <row r="690" spans="6:7" ht="12.5">
      <c r="F690" s="4"/>
      <c r="G690" s="4"/>
    </row>
    <row r="691" spans="6:7" ht="12.5">
      <c r="F691" s="4"/>
      <c r="G691" s="4"/>
    </row>
    <row r="692" spans="6:7" ht="12.5">
      <c r="F692" s="4"/>
      <c r="G692" s="4"/>
    </row>
    <row r="693" spans="6:7" ht="12.5">
      <c r="F693" s="4"/>
      <c r="G693" s="4"/>
    </row>
    <row r="694" spans="6:7" ht="12.5">
      <c r="F694" s="4"/>
      <c r="G694" s="4"/>
    </row>
    <row r="695" spans="6:7" ht="12.5">
      <c r="F695" s="4"/>
      <c r="G695" s="4"/>
    </row>
    <row r="696" spans="6:7" ht="12.5">
      <c r="F696" s="4"/>
      <c r="G696" s="4"/>
    </row>
    <row r="697" spans="6:7" ht="12.5">
      <c r="F697" s="4"/>
      <c r="G697" s="4"/>
    </row>
    <row r="698" spans="6:7" ht="12.5">
      <c r="F698" s="4"/>
      <c r="G698" s="4"/>
    </row>
    <row r="699" spans="6:7" ht="12.5">
      <c r="F699" s="4"/>
      <c r="G699" s="4"/>
    </row>
    <row r="700" spans="6:7" ht="12.5">
      <c r="F700" s="4"/>
      <c r="G700" s="4"/>
    </row>
    <row r="701" spans="6:7" ht="12.5">
      <c r="F701" s="4"/>
      <c r="G701" s="4"/>
    </row>
    <row r="702" spans="6:7" ht="12.5">
      <c r="F702" s="4"/>
      <c r="G702" s="4"/>
    </row>
    <row r="703" spans="6:7" ht="12.5">
      <c r="F703" s="4"/>
      <c r="G703" s="4"/>
    </row>
    <row r="704" spans="6:7" ht="12.5">
      <c r="F704" s="4"/>
      <c r="G704" s="4"/>
    </row>
    <row r="705" spans="6:7" ht="12.5">
      <c r="F705" s="4"/>
      <c r="G705" s="4"/>
    </row>
    <row r="706" spans="6:7" ht="12.5">
      <c r="F706" s="4"/>
      <c r="G706" s="4"/>
    </row>
    <row r="707" spans="6:7" ht="12.5">
      <c r="F707" s="4"/>
      <c r="G707" s="4"/>
    </row>
    <row r="708" spans="6:7" ht="12.5">
      <c r="F708" s="4"/>
      <c r="G708" s="4"/>
    </row>
    <row r="709" spans="6:7" ht="12.5">
      <c r="F709" s="4"/>
      <c r="G709" s="4"/>
    </row>
    <row r="710" spans="6:7" ht="12.5">
      <c r="F710" s="4"/>
      <c r="G710" s="4"/>
    </row>
    <row r="711" spans="6:7" ht="12.5">
      <c r="F711" s="4"/>
      <c r="G711" s="4"/>
    </row>
    <row r="712" spans="6:7" ht="12.5">
      <c r="F712" s="4"/>
      <c r="G712" s="4"/>
    </row>
    <row r="713" spans="6:7" ht="12.5">
      <c r="F713" s="4"/>
      <c r="G713" s="4"/>
    </row>
    <row r="714" spans="6:7" ht="12.5">
      <c r="F714" s="4"/>
      <c r="G714" s="4"/>
    </row>
    <row r="715" spans="6:7" ht="12.5">
      <c r="F715" s="4"/>
      <c r="G715" s="4"/>
    </row>
    <row r="716" spans="6:7" ht="12.5">
      <c r="F716" s="4"/>
      <c r="G716" s="4"/>
    </row>
    <row r="717" spans="6:7" ht="12.5">
      <c r="F717" s="4"/>
      <c r="G717" s="4"/>
    </row>
    <row r="718" spans="6:7" ht="12.5">
      <c r="F718" s="4"/>
      <c r="G718" s="4"/>
    </row>
    <row r="719" spans="6:7" ht="12.5">
      <c r="F719" s="4"/>
      <c r="G719" s="4"/>
    </row>
    <row r="720" spans="6:7" ht="12.5">
      <c r="F720" s="4"/>
      <c r="G720" s="4"/>
    </row>
    <row r="721" spans="6:7" ht="12.5">
      <c r="F721" s="4"/>
      <c r="G721" s="4"/>
    </row>
    <row r="722" spans="6:7" ht="12.5">
      <c r="F722" s="4"/>
      <c r="G722" s="4"/>
    </row>
    <row r="723" spans="6:7" ht="12.5">
      <c r="F723" s="4"/>
      <c r="G723" s="4"/>
    </row>
    <row r="724" spans="6:7" ht="12.5">
      <c r="F724" s="4"/>
      <c r="G724" s="4"/>
    </row>
    <row r="725" spans="6:7" ht="12.5">
      <c r="F725" s="4"/>
      <c r="G725" s="4"/>
    </row>
    <row r="726" spans="6:7" ht="12.5">
      <c r="F726" s="4"/>
      <c r="G726" s="4"/>
    </row>
    <row r="727" spans="6:7" ht="12.5">
      <c r="F727" s="4"/>
      <c r="G727" s="4"/>
    </row>
    <row r="728" spans="6:7" ht="12.5">
      <c r="F728" s="4"/>
      <c r="G728" s="4"/>
    </row>
    <row r="729" spans="6:7" ht="12.5">
      <c r="F729" s="4"/>
      <c r="G729" s="4"/>
    </row>
    <row r="730" spans="6:7" ht="12.5">
      <c r="F730" s="4"/>
      <c r="G730" s="4"/>
    </row>
    <row r="731" spans="6:7" ht="12.5">
      <c r="F731" s="4"/>
      <c r="G731" s="4"/>
    </row>
    <row r="732" spans="6:7" ht="12.5">
      <c r="F732" s="4"/>
      <c r="G732" s="4"/>
    </row>
    <row r="733" spans="6:7" ht="12.5">
      <c r="F733" s="4"/>
      <c r="G733" s="4"/>
    </row>
    <row r="734" spans="6:7" ht="12.5">
      <c r="F734" s="4"/>
      <c r="G734" s="4"/>
    </row>
    <row r="735" spans="6:7" ht="12.5">
      <c r="F735" s="4"/>
      <c r="G735" s="4"/>
    </row>
    <row r="736" spans="6:7" ht="12.5">
      <c r="F736" s="4"/>
      <c r="G736" s="4"/>
    </row>
    <row r="737" spans="6:7" ht="12.5">
      <c r="F737" s="4"/>
      <c r="G737" s="4"/>
    </row>
    <row r="738" spans="6:7" ht="12.5">
      <c r="F738" s="4"/>
      <c r="G738" s="4"/>
    </row>
    <row r="739" spans="6:7" ht="12.5">
      <c r="F739" s="4"/>
      <c r="G739" s="4"/>
    </row>
    <row r="740" spans="6:7" ht="12.5">
      <c r="F740" s="4"/>
      <c r="G740" s="4"/>
    </row>
    <row r="741" spans="6:7" ht="12.5">
      <c r="F741" s="4"/>
      <c r="G741" s="4"/>
    </row>
    <row r="742" spans="6:7" ht="12.5">
      <c r="F742" s="4"/>
      <c r="G742" s="4"/>
    </row>
    <row r="743" spans="6:7" ht="12.5">
      <c r="F743" s="4"/>
      <c r="G743" s="4"/>
    </row>
    <row r="744" spans="6:7" ht="12.5">
      <c r="F744" s="4"/>
      <c r="G744" s="4"/>
    </row>
    <row r="745" spans="6:7" ht="12.5">
      <c r="F745" s="4"/>
      <c r="G745" s="4"/>
    </row>
    <row r="746" spans="6:7" ht="12.5">
      <c r="F746" s="4"/>
      <c r="G746" s="4"/>
    </row>
    <row r="747" spans="6:7" ht="12.5">
      <c r="F747" s="4"/>
      <c r="G747" s="4"/>
    </row>
    <row r="748" spans="6:7" ht="12.5">
      <c r="F748" s="4"/>
      <c r="G748" s="4"/>
    </row>
    <row r="749" spans="6:7" ht="12.5">
      <c r="F749" s="4"/>
      <c r="G749" s="4"/>
    </row>
    <row r="750" spans="6:7" ht="12.5">
      <c r="F750" s="4"/>
      <c r="G750" s="4"/>
    </row>
    <row r="751" spans="6:7" ht="12.5">
      <c r="F751" s="4"/>
      <c r="G751" s="4"/>
    </row>
    <row r="752" spans="6:7" ht="12.5">
      <c r="F752" s="4"/>
      <c r="G752" s="4"/>
    </row>
    <row r="753" spans="6:7" ht="12.5">
      <c r="F753" s="4"/>
      <c r="G753" s="4"/>
    </row>
    <row r="754" spans="6:7" ht="12.5">
      <c r="F754" s="4"/>
      <c r="G754" s="4"/>
    </row>
    <row r="755" spans="6:7" ht="12.5">
      <c r="F755" s="4"/>
      <c r="G755" s="4"/>
    </row>
    <row r="756" spans="6:7" ht="12.5">
      <c r="F756" s="4"/>
      <c r="G756" s="4"/>
    </row>
    <row r="757" spans="6:7" ht="12.5">
      <c r="F757" s="4"/>
      <c r="G757" s="4"/>
    </row>
    <row r="758" spans="6:7" ht="12.5">
      <c r="F758" s="4"/>
      <c r="G758" s="4"/>
    </row>
    <row r="759" spans="6:7" ht="12.5">
      <c r="F759" s="4"/>
      <c r="G759" s="4"/>
    </row>
    <row r="760" spans="6:7" ht="12.5">
      <c r="F760" s="4"/>
      <c r="G760" s="4"/>
    </row>
    <row r="761" spans="6:7" ht="12.5">
      <c r="F761" s="4"/>
      <c r="G761" s="4"/>
    </row>
    <row r="762" spans="6:7" ht="12.5">
      <c r="F762" s="4"/>
      <c r="G762" s="4"/>
    </row>
    <row r="763" spans="6:7" ht="12.5">
      <c r="F763" s="4"/>
      <c r="G763" s="4"/>
    </row>
    <row r="764" spans="6:7" ht="12.5">
      <c r="F764" s="4"/>
      <c r="G764" s="4"/>
    </row>
    <row r="765" spans="6:7" ht="12.5">
      <c r="F765" s="4"/>
      <c r="G765" s="4"/>
    </row>
    <row r="766" spans="6:7" ht="12.5">
      <c r="F766" s="4"/>
      <c r="G766" s="4"/>
    </row>
    <row r="767" spans="6:7" ht="12.5">
      <c r="F767" s="4"/>
      <c r="G767" s="4"/>
    </row>
    <row r="768" spans="6:7" ht="12.5">
      <c r="F768" s="4"/>
      <c r="G768" s="4"/>
    </row>
    <row r="769" spans="6:7" ht="12.5">
      <c r="F769" s="4"/>
      <c r="G769" s="4"/>
    </row>
    <row r="770" spans="6:7" ht="12.5">
      <c r="F770" s="4"/>
      <c r="G770" s="4"/>
    </row>
    <row r="771" spans="6:7" ht="12.5">
      <c r="F771" s="4"/>
      <c r="G771" s="4"/>
    </row>
    <row r="772" spans="6:7" ht="12.5">
      <c r="F772" s="4"/>
      <c r="G772" s="4"/>
    </row>
    <row r="773" spans="6:7" ht="12.5">
      <c r="F773" s="4"/>
      <c r="G773" s="4"/>
    </row>
    <row r="774" spans="6:7" ht="12.5">
      <c r="F774" s="4"/>
      <c r="G774" s="4"/>
    </row>
    <row r="775" spans="6:7" ht="12.5">
      <c r="F775" s="4"/>
      <c r="G775" s="4"/>
    </row>
    <row r="776" spans="6:7" ht="12.5">
      <c r="F776" s="4"/>
      <c r="G776" s="4"/>
    </row>
    <row r="777" spans="6:7" ht="12.5">
      <c r="F777" s="4"/>
      <c r="G777" s="4"/>
    </row>
    <row r="778" spans="6:7" ht="12.5">
      <c r="F778" s="4"/>
      <c r="G778" s="4"/>
    </row>
    <row r="779" spans="6:7" ht="12.5">
      <c r="F779" s="4"/>
      <c r="G779" s="4"/>
    </row>
    <row r="780" spans="6:7" ht="12.5">
      <c r="F780" s="4"/>
      <c r="G780" s="4"/>
    </row>
    <row r="781" spans="6:7" ht="12.5">
      <c r="F781" s="4"/>
      <c r="G781" s="4"/>
    </row>
    <row r="782" spans="6:7" ht="12.5">
      <c r="F782" s="4"/>
      <c r="G782" s="4"/>
    </row>
    <row r="783" spans="6:7" ht="12.5">
      <c r="F783" s="4"/>
      <c r="G783" s="4"/>
    </row>
    <row r="784" spans="6:7" ht="12.5">
      <c r="F784" s="4"/>
      <c r="G784" s="4"/>
    </row>
    <row r="785" spans="6:7" ht="12.5">
      <c r="F785" s="4"/>
      <c r="G785" s="4"/>
    </row>
    <row r="786" spans="6:7" ht="12.5">
      <c r="F786" s="4"/>
      <c r="G786" s="4"/>
    </row>
    <row r="787" spans="6:7" ht="12.5">
      <c r="F787" s="4"/>
      <c r="G787" s="4"/>
    </row>
    <row r="788" spans="6:7" ht="12.5">
      <c r="F788" s="4"/>
      <c r="G788" s="4"/>
    </row>
    <row r="789" spans="6:7" ht="12.5">
      <c r="F789" s="4"/>
      <c r="G789" s="4"/>
    </row>
    <row r="790" spans="6:7" ht="12.5">
      <c r="F790" s="4"/>
      <c r="G790" s="4"/>
    </row>
    <row r="791" spans="6:7" ht="12.5">
      <c r="F791" s="4"/>
      <c r="G791" s="4"/>
    </row>
    <row r="792" spans="6:7" ht="12.5">
      <c r="F792" s="4"/>
      <c r="G792" s="4"/>
    </row>
    <row r="793" spans="6:7" ht="12.5">
      <c r="F793" s="4"/>
      <c r="G793" s="4"/>
    </row>
    <row r="794" spans="6:7" ht="12.5">
      <c r="F794" s="4"/>
      <c r="G794" s="4"/>
    </row>
    <row r="795" spans="6:7" ht="12.5">
      <c r="F795" s="4"/>
      <c r="G795" s="4"/>
    </row>
    <row r="796" spans="6:7" ht="12.5">
      <c r="F796" s="4"/>
      <c r="G796" s="4"/>
    </row>
    <row r="797" spans="6:7" ht="12.5">
      <c r="F797" s="4"/>
      <c r="G797" s="4"/>
    </row>
    <row r="798" spans="6:7" ht="12.5">
      <c r="F798" s="4"/>
      <c r="G798" s="4"/>
    </row>
    <row r="799" spans="6:7" ht="12.5">
      <c r="F799" s="4"/>
      <c r="G799" s="4"/>
    </row>
    <row r="800" spans="6:7" ht="12.5">
      <c r="F800" s="4"/>
      <c r="G800" s="4"/>
    </row>
    <row r="801" spans="6:7" ht="12.5">
      <c r="F801" s="4"/>
      <c r="G801" s="4"/>
    </row>
    <row r="802" spans="6:7" ht="12.5">
      <c r="F802" s="4"/>
      <c r="G802" s="4"/>
    </row>
    <row r="803" spans="6:7" ht="12.5">
      <c r="F803" s="4"/>
      <c r="G803" s="4"/>
    </row>
    <row r="804" spans="6:7" ht="12.5">
      <c r="F804" s="4"/>
      <c r="G804" s="4"/>
    </row>
    <row r="805" spans="6:7" ht="12.5">
      <c r="F805" s="4"/>
      <c r="G805" s="4"/>
    </row>
    <row r="806" spans="6:7" ht="12.5">
      <c r="F806" s="4"/>
      <c r="G806" s="4"/>
    </row>
    <row r="807" spans="6:7" ht="12.5">
      <c r="F807" s="4"/>
      <c r="G807" s="4"/>
    </row>
    <row r="808" spans="6:7" ht="12.5">
      <c r="F808" s="4"/>
      <c r="G808" s="4"/>
    </row>
    <row r="809" spans="6:7" ht="12.5">
      <c r="F809" s="4"/>
      <c r="G809" s="4"/>
    </row>
    <row r="810" spans="6:7" ht="12.5">
      <c r="F810" s="4"/>
      <c r="G810" s="4"/>
    </row>
    <row r="811" spans="6:7" ht="12.5">
      <c r="F811" s="4"/>
      <c r="G811" s="4"/>
    </row>
    <row r="812" spans="6:7" ht="12.5">
      <c r="F812" s="4"/>
      <c r="G812" s="4"/>
    </row>
    <row r="813" spans="6:7" ht="12.5">
      <c r="F813" s="4"/>
      <c r="G813" s="4"/>
    </row>
    <row r="814" spans="6:7" ht="12.5">
      <c r="F814" s="4"/>
      <c r="G814" s="4"/>
    </row>
    <row r="815" spans="6:7" ht="12.5">
      <c r="F815" s="4"/>
      <c r="G815" s="4"/>
    </row>
    <row r="816" spans="6:7" ht="12.5">
      <c r="F816" s="4"/>
      <c r="G816" s="4"/>
    </row>
    <row r="817" spans="6:7" ht="12.5">
      <c r="F817" s="4"/>
      <c r="G817" s="4"/>
    </row>
    <row r="818" spans="6:7" ht="12.5">
      <c r="F818" s="4"/>
      <c r="G818" s="4"/>
    </row>
    <row r="819" spans="6:7" ht="12.5">
      <c r="F819" s="4"/>
      <c r="G819" s="4"/>
    </row>
    <row r="820" spans="6:7" ht="12.5">
      <c r="F820" s="4"/>
      <c r="G820" s="4"/>
    </row>
    <row r="821" spans="6:7" ht="12.5">
      <c r="F821" s="4"/>
      <c r="G821" s="4"/>
    </row>
    <row r="822" spans="6:7" ht="12.5">
      <c r="F822" s="4"/>
      <c r="G822" s="4"/>
    </row>
    <row r="823" spans="6:7" ht="12.5">
      <c r="F823" s="4"/>
      <c r="G823" s="4"/>
    </row>
    <row r="824" spans="6:7" ht="12.5">
      <c r="F824" s="4"/>
      <c r="G824" s="4"/>
    </row>
    <row r="825" spans="6:7" ht="12.5">
      <c r="F825" s="4"/>
      <c r="G825" s="4"/>
    </row>
    <row r="826" spans="6:7" ht="12.5">
      <c r="F826" s="4"/>
      <c r="G826" s="4"/>
    </row>
    <row r="827" spans="6:7" ht="12.5">
      <c r="F827" s="4"/>
      <c r="G827" s="4"/>
    </row>
    <row r="828" spans="6:7" ht="12.5">
      <c r="F828" s="4"/>
      <c r="G828" s="4"/>
    </row>
    <row r="829" spans="6:7" ht="12.5">
      <c r="F829" s="4"/>
      <c r="G829" s="4"/>
    </row>
    <row r="830" spans="6:7" ht="12.5">
      <c r="F830" s="4"/>
      <c r="G830" s="4"/>
    </row>
    <row r="831" spans="6:7" ht="12.5">
      <c r="F831" s="4"/>
      <c r="G831" s="4"/>
    </row>
    <row r="832" spans="6:7" ht="12.5">
      <c r="F832" s="4"/>
      <c r="G832" s="4"/>
    </row>
    <row r="833" spans="6:7" ht="12.5">
      <c r="F833" s="4"/>
      <c r="G833" s="4"/>
    </row>
    <row r="834" spans="6:7" ht="12.5">
      <c r="F834" s="4"/>
      <c r="G834" s="4"/>
    </row>
    <row r="835" spans="6:7" ht="12.5">
      <c r="F835" s="4"/>
      <c r="G835" s="4"/>
    </row>
    <row r="836" spans="6:7" ht="12.5">
      <c r="F836" s="4"/>
      <c r="G836" s="4"/>
    </row>
    <row r="837" spans="6:7" ht="12.5">
      <c r="F837" s="4"/>
      <c r="G837" s="4"/>
    </row>
    <row r="838" spans="6:7" ht="12.5">
      <c r="F838" s="4"/>
      <c r="G838" s="4"/>
    </row>
    <row r="839" spans="6:7" ht="12.5">
      <c r="F839" s="4"/>
      <c r="G839" s="4"/>
    </row>
    <row r="840" spans="6:7" ht="12.5">
      <c r="F840" s="4"/>
      <c r="G840" s="4"/>
    </row>
    <row r="841" spans="6:7" ht="12.5">
      <c r="F841" s="4"/>
      <c r="G841" s="4"/>
    </row>
    <row r="842" spans="6:7" ht="12.5">
      <c r="F842" s="4"/>
      <c r="G842" s="4"/>
    </row>
    <row r="843" spans="6:7" ht="12.5">
      <c r="F843" s="4"/>
      <c r="G843" s="4"/>
    </row>
    <row r="844" spans="6:7" ht="12.5">
      <c r="F844" s="4"/>
      <c r="G844" s="4"/>
    </row>
    <row r="845" spans="6:7" ht="12.5">
      <c r="F845" s="4"/>
      <c r="G845" s="4"/>
    </row>
    <row r="846" spans="6:7" ht="12.5">
      <c r="F846" s="4"/>
      <c r="G846" s="4"/>
    </row>
    <row r="847" spans="6:7" ht="12.5">
      <c r="F847" s="4"/>
      <c r="G847" s="4"/>
    </row>
    <row r="848" spans="6:7" ht="12.5">
      <c r="F848" s="4"/>
      <c r="G848" s="4"/>
    </row>
    <row r="849" spans="6:7" ht="12.5">
      <c r="F849" s="4"/>
      <c r="G849" s="4"/>
    </row>
    <row r="850" spans="6:7" ht="12.5">
      <c r="F850" s="4"/>
      <c r="G850" s="4"/>
    </row>
    <row r="851" spans="6:7" ht="12.5">
      <c r="F851" s="4"/>
      <c r="G851" s="4"/>
    </row>
    <row r="852" spans="6:7" ht="12.5">
      <c r="F852" s="4"/>
      <c r="G852" s="4"/>
    </row>
    <row r="853" spans="6:7" ht="12.5">
      <c r="F853" s="4"/>
      <c r="G853" s="4"/>
    </row>
    <row r="854" spans="6:7" ht="12.5">
      <c r="F854" s="4"/>
      <c r="G854" s="4"/>
    </row>
    <row r="855" spans="6:7" ht="12.5">
      <c r="F855" s="4"/>
      <c r="G855" s="4"/>
    </row>
    <row r="856" spans="6:7" ht="12.5">
      <c r="F856" s="4"/>
      <c r="G856" s="4"/>
    </row>
    <row r="857" spans="6:7" ht="12.5">
      <c r="F857" s="4"/>
      <c r="G857" s="4"/>
    </row>
    <row r="858" spans="6:7" ht="12.5">
      <c r="F858" s="4"/>
      <c r="G858" s="4"/>
    </row>
    <row r="859" spans="6:7" ht="12.5">
      <c r="F859" s="4"/>
      <c r="G859" s="4"/>
    </row>
    <row r="860" spans="6:7" ht="12.5">
      <c r="F860" s="4"/>
      <c r="G860" s="4"/>
    </row>
    <row r="861" spans="6:7" ht="12.5">
      <c r="F861" s="4"/>
      <c r="G861" s="4"/>
    </row>
    <row r="862" spans="6:7" ht="12.5">
      <c r="F862" s="4"/>
      <c r="G862" s="4"/>
    </row>
    <row r="863" spans="6:7" ht="12.5">
      <c r="F863" s="4"/>
      <c r="G863" s="4"/>
    </row>
    <row r="864" spans="6:7" ht="12.5">
      <c r="F864" s="4"/>
      <c r="G864" s="4"/>
    </row>
    <row r="865" spans="6:7" ht="12.5">
      <c r="F865" s="4"/>
      <c r="G865" s="4"/>
    </row>
    <row r="866" spans="6:7" ht="12.5">
      <c r="F866" s="4"/>
      <c r="G866" s="4"/>
    </row>
    <row r="867" spans="6:7" ht="12.5">
      <c r="F867" s="4"/>
      <c r="G867" s="4"/>
    </row>
    <row r="868" spans="6:7" ht="12.5">
      <c r="F868" s="4"/>
      <c r="G868" s="4"/>
    </row>
    <row r="869" spans="6:7" ht="12.5">
      <c r="F869" s="4"/>
      <c r="G869" s="4"/>
    </row>
    <row r="870" spans="6:7" ht="12.5">
      <c r="F870" s="4"/>
      <c r="G870" s="4"/>
    </row>
    <row r="871" spans="6:7" ht="12.5">
      <c r="F871" s="4"/>
      <c r="G871" s="4"/>
    </row>
    <row r="872" spans="6:7" ht="12.5">
      <c r="F872" s="4"/>
      <c r="G872" s="4"/>
    </row>
    <row r="873" spans="6:7" ht="12.5">
      <c r="F873" s="4"/>
      <c r="G873" s="4"/>
    </row>
    <row r="874" spans="6:7" ht="12.5">
      <c r="F874" s="4"/>
      <c r="G874" s="4"/>
    </row>
    <row r="875" spans="6:7" ht="12.5">
      <c r="F875" s="4"/>
      <c r="G875" s="4"/>
    </row>
    <row r="876" spans="6:7" ht="12.5">
      <c r="F876" s="4"/>
      <c r="G876" s="4"/>
    </row>
    <row r="877" spans="6:7" ht="12.5">
      <c r="F877" s="4"/>
      <c r="G877" s="4"/>
    </row>
    <row r="878" spans="6:7" ht="12.5">
      <c r="F878" s="4"/>
      <c r="G878" s="4"/>
    </row>
    <row r="879" spans="6:7" ht="12.5">
      <c r="F879" s="4"/>
      <c r="G879" s="4"/>
    </row>
    <row r="880" spans="6:7" ht="12.5">
      <c r="F880" s="4"/>
      <c r="G880" s="4"/>
    </row>
    <row r="881" spans="6:7" ht="12.5">
      <c r="F881" s="4"/>
      <c r="G881" s="4"/>
    </row>
    <row r="882" spans="6:7" ht="12.5">
      <c r="F882" s="4"/>
      <c r="G882" s="4"/>
    </row>
    <row r="883" spans="6:7" ht="12.5">
      <c r="F883" s="4"/>
      <c r="G883" s="4"/>
    </row>
    <row r="884" spans="6:7" ht="12.5">
      <c r="F884" s="4"/>
      <c r="G884" s="4"/>
    </row>
    <row r="885" spans="6:7" ht="12.5">
      <c r="F885" s="4"/>
      <c r="G885" s="4"/>
    </row>
    <row r="886" spans="6:7" ht="12.5">
      <c r="F886" s="4"/>
      <c r="G886" s="4"/>
    </row>
    <row r="887" spans="6:7" ht="12.5">
      <c r="F887" s="4"/>
      <c r="G887" s="4"/>
    </row>
    <row r="888" spans="6:7" ht="12.5">
      <c r="F888" s="4"/>
      <c r="G888" s="4"/>
    </row>
    <row r="889" spans="6:7" ht="12.5">
      <c r="F889" s="4"/>
      <c r="G889" s="4"/>
    </row>
    <row r="890" spans="6:7" ht="12.5">
      <c r="F890" s="4"/>
      <c r="G890" s="4"/>
    </row>
    <row r="891" spans="6:7" ht="12.5">
      <c r="F891" s="4"/>
      <c r="G891" s="4"/>
    </row>
    <row r="892" spans="6:7" ht="12.5">
      <c r="F892" s="4"/>
      <c r="G892" s="4"/>
    </row>
    <row r="893" spans="6:7" ht="12.5">
      <c r="F893" s="4"/>
      <c r="G893" s="4"/>
    </row>
    <row r="894" spans="6:7" ht="12.5">
      <c r="F894" s="4"/>
      <c r="G894" s="4"/>
    </row>
    <row r="895" spans="6:7" ht="12.5">
      <c r="F895" s="4"/>
      <c r="G895" s="4"/>
    </row>
    <row r="896" spans="6:7" ht="12.5">
      <c r="F896" s="4"/>
      <c r="G896" s="4"/>
    </row>
    <row r="897" spans="6:7" ht="12.5">
      <c r="F897" s="4"/>
      <c r="G897" s="4"/>
    </row>
    <row r="898" spans="6:7" ht="12.5">
      <c r="F898" s="4"/>
      <c r="G898" s="4"/>
    </row>
    <row r="899" spans="6:7" ht="12.5">
      <c r="F899" s="4"/>
      <c r="G899" s="4"/>
    </row>
    <row r="900" spans="6:7" ht="12.5">
      <c r="F900" s="4"/>
      <c r="G900" s="4"/>
    </row>
    <row r="901" spans="6:7" ht="12.5">
      <c r="F901" s="4"/>
      <c r="G901" s="4"/>
    </row>
    <row r="902" spans="6:7" ht="12.5">
      <c r="F902" s="4"/>
      <c r="G902" s="4"/>
    </row>
    <row r="903" spans="6:7" ht="12.5">
      <c r="F903" s="4"/>
      <c r="G903" s="4"/>
    </row>
    <row r="904" spans="6:7" ht="12.5">
      <c r="F904" s="4"/>
      <c r="G904" s="4"/>
    </row>
    <row r="905" spans="6:7" ht="12.5">
      <c r="F905" s="4"/>
      <c r="G905" s="4"/>
    </row>
    <row r="906" spans="6:7" ht="12.5">
      <c r="F906" s="4"/>
      <c r="G906" s="4"/>
    </row>
    <row r="907" spans="6:7" ht="12.5">
      <c r="F907" s="4"/>
      <c r="G907" s="4"/>
    </row>
    <row r="908" spans="6:7" ht="12.5">
      <c r="F908" s="4"/>
      <c r="G908" s="4"/>
    </row>
    <row r="909" spans="6:7" ht="12.5">
      <c r="F909" s="4"/>
      <c r="G909" s="4"/>
    </row>
    <row r="910" spans="6:7" ht="12.5">
      <c r="F910" s="4"/>
      <c r="G910" s="4"/>
    </row>
    <row r="911" spans="6:7" ht="12.5">
      <c r="F911" s="4"/>
      <c r="G911" s="4"/>
    </row>
    <row r="912" spans="6:7" ht="12.5">
      <c r="F912" s="4"/>
      <c r="G912" s="4"/>
    </row>
    <row r="913" spans="6:7" ht="12.5">
      <c r="F913" s="4"/>
      <c r="G913" s="4"/>
    </row>
    <row r="914" spans="6:7" ht="12.5">
      <c r="F914" s="4"/>
      <c r="G914" s="4"/>
    </row>
    <row r="915" spans="6:7" ht="12.5">
      <c r="F915" s="4"/>
      <c r="G915" s="4"/>
    </row>
    <row r="916" spans="6:7" ht="12.5">
      <c r="F916" s="4"/>
      <c r="G916" s="4"/>
    </row>
    <row r="917" spans="6:7" ht="12.5">
      <c r="F917" s="4"/>
      <c r="G917" s="4"/>
    </row>
    <row r="918" spans="6:7" ht="12.5">
      <c r="F918" s="4"/>
      <c r="G918" s="4"/>
    </row>
    <row r="919" spans="6:7" ht="12.5">
      <c r="F919" s="4"/>
      <c r="G919" s="4"/>
    </row>
    <row r="920" spans="6:7" ht="12.5">
      <c r="F920" s="4"/>
      <c r="G920" s="4"/>
    </row>
    <row r="921" spans="6:7" ht="12.5">
      <c r="F921" s="4"/>
      <c r="G921" s="4"/>
    </row>
    <row r="922" spans="6:7" ht="12.5">
      <c r="F922" s="4"/>
      <c r="G922" s="4"/>
    </row>
    <row r="923" spans="6:7" ht="12.5">
      <c r="F923" s="4"/>
      <c r="G923" s="4"/>
    </row>
    <row r="924" spans="6:7" ht="12.5">
      <c r="F924" s="4"/>
      <c r="G924" s="4"/>
    </row>
    <row r="925" spans="6:7" ht="12.5">
      <c r="F925" s="4"/>
      <c r="G925" s="4"/>
    </row>
    <row r="926" spans="6:7" ht="12.5">
      <c r="F926" s="4"/>
      <c r="G926" s="4"/>
    </row>
    <row r="927" spans="6:7" ht="12.5">
      <c r="F927" s="4"/>
      <c r="G927" s="4"/>
    </row>
    <row r="928" spans="6:7" ht="12.5">
      <c r="F928" s="4"/>
      <c r="G928" s="4"/>
    </row>
    <row r="929" spans="6:7" ht="12.5">
      <c r="F929" s="4"/>
      <c r="G929" s="4"/>
    </row>
    <row r="930" spans="6:7" ht="12.5">
      <c r="F930" s="4"/>
      <c r="G930" s="4"/>
    </row>
    <row r="931" spans="6:7" ht="12.5">
      <c r="F931" s="4"/>
      <c r="G931" s="4"/>
    </row>
    <row r="932" spans="6:7" ht="12.5">
      <c r="F932" s="4"/>
      <c r="G932" s="4"/>
    </row>
    <row r="933" spans="6:7" ht="12.5">
      <c r="F933" s="4"/>
      <c r="G933" s="4"/>
    </row>
    <row r="934" spans="6:7" ht="12.5">
      <c r="F934" s="4"/>
      <c r="G934" s="4"/>
    </row>
    <row r="935" spans="6:7" ht="12.5">
      <c r="F935" s="4"/>
      <c r="G935" s="4"/>
    </row>
    <row r="936" spans="6:7" ht="12.5">
      <c r="F936" s="4"/>
      <c r="G936" s="4"/>
    </row>
    <row r="937" spans="6:7" ht="12.5">
      <c r="F937" s="4"/>
      <c r="G937" s="4"/>
    </row>
    <row r="938" spans="6:7" ht="12.5">
      <c r="F938" s="4"/>
      <c r="G938" s="4"/>
    </row>
    <row r="939" spans="6:7" ht="12.5">
      <c r="F939" s="4"/>
      <c r="G939" s="4"/>
    </row>
    <row r="940" spans="6:7" ht="12.5">
      <c r="F940" s="4"/>
      <c r="G940" s="4"/>
    </row>
    <row r="941" spans="6:7" ht="12.5">
      <c r="F941" s="4"/>
      <c r="G941" s="4"/>
    </row>
    <row r="942" spans="6:7" ht="12.5">
      <c r="F942" s="4"/>
      <c r="G942" s="4"/>
    </row>
    <row r="943" spans="6:7" ht="12.5">
      <c r="F943" s="4"/>
      <c r="G943" s="4"/>
    </row>
    <row r="944" spans="6:7" ht="12.5">
      <c r="F944" s="4"/>
      <c r="G944" s="4"/>
    </row>
    <row r="945" spans="6:7" ht="12.5">
      <c r="F945" s="4"/>
      <c r="G945" s="4"/>
    </row>
    <row r="946" spans="6:7" ht="12.5">
      <c r="F946" s="4"/>
      <c r="G946" s="4"/>
    </row>
    <row r="947" spans="6:7" ht="12.5">
      <c r="F947" s="4"/>
      <c r="G947" s="4"/>
    </row>
    <row r="948" spans="6:7" ht="12.5">
      <c r="F948" s="4"/>
      <c r="G948" s="4"/>
    </row>
    <row r="949" spans="6:7" ht="12.5">
      <c r="F949" s="4"/>
      <c r="G949" s="4"/>
    </row>
    <row r="950" spans="6:7" ht="12.5">
      <c r="F950" s="4"/>
      <c r="G950" s="4"/>
    </row>
    <row r="951" spans="6:7" ht="12.5">
      <c r="F951" s="4"/>
      <c r="G951" s="4"/>
    </row>
    <row r="952" spans="6:7" ht="12.5">
      <c r="F952" s="4"/>
      <c r="G952" s="4"/>
    </row>
    <row r="953" spans="6:7" ht="12.5">
      <c r="F953" s="4"/>
      <c r="G953" s="4"/>
    </row>
    <row r="954" spans="6:7" ht="12.5">
      <c r="F954" s="4"/>
      <c r="G954" s="4"/>
    </row>
    <row r="955" spans="6:7" ht="12.5">
      <c r="F955" s="4"/>
      <c r="G955" s="4"/>
    </row>
    <row r="956" spans="6:7" ht="12.5">
      <c r="F956" s="4"/>
      <c r="G956" s="4"/>
    </row>
    <row r="957" spans="6:7" ht="12.5">
      <c r="F957" s="4"/>
      <c r="G957" s="4"/>
    </row>
    <row r="958" spans="6:7" ht="12.5">
      <c r="F958" s="4"/>
      <c r="G958" s="4"/>
    </row>
    <row r="959" spans="6:7" ht="12.5">
      <c r="F959" s="4"/>
      <c r="G959" s="4"/>
    </row>
    <row r="960" spans="6:7" ht="12.5">
      <c r="F960" s="4"/>
      <c r="G960" s="4"/>
    </row>
    <row r="961" spans="6:7" ht="12.5">
      <c r="F961" s="4"/>
      <c r="G961" s="4"/>
    </row>
    <row r="962" spans="6:7" ht="12.5">
      <c r="F962" s="4"/>
      <c r="G962" s="4"/>
    </row>
    <row r="963" spans="6:7" ht="12.5">
      <c r="F963" s="4"/>
      <c r="G963" s="4"/>
    </row>
    <row r="964" spans="6:7" ht="12.5">
      <c r="F964" s="4"/>
      <c r="G964" s="4"/>
    </row>
    <row r="965" spans="6:7" ht="12.5">
      <c r="F965" s="4"/>
      <c r="G965" s="4"/>
    </row>
    <row r="966" spans="6:7" ht="12.5">
      <c r="F966" s="4"/>
      <c r="G966" s="4"/>
    </row>
    <row r="967" spans="6:7" ht="12.5">
      <c r="F967" s="4"/>
      <c r="G967" s="4"/>
    </row>
    <row r="968" spans="6:7" ht="12.5">
      <c r="F968" s="4"/>
      <c r="G968" s="4"/>
    </row>
    <row r="969" spans="6:7" ht="12.5">
      <c r="F969" s="4"/>
      <c r="G969" s="4"/>
    </row>
    <row r="970" spans="6:7" ht="12.5">
      <c r="F970" s="4"/>
      <c r="G970" s="4"/>
    </row>
    <row r="971" spans="6:7" ht="12.5">
      <c r="F971" s="4"/>
      <c r="G971" s="4"/>
    </row>
    <row r="972" spans="6:7" ht="12.5">
      <c r="F972" s="4"/>
      <c r="G972" s="4"/>
    </row>
    <row r="973" spans="6:7" ht="12.5">
      <c r="F973" s="4"/>
      <c r="G973" s="4"/>
    </row>
    <row r="974" spans="6:7" ht="12.5">
      <c r="F974" s="4"/>
      <c r="G974" s="4"/>
    </row>
    <row r="975" spans="6:7" ht="12.5">
      <c r="F975" s="4"/>
      <c r="G975" s="4"/>
    </row>
    <row r="976" spans="6:7" ht="12.5">
      <c r="F976" s="4"/>
      <c r="G976" s="4"/>
    </row>
    <row r="977" spans="6:7" ht="12.5">
      <c r="F977" s="4"/>
      <c r="G977" s="4"/>
    </row>
    <row r="978" spans="6:7" ht="12.5">
      <c r="F978" s="4"/>
      <c r="G978" s="4"/>
    </row>
    <row r="979" spans="6:7" ht="12.5">
      <c r="F979" s="4"/>
      <c r="G979" s="4"/>
    </row>
    <row r="980" spans="6:7" ht="12.5">
      <c r="F980" s="4"/>
      <c r="G980" s="4"/>
    </row>
    <row r="981" spans="6:7" ht="12.5">
      <c r="F981" s="4"/>
      <c r="G981" s="4"/>
    </row>
    <row r="982" spans="6:7" ht="12.5">
      <c r="F982" s="4"/>
      <c r="G982" s="4"/>
    </row>
    <row r="983" spans="6:7" ht="12.5">
      <c r="F983" s="4"/>
      <c r="G983" s="4"/>
    </row>
    <row r="984" spans="6:7" ht="12.5">
      <c r="F984" s="4"/>
      <c r="G984" s="4"/>
    </row>
    <row r="985" spans="6:7" ht="12.5">
      <c r="F985" s="4"/>
      <c r="G985" s="4"/>
    </row>
    <row r="986" spans="6:7" ht="12.5">
      <c r="F986" s="4"/>
      <c r="G986" s="4"/>
    </row>
    <row r="987" spans="6:7" ht="12.5">
      <c r="F987" s="4"/>
      <c r="G987" s="4"/>
    </row>
    <row r="988" spans="6:7" ht="12.5">
      <c r="F988" s="4"/>
      <c r="G988" s="4"/>
    </row>
    <row r="989" spans="6:7" ht="12.5">
      <c r="F989" s="4"/>
      <c r="G989" s="4"/>
    </row>
    <row r="990" spans="6:7" ht="12.5">
      <c r="F990" s="4"/>
      <c r="G990" s="4"/>
    </row>
    <row r="991" spans="6:7" ht="12.5">
      <c r="F991" s="4"/>
      <c r="G991" s="4"/>
    </row>
    <row r="992" spans="6:7" ht="12.5">
      <c r="F992" s="4"/>
      <c r="G992" s="4"/>
    </row>
    <row r="993" spans="6:7" ht="12.5">
      <c r="F993" s="4"/>
      <c r="G993" s="4"/>
    </row>
    <row r="994" spans="6:7" ht="12.5">
      <c r="F994" s="4"/>
      <c r="G994" s="4"/>
    </row>
    <row r="995" spans="6:7" ht="12.5">
      <c r="F995" s="4"/>
      <c r="G995" s="4"/>
    </row>
    <row r="996" spans="6:7" ht="12.5">
      <c r="F996" s="4"/>
      <c r="G996" s="4"/>
    </row>
    <row r="997" spans="6:7" ht="12.5">
      <c r="F997" s="4"/>
      <c r="G997" s="4"/>
    </row>
    <row r="998" spans="6:7" ht="12.5">
      <c r="F998" s="4"/>
      <c r="G998" s="4"/>
    </row>
    <row r="999" spans="6:7" ht="12.5">
      <c r="F999" s="4"/>
      <c r="G999" s="4"/>
    </row>
  </sheetData>
  <mergeCells count="5">
    <mergeCell ref="B25:D25"/>
    <mergeCell ref="B10:D10"/>
    <mergeCell ref="B15:D15"/>
    <mergeCell ref="B20:D20"/>
    <mergeCell ref="B2:G3"/>
  </mergeCells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6D9EEB"/>
    <outlinePr summaryBelow="0" summaryRight="0"/>
  </sheetPr>
  <dimension ref="B4:F28"/>
  <sheetViews>
    <sheetView workbookViewId="0">
      <selection activeCell="H13" sqref="H13"/>
    </sheetView>
  </sheetViews>
  <sheetFormatPr defaultColWidth="12.6328125" defaultRowHeight="15.75" customHeight="1"/>
  <cols>
    <col min="2" max="3" width="15.7265625" customWidth="1"/>
    <col min="4" max="5" width="18.90625" customWidth="1"/>
    <col min="6" max="6" width="15.7265625" customWidth="1"/>
  </cols>
  <sheetData>
    <row r="4" spans="2:6" ht="15.75" customHeight="1">
      <c r="B4" s="138" t="s">
        <v>209</v>
      </c>
      <c r="C4" s="139"/>
      <c r="D4" s="139"/>
      <c r="E4" s="139"/>
      <c r="F4" s="146"/>
    </row>
    <row r="5" spans="2:6" ht="15.75" customHeight="1">
      <c r="B5" s="140"/>
      <c r="C5" s="141"/>
      <c r="D5" s="141"/>
      <c r="E5" s="141"/>
      <c r="F5" s="147"/>
    </row>
    <row r="6" spans="2:6" ht="15.75" customHeight="1">
      <c r="B6" s="140"/>
      <c r="C6" s="141"/>
      <c r="D6" s="141"/>
      <c r="E6" s="141"/>
      <c r="F6" s="147"/>
    </row>
    <row r="7" spans="2:6" ht="15.75" customHeight="1">
      <c r="B7" s="13"/>
      <c r="C7" s="14"/>
      <c r="D7" s="14"/>
      <c r="E7" s="14"/>
      <c r="F7" s="92"/>
    </row>
    <row r="8" spans="2:6" ht="15.75" customHeight="1">
      <c r="B8" s="18" t="s">
        <v>155</v>
      </c>
      <c r="C8" s="18" t="s">
        <v>156</v>
      </c>
      <c r="D8" s="18" t="s">
        <v>212</v>
      </c>
      <c r="E8" s="18" t="s">
        <v>213</v>
      </c>
      <c r="F8" s="18" t="s">
        <v>195</v>
      </c>
    </row>
    <row r="9" spans="2:6" ht="14">
      <c r="B9" s="22">
        <v>1</v>
      </c>
      <c r="C9" s="22">
        <v>1</v>
      </c>
      <c r="D9" s="22">
        <v>200</v>
      </c>
      <c r="E9" s="22">
        <v>140</v>
      </c>
      <c r="F9" s="94" t="s">
        <v>217</v>
      </c>
    </row>
    <row r="10" spans="2:6" ht="14">
      <c r="B10" s="58">
        <v>2</v>
      </c>
      <c r="C10" s="58">
        <v>2</v>
      </c>
      <c r="D10" s="95">
        <v>200</v>
      </c>
      <c r="E10" s="96">
        <f t="shared" ref="E10:E12" si="0">D10+F10-F9</f>
        <v>150</v>
      </c>
      <c r="F10" s="96" t="s">
        <v>219</v>
      </c>
    </row>
    <row r="11" spans="2:6" ht="14">
      <c r="B11" s="22">
        <v>3</v>
      </c>
      <c r="C11" s="22">
        <v>3</v>
      </c>
      <c r="D11" s="98">
        <v>200</v>
      </c>
      <c r="E11" s="94">
        <f t="shared" si="0"/>
        <v>188</v>
      </c>
      <c r="F11" s="94" t="s">
        <v>220</v>
      </c>
    </row>
    <row r="12" spans="2:6" ht="14">
      <c r="B12" s="58">
        <v>4</v>
      </c>
      <c r="C12" s="58">
        <v>4</v>
      </c>
      <c r="D12" s="95">
        <v>200</v>
      </c>
      <c r="E12" s="96">
        <f t="shared" si="0"/>
        <v>172</v>
      </c>
      <c r="F12" s="96" t="s">
        <v>218</v>
      </c>
    </row>
    <row r="13" spans="2:6" ht="15.75" customHeight="1">
      <c r="B13" s="159" t="s">
        <v>221</v>
      </c>
      <c r="C13" s="160"/>
      <c r="D13" s="172">
        <v>1810</v>
      </c>
      <c r="E13" s="167"/>
      <c r="F13" s="160"/>
    </row>
    <row r="14" spans="2:6" ht="14">
      <c r="B14" s="58">
        <v>5</v>
      </c>
      <c r="C14" s="58">
        <v>1</v>
      </c>
      <c r="D14" s="95">
        <v>200</v>
      </c>
      <c r="E14" s="95">
        <f>D13+D14-F14</f>
        <v>10</v>
      </c>
      <c r="F14" s="95">
        <v>2000</v>
      </c>
    </row>
    <row r="15" spans="2:6" ht="14">
      <c r="B15" s="22">
        <v>6</v>
      </c>
      <c r="C15" s="22">
        <v>2</v>
      </c>
      <c r="D15" s="98">
        <v>200</v>
      </c>
      <c r="E15" s="98">
        <f t="shared" ref="E15:E17" si="1">F14+D15-F15</f>
        <v>243</v>
      </c>
      <c r="F15" s="98">
        <v>1957</v>
      </c>
    </row>
    <row r="16" spans="2:6" ht="14">
      <c r="B16" s="58">
        <v>7</v>
      </c>
      <c r="C16" s="58">
        <v>3</v>
      </c>
      <c r="D16" s="95">
        <v>200</v>
      </c>
      <c r="E16" s="95">
        <f t="shared" si="1"/>
        <v>27</v>
      </c>
      <c r="F16" s="95">
        <v>2130</v>
      </c>
    </row>
    <row r="17" spans="2:6" ht="14">
      <c r="B17" s="22">
        <v>8</v>
      </c>
      <c r="C17" s="22">
        <v>4</v>
      </c>
      <c r="D17" s="98">
        <v>200</v>
      </c>
      <c r="E17" s="98">
        <f t="shared" si="1"/>
        <v>94</v>
      </c>
      <c r="F17" s="98">
        <v>2236</v>
      </c>
    </row>
    <row r="18" spans="2:6" ht="13">
      <c r="B18" s="173" t="s">
        <v>222</v>
      </c>
      <c r="C18" s="166"/>
      <c r="D18" s="174">
        <v>2236</v>
      </c>
      <c r="E18" s="165"/>
      <c r="F18" s="166"/>
    </row>
    <row r="19" spans="2:6" ht="14">
      <c r="B19" s="76">
        <v>9</v>
      </c>
      <c r="C19" s="77">
        <v>1</v>
      </c>
      <c r="D19" s="103">
        <v>200</v>
      </c>
      <c r="E19" s="103">
        <f>D18+D19-F19</f>
        <v>286</v>
      </c>
      <c r="F19" s="103">
        <v>2150</v>
      </c>
    </row>
    <row r="20" spans="2:6" ht="14">
      <c r="B20" s="105">
        <v>10</v>
      </c>
      <c r="C20" s="71">
        <v>2</v>
      </c>
      <c r="D20" s="106">
        <v>200</v>
      </c>
      <c r="E20" s="106">
        <f t="shared" ref="E20:E22" si="2">F19+D20-F20</f>
        <v>264</v>
      </c>
      <c r="F20" s="106">
        <v>2086</v>
      </c>
    </row>
    <row r="21" spans="2:6" ht="14">
      <c r="B21" s="109">
        <v>11</v>
      </c>
      <c r="C21" s="70">
        <v>3</v>
      </c>
      <c r="D21" s="110">
        <v>200</v>
      </c>
      <c r="E21" s="110">
        <f t="shared" si="2"/>
        <v>386</v>
      </c>
      <c r="F21" s="110">
        <v>1900</v>
      </c>
    </row>
    <row r="22" spans="2:6" ht="14">
      <c r="B22" s="105">
        <v>12</v>
      </c>
      <c r="C22" s="71">
        <v>4</v>
      </c>
      <c r="D22" s="106">
        <v>200</v>
      </c>
      <c r="E22" s="106">
        <f t="shared" si="2"/>
        <v>285</v>
      </c>
      <c r="F22" s="106">
        <v>1815</v>
      </c>
    </row>
    <row r="23" spans="2:6" ht="13">
      <c r="B23" s="175" t="s">
        <v>224</v>
      </c>
      <c r="C23" s="160"/>
      <c r="D23" s="176">
        <v>1815</v>
      </c>
      <c r="E23" s="167"/>
      <c r="F23" s="160"/>
    </row>
    <row r="24" spans="2:6" ht="14">
      <c r="B24" s="107">
        <v>13</v>
      </c>
      <c r="C24" s="114">
        <v>1</v>
      </c>
      <c r="D24" s="115">
        <v>200</v>
      </c>
      <c r="E24" s="115">
        <f>D23+D24-F24</f>
        <v>165</v>
      </c>
      <c r="F24" s="115">
        <v>1850</v>
      </c>
    </row>
    <row r="25" spans="2:6" ht="14">
      <c r="B25" s="109">
        <v>14</v>
      </c>
      <c r="C25" s="70">
        <v>2</v>
      </c>
      <c r="D25" s="110">
        <v>200</v>
      </c>
      <c r="E25" s="110">
        <f t="shared" ref="E25:E27" si="3">F24+D25-F25</f>
        <v>350</v>
      </c>
      <c r="F25" s="110">
        <v>1700</v>
      </c>
    </row>
    <row r="26" spans="2:6" ht="14">
      <c r="B26" s="105">
        <v>15</v>
      </c>
      <c r="C26" s="71">
        <v>3</v>
      </c>
      <c r="D26" s="106">
        <v>200</v>
      </c>
      <c r="E26" s="106">
        <f t="shared" si="3"/>
        <v>250</v>
      </c>
      <c r="F26" s="106">
        <v>1650</v>
      </c>
    </row>
    <row r="27" spans="2:6" ht="14">
      <c r="B27" s="109">
        <v>16</v>
      </c>
      <c r="C27" s="70">
        <v>4</v>
      </c>
      <c r="D27" s="110">
        <v>200</v>
      </c>
      <c r="E27" s="110">
        <f t="shared" si="3"/>
        <v>312</v>
      </c>
      <c r="F27" s="110">
        <v>1538</v>
      </c>
    </row>
    <row r="28" spans="2:6" ht="13">
      <c r="B28" s="170" t="s">
        <v>225</v>
      </c>
      <c r="C28" s="166"/>
      <c r="D28" s="171">
        <v>1538</v>
      </c>
      <c r="E28" s="165"/>
      <c r="F28" s="166"/>
    </row>
  </sheetData>
  <mergeCells count="9">
    <mergeCell ref="B28:C28"/>
    <mergeCell ref="D28:F28"/>
    <mergeCell ref="B4:F6"/>
    <mergeCell ref="B13:C13"/>
    <mergeCell ref="D13:F13"/>
    <mergeCell ref="B18:C18"/>
    <mergeCell ref="D18:F18"/>
    <mergeCell ref="B23:C23"/>
    <mergeCell ref="D23:F2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6D9EEB"/>
    <outlinePr summaryBelow="0" summaryRight="0"/>
  </sheetPr>
  <dimension ref="B5:D62"/>
  <sheetViews>
    <sheetView workbookViewId="0">
      <selection activeCell="F8" sqref="F8"/>
    </sheetView>
  </sheetViews>
  <sheetFormatPr defaultColWidth="12.6328125" defaultRowHeight="15.75" customHeight="1"/>
  <cols>
    <col min="2" max="2" width="22.453125" customWidth="1"/>
    <col min="3" max="3" width="22.08984375" customWidth="1"/>
    <col min="4" max="4" width="54.6328125" customWidth="1"/>
  </cols>
  <sheetData>
    <row r="5" spans="2:4" ht="12.5">
      <c r="B5" s="138" t="s">
        <v>226</v>
      </c>
      <c r="C5" s="178"/>
      <c r="D5" s="179"/>
    </row>
    <row r="6" spans="2:4" ht="12.5">
      <c r="B6" s="180"/>
      <c r="C6" s="141"/>
      <c r="D6" s="181"/>
    </row>
    <row r="7" spans="2:4" ht="12.5">
      <c r="B7" s="182"/>
      <c r="C7" s="141"/>
      <c r="D7" s="183"/>
    </row>
    <row r="8" spans="2:4" ht="12.5">
      <c r="B8" s="184"/>
      <c r="C8" s="185"/>
      <c r="D8" s="186"/>
    </row>
    <row r="9" spans="2:4" ht="15.5">
      <c r="B9" s="18" t="s">
        <v>155</v>
      </c>
      <c r="C9" s="19" t="s">
        <v>180</v>
      </c>
      <c r="D9" s="18" t="s">
        <v>227</v>
      </c>
    </row>
    <row r="10" spans="2:4" ht="26.25" customHeight="1">
      <c r="B10" s="187">
        <v>2020</v>
      </c>
      <c r="C10" s="165"/>
      <c r="D10" s="166"/>
    </row>
    <row r="11" spans="2:4" ht="14">
      <c r="B11" s="22">
        <v>1</v>
      </c>
      <c r="C11" s="22">
        <v>1</v>
      </c>
      <c r="D11" s="93">
        <v>4.4000000000000004</v>
      </c>
    </row>
    <row r="12" spans="2:4" ht="14">
      <c r="B12" s="58">
        <v>2</v>
      </c>
      <c r="C12" s="58">
        <v>2</v>
      </c>
      <c r="D12" s="97">
        <v>4.2</v>
      </c>
    </row>
    <row r="13" spans="2:4" ht="14">
      <c r="B13" s="22">
        <v>3</v>
      </c>
      <c r="C13" s="22">
        <v>3</v>
      </c>
      <c r="D13" s="93">
        <v>4.3</v>
      </c>
    </row>
    <row r="14" spans="2:4" ht="14">
      <c r="B14" s="58">
        <v>4</v>
      </c>
      <c r="C14" s="58">
        <v>4</v>
      </c>
      <c r="D14" s="97">
        <v>4.5999999999999996</v>
      </c>
    </row>
    <row r="15" spans="2:4" ht="14">
      <c r="B15" s="22">
        <v>5</v>
      </c>
      <c r="C15" s="22">
        <v>5</v>
      </c>
      <c r="D15" s="93">
        <v>4.0999999999999996</v>
      </c>
    </row>
    <row r="16" spans="2:4" ht="14">
      <c r="B16" s="58">
        <v>6</v>
      </c>
      <c r="C16" s="58">
        <v>6</v>
      </c>
      <c r="D16" s="97">
        <v>4.4000000000000004</v>
      </c>
    </row>
    <row r="17" spans="2:4" ht="14">
      <c r="B17" s="22">
        <v>7</v>
      </c>
      <c r="C17" s="22">
        <v>7</v>
      </c>
      <c r="D17" s="93">
        <v>4.4000000000000004</v>
      </c>
    </row>
    <row r="18" spans="2:4" ht="14">
      <c r="B18" s="58">
        <v>8</v>
      </c>
      <c r="C18" s="58">
        <v>8</v>
      </c>
      <c r="D18" s="97">
        <v>4</v>
      </c>
    </row>
    <row r="19" spans="2:4" ht="14">
      <c r="B19" s="22">
        <v>9</v>
      </c>
      <c r="C19" s="22">
        <v>9</v>
      </c>
      <c r="D19" s="93">
        <v>4.2</v>
      </c>
    </row>
    <row r="20" spans="2:4" ht="14">
      <c r="B20" s="58">
        <v>10</v>
      </c>
      <c r="C20" s="58">
        <v>10</v>
      </c>
      <c r="D20" s="97">
        <v>4.5</v>
      </c>
    </row>
    <row r="21" spans="2:4" ht="14">
      <c r="B21" s="22">
        <v>11</v>
      </c>
      <c r="C21" s="22">
        <v>11</v>
      </c>
      <c r="D21" s="93">
        <v>4.2</v>
      </c>
    </row>
    <row r="22" spans="2:4" ht="14">
      <c r="B22" s="58">
        <v>12</v>
      </c>
      <c r="C22" s="58">
        <v>12</v>
      </c>
      <c r="D22" s="97">
        <v>4.4000000000000004</v>
      </c>
    </row>
    <row r="23" spans="2:4" ht="26.25" customHeight="1">
      <c r="B23" s="187">
        <v>2021</v>
      </c>
      <c r="C23" s="167"/>
      <c r="D23" s="160"/>
    </row>
    <row r="24" spans="2:4" ht="14">
      <c r="B24" s="107">
        <v>13</v>
      </c>
      <c r="C24" s="107">
        <v>1</v>
      </c>
      <c r="D24" s="111">
        <v>4.5</v>
      </c>
    </row>
    <row r="25" spans="2:4" ht="14">
      <c r="B25" s="76">
        <v>14</v>
      </c>
      <c r="C25" s="76">
        <v>2</v>
      </c>
      <c r="D25" s="112">
        <v>4.8</v>
      </c>
    </row>
    <row r="26" spans="2:4" ht="14">
      <c r="B26" s="107">
        <v>15</v>
      </c>
      <c r="C26" s="107">
        <v>3</v>
      </c>
      <c r="D26" s="111">
        <v>4.5999999999999996</v>
      </c>
    </row>
    <row r="27" spans="2:4" ht="14">
      <c r="B27" s="76">
        <v>16</v>
      </c>
      <c r="C27" s="76">
        <v>4</v>
      </c>
      <c r="D27" s="112">
        <v>4.0999999999999996</v>
      </c>
    </row>
    <row r="28" spans="2:4" ht="14">
      <c r="B28" s="107">
        <v>17</v>
      </c>
      <c r="C28" s="107">
        <v>5</v>
      </c>
      <c r="D28" s="111">
        <v>4.7</v>
      </c>
    </row>
    <row r="29" spans="2:4" ht="14">
      <c r="B29" s="76">
        <v>18</v>
      </c>
      <c r="C29" s="76">
        <v>6</v>
      </c>
      <c r="D29" s="112">
        <v>4.2</v>
      </c>
    </row>
    <row r="30" spans="2:4" ht="14">
      <c r="B30" s="107">
        <v>19</v>
      </c>
      <c r="C30" s="107">
        <v>7</v>
      </c>
      <c r="D30" s="111">
        <v>4.9000000000000004</v>
      </c>
    </row>
    <row r="31" spans="2:4" ht="14">
      <c r="B31" s="76">
        <v>20</v>
      </c>
      <c r="C31" s="76">
        <v>8</v>
      </c>
      <c r="D31" s="112">
        <v>4.4000000000000004</v>
      </c>
    </row>
    <row r="32" spans="2:4" ht="14">
      <c r="B32" s="107">
        <v>21</v>
      </c>
      <c r="C32" s="107">
        <v>9</v>
      </c>
      <c r="D32" s="111">
        <v>4.5</v>
      </c>
    </row>
    <row r="33" spans="2:4" ht="14">
      <c r="B33" s="76">
        <v>22</v>
      </c>
      <c r="C33" s="76">
        <v>10</v>
      </c>
      <c r="D33" s="112">
        <v>4.4000000000000004</v>
      </c>
    </row>
    <row r="34" spans="2:4" ht="14">
      <c r="B34" s="107">
        <v>23</v>
      </c>
      <c r="C34" s="107">
        <v>11</v>
      </c>
      <c r="D34" s="111">
        <v>4.3</v>
      </c>
    </row>
    <row r="35" spans="2:4" ht="14">
      <c r="B35" s="76">
        <v>24</v>
      </c>
      <c r="C35" s="76">
        <v>12</v>
      </c>
      <c r="D35" s="112">
        <v>4.7</v>
      </c>
    </row>
    <row r="36" spans="2:4" ht="26.25" customHeight="1">
      <c r="B36" s="187">
        <v>2022</v>
      </c>
      <c r="C36" s="165"/>
      <c r="D36" s="166"/>
    </row>
    <row r="37" spans="2:4" ht="14">
      <c r="B37" s="76">
        <v>25</v>
      </c>
      <c r="C37" s="76">
        <v>1</v>
      </c>
      <c r="D37" s="112">
        <v>4.4000000000000004</v>
      </c>
    </row>
    <row r="38" spans="2:4" ht="14">
      <c r="B38" s="107">
        <v>26</v>
      </c>
      <c r="C38" s="107">
        <v>2</v>
      </c>
      <c r="D38" s="111">
        <v>4.5</v>
      </c>
    </row>
    <row r="39" spans="2:4" ht="14">
      <c r="B39" s="76">
        <v>27</v>
      </c>
      <c r="C39" s="76">
        <v>3</v>
      </c>
      <c r="D39" s="112">
        <v>4.3</v>
      </c>
    </row>
    <row r="40" spans="2:4" ht="14">
      <c r="B40" s="107">
        <v>28</v>
      </c>
      <c r="C40" s="107">
        <v>4</v>
      </c>
      <c r="D40" s="111">
        <v>4.5999999999999996</v>
      </c>
    </row>
    <row r="41" spans="2:4" ht="14">
      <c r="B41" s="76">
        <v>29</v>
      </c>
      <c r="C41" s="76">
        <v>5</v>
      </c>
      <c r="D41" s="112">
        <v>4.2</v>
      </c>
    </row>
    <row r="42" spans="2:4" ht="14">
      <c r="B42" s="107">
        <v>30</v>
      </c>
      <c r="C42" s="107">
        <v>6</v>
      </c>
      <c r="D42" s="111">
        <v>4.0999999999999996</v>
      </c>
    </row>
    <row r="43" spans="2:4" ht="14">
      <c r="B43" s="76">
        <v>31</v>
      </c>
      <c r="C43" s="76">
        <v>7</v>
      </c>
      <c r="D43" s="112">
        <v>4.7</v>
      </c>
    </row>
    <row r="44" spans="2:4" ht="14">
      <c r="B44" s="107">
        <v>32</v>
      </c>
      <c r="C44" s="107">
        <v>8</v>
      </c>
      <c r="D44" s="111">
        <v>4.4000000000000004</v>
      </c>
    </row>
    <row r="45" spans="2:4" ht="14">
      <c r="B45" s="76">
        <v>33</v>
      </c>
      <c r="C45" s="76">
        <v>9</v>
      </c>
      <c r="D45" s="112">
        <v>4.2</v>
      </c>
    </row>
    <row r="46" spans="2:4" ht="14">
      <c r="B46" s="107">
        <v>34</v>
      </c>
      <c r="C46" s="107">
        <v>10</v>
      </c>
      <c r="D46" s="111">
        <v>4.5999999999999996</v>
      </c>
    </row>
    <row r="47" spans="2:4" ht="14">
      <c r="B47" s="76">
        <v>35</v>
      </c>
      <c r="C47" s="76">
        <v>11</v>
      </c>
      <c r="D47" s="112">
        <v>4.5</v>
      </c>
    </row>
    <row r="48" spans="2:4" ht="14">
      <c r="B48" s="107">
        <v>36</v>
      </c>
      <c r="C48" s="107">
        <v>12</v>
      </c>
      <c r="D48" s="111">
        <v>4.2</v>
      </c>
    </row>
    <row r="49" spans="2:4" ht="26.25" customHeight="1">
      <c r="B49" s="187">
        <v>2023</v>
      </c>
      <c r="C49" s="167"/>
      <c r="D49" s="160"/>
    </row>
    <row r="50" spans="2:4" ht="14">
      <c r="B50" s="107">
        <v>37</v>
      </c>
      <c r="C50" s="107">
        <v>1</v>
      </c>
      <c r="D50" s="111">
        <v>4.3</v>
      </c>
    </row>
    <row r="51" spans="2:4" ht="14">
      <c r="B51" s="76">
        <v>38</v>
      </c>
      <c r="C51" s="76">
        <v>2</v>
      </c>
      <c r="D51" s="112">
        <v>4.0999999999999996</v>
      </c>
    </row>
    <row r="52" spans="2:4" ht="14">
      <c r="B52" s="107">
        <v>39</v>
      </c>
      <c r="C52" s="107">
        <v>3</v>
      </c>
      <c r="D52" s="111">
        <v>4.4000000000000004</v>
      </c>
    </row>
    <row r="53" spans="2:4" ht="14">
      <c r="B53" s="76">
        <v>40</v>
      </c>
      <c r="C53" s="76">
        <v>4</v>
      </c>
      <c r="D53" s="112">
        <v>4</v>
      </c>
    </row>
    <row r="54" spans="2:4" ht="14">
      <c r="B54" s="107">
        <v>41</v>
      </c>
      <c r="C54" s="107">
        <v>5</v>
      </c>
      <c r="D54" s="111">
        <v>4.3</v>
      </c>
    </row>
    <row r="55" spans="2:4" ht="14">
      <c r="B55" s="76">
        <v>42</v>
      </c>
      <c r="C55" s="76">
        <v>6</v>
      </c>
      <c r="D55" s="112">
        <v>4.2</v>
      </c>
    </row>
    <row r="56" spans="2:4" ht="14">
      <c r="B56" s="107">
        <v>43</v>
      </c>
      <c r="C56" s="107">
        <v>7</v>
      </c>
      <c r="D56" s="111">
        <v>4.4000000000000004</v>
      </c>
    </row>
    <row r="57" spans="2:4" ht="14">
      <c r="B57" s="76">
        <v>44</v>
      </c>
      <c r="C57" s="76">
        <v>8</v>
      </c>
      <c r="D57" s="112">
        <v>4</v>
      </c>
    </row>
    <row r="58" spans="2:4" ht="14">
      <c r="B58" s="107">
        <v>45</v>
      </c>
      <c r="C58" s="107">
        <v>9</v>
      </c>
      <c r="D58" s="111">
        <v>4.0999999999999996</v>
      </c>
    </row>
    <row r="59" spans="2:4" ht="14">
      <c r="B59" s="76">
        <v>46</v>
      </c>
      <c r="C59" s="76">
        <v>10</v>
      </c>
      <c r="D59" s="112">
        <v>4.3</v>
      </c>
    </row>
    <row r="60" spans="2:4" ht="14">
      <c r="B60" s="107">
        <v>47</v>
      </c>
      <c r="C60" s="107">
        <v>11</v>
      </c>
      <c r="D60" s="111">
        <v>4</v>
      </c>
    </row>
    <row r="61" spans="2:4" ht="14">
      <c r="B61" s="76">
        <v>48</v>
      </c>
      <c r="C61" s="76">
        <v>12</v>
      </c>
      <c r="D61" s="112">
        <v>4.3</v>
      </c>
    </row>
    <row r="62" spans="2:4" ht="14">
      <c r="B62" s="177"/>
      <c r="C62" s="141"/>
      <c r="D62" s="120"/>
    </row>
  </sheetData>
  <mergeCells count="6">
    <mergeCell ref="B62:C62"/>
    <mergeCell ref="B5:D8"/>
    <mergeCell ref="B10:D10"/>
    <mergeCell ref="B23:D23"/>
    <mergeCell ref="B36:D36"/>
    <mergeCell ref="B49:D4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2C201-18EE-43A7-9752-2D8D2FE1B050}">
  <sheetPr>
    <tabColor rgb="FF6D9EEB"/>
  </sheetPr>
  <dimension ref="A1"/>
  <sheetViews>
    <sheetView workbookViewId="0"/>
  </sheetViews>
  <sheetFormatPr defaultRowHeight="12.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173B-CB6A-470A-BEE4-17EF72169DAA}">
  <sheetPr>
    <tabColor rgb="FF6D9EEB"/>
  </sheetPr>
  <dimension ref="A1"/>
  <sheetViews>
    <sheetView workbookViewId="0"/>
  </sheetViews>
  <sheetFormatPr defaultRowHeight="12.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6D9EEB"/>
    <outlinePr summaryBelow="0" summaryRight="0"/>
  </sheetPr>
  <dimension ref="B5:E61"/>
  <sheetViews>
    <sheetView workbookViewId="0"/>
  </sheetViews>
  <sheetFormatPr defaultColWidth="12.6328125" defaultRowHeight="15.75" customHeight="1"/>
  <cols>
    <col min="4" max="4" width="29.6328125" customWidth="1"/>
    <col min="5" max="5" width="26.26953125" customWidth="1"/>
  </cols>
  <sheetData>
    <row r="5" spans="2:5" ht="12.5">
      <c r="B5" s="138" t="s">
        <v>210</v>
      </c>
      <c r="C5" s="139"/>
      <c r="D5" s="139"/>
      <c r="E5" s="146"/>
    </row>
    <row r="6" spans="2:5" ht="12.5">
      <c r="B6" s="140"/>
      <c r="C6" s="141"/>
      <c r="D6" s="141"/>
      <c r="E6" s="147"/>
    </row>
    <row r="7" spans="2:5" ht="12.5">
      <c r="B7" s="140"/>
      <c r="C7" s="141"/>
      <c r="D7" s="141"/>
      <c r="E7" s="147"/>
    </row>
    <row r="8" spans="2:5" ht="23">
      <c r="B8" s="168"/>
      <c r="C8" s="141"/>
      <c r="D8" s="141"/>
      <c r="E8" s="141"/>
    </row>
    <row r="9" spans="2:5" ht="15.5">
      <c r="B9" s="18" t="s">
        <v>155</v>
      </c>
      <c r="C9" s="19" t="s">
        <v>180</v>
      </c>
      <c r="D9" s="19" t="s">
        <v>214</v>
      </c>
      <c r="E9" s="19" t="s">
        <v>208</v>
      </c>
    </row>
    <row r="10" spans="2:5" ht="26.25" customHeight="1">
      <c r="B10" s="187">
        <v>2020</v>
      </c>
      <c r="C10" s="167"/>
      <c r="D10" s="167"/>
      <c r="E10" s="160"/>
    </row>
    <row r="11" spans="2:5" ht="14">
      <c r="B11" s="58">
        <v>1</v>
      </c>
      <c r="C11" s="58">
        <v>1</v>
      </c>
      <c r="D11" s="97">
        <v>1250</v>
      </c>
      <c r="E11" s="192" t="s">
        <v>218</v>
      </c>
    </row>
    <row r="12" spans="2:5" ht="14">
      <c r="B12" s="22">
        <v>2</v>
      </c>
      <c r="C12" s="22">
        <v>2</v>
      </c>
      <c r="D12" s="93">
        <v>1180</v>
      </c>
      <c r="E12" s="143"/>
    </row>
    <row r="13" spans="2:5" ht="14">
      <c r="B13" s="58">
        <v>3</v>
      </c>
      <c r="C13" s="58">
        <v>3</v>
      </c>
      <c r="D13" s="97">
        <v>1300</v>
      </c>
      <c r="E13" s="144"/>
    </row>
    <row r="14" spans="2:5" ht="14">
      <c r="B14" s="22">
        <v>4</v>
      </c>
      <c r="C14" s="22">
        <v>4</v>
      </c>
      <c r="D14" s="93">
        <v>1220</v>
      </c>
      <c r="E14" s="143"/>
    </row>
    <row r="15" spans="2:5" ht="14">
      <c r="B15" s="58">
        <v>5</v>
      </c>
      <c r="C15" s="58">
        <v>5</v>
      </c>
      <c r="D15" s="97">
        <v>1280</v>
      </c>
      <c r="E15" s="144"/>
    </row>
    <row r="16" spans="2:5" ht="14">
      <c r="B16" s="22">
        <v>6</v>
      </c>
      <c r="C16" s="22">
        <v>6</v>
      </c>
      <c r="D16" s="93">
        <v>1200</v>
      </c>
      <c r="E16" s="143"/>
    </row>
    <row r="17" spans="2:5" ht="14">
      <c r="B17" s="58">
        <v>7</v>
      </c>
      <c r="C17" s="58">
        <v>7</v>
      </c>
      <c r="D17" s="97">
        <v>1350</v>
      </c>
      <c r="E17" s="144"/>
    </row>
    <row r="18" spans="2:5" ht="14">
      <c r="B18" s="22">
        <v>8</v>
      </c>
      <c r="C18" s="22">
        <v>8</v>
      </c>
      <c r="D18" s="93">
        <v>1270</v>
      </c>
      <c r="E18" s="143"/>
    </row>
    <row r="19" spans="2:5" ht="14">
      <c r="B19" s="58">
        <v>9</v>
      </c>
      <c r="C19" s="58">
        <v>9</v>
      </c>
      <c r="D19" s="97">
        <v>1190</v>
      </c>
      <c r="E19" s="144"/>
    </row>
    <row r="20" spans="2:5" ht="14">
      <c r="B20" s="22">
        <v>10</v>
      </c>
      <c r="C20" s="22">
        <v>10</v>
      </c>
      <c r="D20" s="93">
        <v>1320</v>
      </c>
      <c r="E20" s="143"/>
    </row>
    <row r="21" spans="2:5" ht="14">
      <c r="B21" s="58">
        <v>11</v>
      </c>
      <c r="C21" s="58">
        <v>11</v>
      </c>
      <c r="D21" s="97">
        <v>1240</v>
      </c>
      <c r="E21" s="144"/>
    </row>
    <row r="22" spans="2:5" ht="14">
      <c r="B22" s="22">
        <v>12</v>
      </c>
      <c r="C22" s="22">
        <v>12</v>
      </c>
      <c r="D22" s="93">
        <v>1210</v>
      </c>
      <c r="E22" s="145"/>
    </row>
    <row r="23" spans="2:5" ht="26.25" customHeight="1">
      <c r="B23" s="187">
        <v>2021</v>
      </c>
      <c r="C23" s="165"/>
      <c r="D23" s="165"/>
      <c r="E23" s="166"/>
    </row>
    <row r="24" spans="2:5" ht="14">
      <c r="B24" s="76">
        <v>13</v>
      </c>
      <c r="C24" s="76">
        <v>1</v>
      </c>
      <c r="D24" s="112">
        <v>954</v>
      </c>
      <c r="E24" s="193" t="s">
        <v>223</v>
      </c>
    </row>
    <row r="25" spans="2:5" ht="14">
      <c r="B25" s="107">
        <v>14</v>
      </c>
      <c r="C25" s="107">
        <v>2</v>
      </c>
      <c r="D25" s="111">
        <v>1031</v>
      </c>
      <c r="E25" s="144"/>
    </row>
    <row r="26" spans="2:5" ht="14">
      <c r="B26" s="76">
        <v>15</v>
      </c>
      <c r="C26" s="76">
        <v>3</v>
      </c>
      <c r="D26" s="112">
        <v>876</v>
      </c>
      <c r="E26" s="143"/>
    </row>
    <row r="27" spans="2:5" ht="14">
      <c r="B27" s="107">
        <v>16</v>
      </c>
      <c r="C27" s="107">
        <v>4</v>
      </c>
      <c r="D27" s="111">
        <v>1122</v>
      </c>
      <c r="E27" s="144"/>
    </row>
    <row r="28" spans="2:5" ht="14">
      <c r="B28" s="76">
        <v>17</v>
      </c>
      <c r="C28" s="76">
        <v>5</v>
      </c>
      <c r="D28" s="112">
        <v>1009</v>
      </c>
      <c r="E28" s="143"/>
    </row>
    <row r="29" spans="2:5" ht="14">
      <c r="B29" s="107">
        <v>18</v>
      </c>
      <c r="C29" s="107">
        <v>6</v>
      </c>
      <c r="D29" s="111">
        <v>987</v>
      </c>
      <c r="E29" s="144"/>
    </row>
    <row r="30" spans="2:5" ht="14">
      <c r="B30" s="76">
        <v>19</v>
      </c>
      <c r="C30" s="76">
        <v>7</v>
      </c>
      <c r="D30" s="112">
        <v>1014</v>
      </c>
      <c r="E30" s="143"/>
    </row>
    <row r="31" spans="2:5" ht="14">
      <c r="B31" s="107">
        <v>20</v>
      </c>
      <c r="C31" s="107">
        <v>8</v>
      </c>
      <c r="D31" s="111">
        <v>865</v>
      </c>
      <c r="E31" s="144"/>
    </row>
    <row r="32" spans="2:5" ht="14">
      <c r="B32" s="76">
        <v>21</v>
      </c>
      <c r="C32" s="76">
        <v>9</v>
      </c>
      <c r="D32" s="112">
        <v>1018</v>
      </c>
      <c r="E32" s="143"/>
    </row>
    <row r="33" spans="2:5" ht="14">
      <c r="B33" s="107">
        <v>22</v>
      </c>
      <c r="C33" s="107">
        <v>10</v>
      </c>
      <c r="D33" s="111">
        <v>913</v>
      </c>
      <c r="E33" s="144"/>
    </row>
    <row r="34" spans="2:5" ht="14">
      <c r="B34" s="76">
        <v>23</v>
      </c>
      <c r="C34" s="76">
        <v>11</v>
      </c>
      <c r="D34" s="112">
        <v>772</v>
      </c>
      <c r="E34" s="143"/>
    </row>
    <row r="35" spans="2:5" ht="14">
      <c r="B35" s="107">
        <v>24</v>
      </c>
      <c r="C35" s="107">
        <v>12</v>
      </c>
      <c r="D35" s="111">
        <v>907</v>
      </c>
      <c r="E35" s="148"/>
    </row>
    <row r="36" spans="2:5" ht="26.25" customHeight="1">
      <c r="B36" s="187">
        <v>2022</v>
      </c>
      <c r="C36" s="167"/>
      <c r="D36" s="167"/>
      <c r="E36" s="160"/>
    </row>
    <row r="37" spans="2:5" ht="14">
      <c r="B37" s="107">
        <v>25</v>
      </c>
      <c r="C37" s="107">
        <v>1</v>
      </c>
      <c r="D37" s="111">
        <v>403</v>
      </c>
      <c r="E37" s="188" t="s">
        <v>228</v>
      </c>
    </row>
    <row r="38" spans="2:5" ht="14">
      <c r="B38" s="76">
        <v>26</v>
      </c>
      <c r="C38" s="76">
        <v>2</v>
      </c>
      <c r="D38" s="112">
        <v>347</v>
      </c>
      <c r="E38" s="189"/>
    </row>
    <row r="39" spans="2:5" ht="14">
      <c r="B39" s="107">
        <v>27</v>
      </c>
      <c r="C39" s="107">
        <v>3</v>
      </c>
      <c r="D39" s="111">
        <v>200</v>
      </c>
      <c r="E39" s="189"/>
    </row>
    <row r="40" spans="2:5" ht="14">
      <c r="B40" s="76">
        <v>28</v>
      </c>
      <c r="C40" s="76">
        <v>4</v>
      </c>
      <c r="D40" s="112">
        <v>103</v>
      </c>
      <c r="E40" s="189"/>
    </row>
    <row r="41" spans="2:5" ht="14">
      <c r="B41" s="107">
        <v>29</v>
      </c>
      <c r="C41" s="107">
        <v>5</v>
      </c>
      <c r="D41" s="111">
        <v>67</v>
      </c>
      <c r="E41" s="189"/>
    </row>
    <row r="42" spans="2:5" ht="14">
      <c r="B42" s="76">
        <v>30</v>
      </c>
      <c r="C42" s="76">
        <v>6</v>
      </c>
      <c r="D42" s="112">
        <v>50</v>
      </c>
      <c r="E42" s="189"/>
    </row>
    <row r="43" spans="2:5" ht="14">
      <c r="B43" s="107">
        <v>31</v>
      </c>
      <c r="C43" s="107">
        <v>7</v>
      </c>
      <c r="D43" s="111">
        <v>100</v>
      </c>
      <c r="E43" s="189"/>
    </row>
    <row r="44" spans="2:5" ht="14">
      <c r="B44" s="76">
        <v>32</v>
      </c>
      <c r="C44" s="76">
        <v>8</v>
      </c>
      <c r="D44" s="112">
        <v>70</v>
      </c>
      <c r="E44" s="189"/>
    </row>
    <row r="45" spans="2:5" ht="14">
      <c r="B45" s="107">
        <v>33</v>
      </c>
      <c r="C45" s="107">
        <v>9</v>
      </c>
      <c r="D45" s="111">
        <v>98</v>
      </c>
      <c r="E45" s="189"/>
    </row>
    <row r="46" spans="2:5" ht="14">
      <c r="B46" s="76">
        <v>34</v>
      </c>
      <c r="C46" s="76">
        <v>10</v>
      </c>
      <c r="D46" s="112">
        <v>212</v>
      </c>
      <c r="E46" s="189"/>
    </row>
    <row r="47" spans="2:5" ht="14">
      <c r="B47" s="107">
        <v>35</v>
      </c>
      <c r="C47" s="107">
        <v>11</v>
      </c>
      <c r="D47" s="111">
        <v>400</v>
      </c>
      <c r="E47" s="189"/>
    </row>
    <row r="48" spans="2:5" ht="14">
      <c r="B48" s="76">
        <v>36</v>
      </c>
      <c r="C48" s="76">
        <v>12</v>
      </c>
      <c r="D48" s="112">
        <v>369</v>
      </c>
      <c r="E48" s="190"/>
    </row>
    <row r="49" spans="2:5" ht="26.25" customHeight="1">
      <c r="B49" s="187">
        <v>2023</v>
      </c>
      <c r="C49" s="167"/>
      <c r="D49" s="167"/>
      <c r="E49" s="160"/>
    </row>
    <row r="50" spans="2:5" ht="14">
      <c r="B50" s="76">
        <v>37</v>
      </c>
      <c r="C50" s="76">
        <v>1</v>
      </c>
      <c r="D50" s="117">
        <v>6846</v>
      </c>
      <c r="E50" s="191" t="s">
        <v>229</v>
      </c>
    </row>
    <row r="51" spans="2:5" ht="14">
      <c r="B51" s="105">
        <v>38</v>
      </c>
      <c r="C51" s="105">
        <v>2</v>
      </c>
      <c r="D51" s="118">
        <v>9746</v>
      </c>
      <c r="E51" s="147"/>
    </row>
    <row r="52" spans="2:5" ht="14">
      <c r="B52" s="76">
        <v>39</v>
      </c>
      <c r="C52" s="109">
        <v>3</v>
      </c>
      <c r="D52" s="119">
        <v>9354</v>
      </c>
      <c r="E52" s="147"/>
    </row>
    <row r="53" spans="2:5" ht="14">
      <c r="B53" s="105">
        <v>40</v>
      </c>
      <c r="C53" s="105">
        <v>4</v>
      </c>
      <c r="D53" s="118">
        <v>6890</v>
      </c>
      <c r="E53" s="147"/>
    </row>
    <row r="54" spans="2:5" ht="14">
      <c r="B54" s="76">
        <v>41</v>
      </c>
      <c r="C54" s="109">
        <v>5</v>
      </c>
      <c r="D54" s="119">
        <v>8531</v>
      </c>
      <c r="E54" s="147"/>
    </row>
    <row r="55" spans="2:5" ht="14">
      <c r="B55" s="105">
        <v>42</v>
      </c>
      <c r="C55" s="105">
        <v>6</v>
      </c>
      <c r="D55" s="118">
        <v>7462</v>
      </c>
      <c r="E55" s="147"/>
    </row>
    <row r="56" spans="2:5" ht="14">
      <c r="B56" s="76">
        <v>43</v>
      </c>
      <c r="C56" s="109">
        <v>7</v>
      </c>
      <c r="D56" s="119">
        <v>9023</v>
      </c>
      <c r="E56" s="147"/>
    </row>
    <row r="57" spans="2:5" ht="14">
      <c r="B57" s="105">
        <v>44</v>
      </c>
      <c r="C57" s="105">
        <v>8</v>
      </c>
      <c r="D57" s="118">
        <v>9546</v>
      </c>
      <c r="E57" s="147"/>
    </row>
    <row r="58" spans="2:5" ht="14">
      <c r="B58" s="76">
        <v>45</v>
      </c>
      <c r="C58" s="109">
        <v>9</v>
      </c>
      <c r="D58" s="119">
        <v>7985</v>
      </c>
      <c r="E58" s="147"/>
    </row>
    <row r="59" spans="2:5" ht="14">
      <c r="B59" s="105">
        <v>46</v>
      </c>
      <c r="C59" s="105">
        <v>10</v>
      </c>
      <c r="D59" s="118">
        <v>10346</v>
      </c>
      <c r="E59" s="147"/>
    </row>
    <row r="60" spans="2:5" ht="14">
      <c r="B60" s="76">
        <v>47</v>
      </c>
      <c r="C60" s="109">
        <v>11</v>
      </c>
      <c r="D60" s="119">
        <v>8471</v>
      </c>
      <c r="E60" s="147"/>
    </row>
    <row r="61" spans="2:5" ht="14">
      <c r="B61" s="105">
        <v>48</v>
      </c>
      <c r="C61" s="105">
        <v>12</v>
      </c>
      <c r="D61" s="118">
        <v>10235</v>
      </c>
      <c r="E61" s="154"/>
    </row>
  </sheetData>
  <mergeCells count="10">
    <mergeCell ref="E37:E48"/>
    <mergeCell ref="B49:E49"/>
    <mergeCell ref="E50:E61"/>
    <mergeCell ref="B5:E7"/>
    <mergeCell ref="B8:E8"/>
    <mergeCell ref="B10:E10"/>
    <mergeCell ref="E11:E22"/>
    <mergeCell ref="B23:E23"/>
    <mergeCell ref="E24:E35"/>
    <mergeCell ref="B36:E3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6D9EEB"/>
    <outlinePr summaryBelow="0" summaryRight="0"/>
  </sheetPr>
  <dimension ref="B2:E26"/>
  <sheetViews>
    <sheetView zoomScale="85" zoomScaleNormal="85" workbookViewId="0"/>
  </sheetViews>
  <sheetFormatPr defaultColWidth="12.6328125" defaultRowHeight="15.75" customHeight="1"/>
  <cols>
    <col min="4" max="4" width="25.7265625" customWidth="1"/>
    <col min="5" max="5" width="25.08984375" customWidth="1"/>
  </cols>
  <sheetData>
    <row r="2" spans="2:5" ht="15.75" customHeight="1">
      <c r="B2" s="138" t="s">
        <v>211</v>
      </c>
      <c r="C2" s="139"/>
      <c r="D2" s="139"/>
      <c r="E2" s="146"/>
    </row>
    <row r="3" spans="2:5" ht="15.75" customHeight="1">
      <c r="B3" s="140"/>
      <c r="C3" s="141"/>
      <c r="D3" s="141"/>
      <c r="E3" s="147"/>
    </row>
    <row r="4" spans="2:5" ht="15.75" customHeight="1">
      <c r="B4" s="140"/>
      <c r="C4" s="141"/>
      <c r="D4" s="141"/>
      <c r="E4" s="147"/>
    </row>
    <row r="5" spans="2:5" ht="15.75" customHeight="1">
      <c r="B5" s="13"/>
      <c r="C5" s="14"/>
      <c r="D5" s="14"/>
      <c r="E5" s="14"/>
    </row>
    <row r="6" spans="2:5" ht="15.75" customHeight="1">
      <c r="B6" s="18" t="s">
        <v>155</v>
      </c>
      <c r="C6" s="18" t="s">
        <v>156</v>
      </c>
      <c r="D6" s="18" t="s">
        <v>215</v>
      </c>
      <c r="E6" s="18" t="s">
        <v>216</v>
      </c>
    </row>
    <row r="7" spans="2:5" ht="14">
      <c r="B7" s="22">
        <v>1</v>
      </c>
      <c r="C7" s="22">
        <v>1</v>
      </c>
      <c r="D7" s="22">
        <v>168</v>
      </c>
      <c r="E7" s="94" t="s">
        <v>217</v>
      </c>
    </row>
    <row r="8" spans="2:5" ht="14">
      <c r="B8" s="58">
        <v>2</v>
      </c>
      <c r="C8" s="58">
        <v>2</v>
      </c>
      <c r="D8" s="95">
        <v>175</v>
      </c>
      <c r="E8" s="96" t="s">
        <v>219</v>
      </c>
    </row>
    <row r="9" spans="2:5" ht="14">
      <c r="B9" s="22">
        <v>3</v>
      </c>
      <c r="C9" s="22">
        <v>3</v>
      </c>
      <c r="D9" s="98">
        <v>177</v>
      </c>
      <c r="E9" s="94" t="s">
        <v>220</v>
      </c>
    </row>
    <row r="10" spans="2:5" ht="14">
      <c r="B10" s="58">
        <v>4</v>
      </c>
      <c r="C10" s="58">
        <v>4</v>
      </c>
      <c r="D10" s="95">
        <v>172</v>
      </c>
      <c r="E10" s="96" t="s">
        <v>218</v>
      </c>
    </row>
    <row r="11" spans="2:5" ht="15.75" customHeight="1">
      <c r="B11" s="159" t="s">
        <v>221</v>
      </c>
      <c r="C11" s="160"/>
      <c r="D11" s="99">
        <v>172</v>
      </c>
      <c r="E11" s="100">
        <v>1810</v>
      </c>
    </row>
    <row r="12" spans="2:5" ht="14">
      <c r="B12" s="58">
        <v>5</v>
      </c>
      <c r="C12" s="58">
        <v>1</v>
      </c>
      <c r="D12" s="95">
        <v>180</v>
      </c>
      <c r="E12" s="95">
        <v>2000</v>
      </c>
    </row>
    <row r="13" spans="2:5" ht="14">
      <c r="B13" s="22">
        <v>6</v>
      </c>
      <c r="C13" s="22">
        <v>2</v>
      </c>
      <c r="D13" s="98">
        <v>195</v>
      </c>
      <c r="E13" s="98">
        <v>1957</v>
      </c>
    </row>
    <row r="14" spans="2:5" ht="14">
      <c r="B14" s="58">
        <v>7</v>
      </c>
      <c r="C14" s="58">
        <v>3</v>
      </c>
      <c r="D14" s="95">
        <v>210</v>
      </c>
      <c r="E14" s="95">
        <v>2130</v>
      </c>
    </row>
    <row r="15" spans="2:5" ht="14">
      <c r="B15" s="22">
        <v>8</v>
      </c>
      <c r="C15" s="22">
        <v>4</v>
      </c>
      <c r="D15" s="98">
        <v>219</v>
      </c>
      <c r="E15" s="98">
        <v>2236</v>
      </c>
    </row>
    <row r="16" spans="2:5" ht="13">
      <c r="B16" s="173" t="s">
        <v>222</v>
      </c>
      <c r="C16" s="166"/>
      <c r="D16" s="101">
        <v>219</v>
      </c>
      <c r="E16" s="102">
        <v>2236</v>
      </c>
    </row>
    <row r="17" spans="2:5" ht="14">
      <c r="B17" s="76">
        <v>9</v>
      </c>
      <c r="C17" s="76">
        <v>1</v>
      </c>
      <c r="D17" s="104">
        <v>211</v>
      </c>
      <c r="E17" s="104">
        <v>2150</v>
      </c>
    </row>
    <row r="18" spans="2:5" ht="14">
      <c r="B18" s="107">
        <v>10</v>
      </c>
      <c r="C18" s="107">
        <v>2</v>
      </c>
      <c r="D18" s="108">
        <v>185</v>
      </c>
      <c r="E18" s="108">
        <v>2086</v>
      </c>
    </row>
    <row r="19" spans="2:5" ht="14">
      <c r="B19" s="76">
        <v>11</v>
      </c>
      <c r="C19" s="76">
        <v>3</v>
      </c>
      <c r="D19" s="104">
        <v>198</v>
      </c>
      <c r="E19" s="104">
        <v>1900</v>
      </c>
    </row>
    <row r="20" spans="2:5" ht="14">
      <c r="B20" s="107">
        <v>12</v>
      </c>
      <c r="C20" s="107">
        <v>4</v>
      </c>
      <c r="D20" s="108">
        <v>180</v>
      </c>
      <c r="E20" s="108">
        <v>1815</v>
      </c>
    </row>
    <row r="21" spans="2:5" ht="13">
      <c r="B21" s="175" t="s">
        <v>224</v>
      </c>
      <c r="C21" s="160"/>
      <c r="D21" s="99">
        <v>180</v>
      </c>
      <c r="E21" s="113">
        <v>1815</v>
      </c>
    </row>
    <row r="22" spans="2:5" ht="14">
      <c r="B22" s="107">
        <v>13</v>
      </c>
      <c r="C22" s="107">
        <v>1</v>
      </c>
      <c r="D22" s="108">
        <v>169</v>
      </c>
      <c r="E22" s="108">
        <v>1850</v>
      </c>
    </row>
    <row r="23" spans="2:5" ht="14">
      <c r="B23" s="76">
        <v>14</v>
      </c>
      <c r="C23" s="76">
        <v>2</v>
      </c>
      <c r="D23" s="104">
        <v>175</v>
      </c>
      <c r="E23" s="104">
        <v>1700</v>
      </c>
    </row>
    <row r="24" spans="2:5" ht="14">
      <c r="B24" s="107">
        <v>15</v>
      </c>
      <c r="C24" s="107">
        <v>3</v>
      </c>
      <c r="D24" s="108">
        <v>162</v>
      </c>
      <c r="E24" s="108">
        <v>1650</v>
      </c>
    </row>
    <row r="25" spans="2:5" ht="14">
      <c r="B25" s="76">
        <v>16</v>
      </c>
      <c r="C25" s="76">
        <v>4</v>
      </c>
      <c r="D25" s="104">
        <v>162</v>
      </c>
      <c r="E25" s="104">
        <v>1538</v>
      </c>
    </row>
    <row r="26" spans="2:5" ht="13">
      <c r="B26" s="170" t="s">
        <v>225</v>
      </c>
      <c r="C26" s="166"/>
      <c r="D26" s="101">
        <v>162</v>
      </c>
      <c r="E26" s="116">
        <v>1538</v>
      </c>
    </row>
  </sheetData>
  <mergeCells count="5">
    <mergeCell ref="B2:E4"/>
    <mergeCell ref="B11:C11"/>
    <mergeCell ref="B16:C16"/>
    <mergeCell ref="B21:C21"/>
    <mergeCell ref="B26:C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06666"/>
    <outlinePr summaryBelow="0" summaryRight="0"/>
  </sheetPr>
  <dimension ref="A1:U71"/>
  <sheetViews>
    <sheetView showGridLines="0" workbookViewId="0"/>
  </sheetViews>
  <sheetFormatPr defaultColWidth="12.6328125" defaultRowHeight="15.75" customHeight="1"/>
  <cols>
    <col min="2" max="2" width="9.36328125" customWidth="1"/>
    <col min="3" max="7" width="27.36328125" customWidth="1"/>
    <col min="8" max="8" width="24.6328125" customWidth="1"/>
    <col min="9" max="9" width="11.90625" customWidth="1"/>
    <col min="10" max="11" width="25.08984375" customWidth="1"/>
    <col min="12" max="12" width="12.6328125" customWidth="1"/>
    <col min="13" max="14" width="25.08984375" customWidth="1"/>
    <col min="15" max="15" width="21.26953125" customWidth="1"/>
    <col min="16" max="16" width="19.7265625" customWidth="1"/>
    <col min="17" max="17" width="19.08984375" customWidth="1"/>
    <col min="20" max="20" width="19.7265625" customWidth="1"/>
    <col min="22" max="22" width="20.6328125" customWidth="1"/>
  </cols>
  <sheetData>
    <row r="1" spans="1:21" ht="15.75" customHeight="1">
      <c r="A1" s="5"/>
      <c r="B1" s="138" t="s">
        <v>141</v>
      </c>
      <c r="C1" s="139"/>
      <c r="D1" s="139"/>
      <c r="E1" s="139"/>
      <c r="F1" s="139"/>
      <c r="G1" s="139"/>
      <c r="H1" s="7"/>
      <c r="I1" s="7"/>
      <c r="J1" s="8"/>
      <c r="L1" s="9"/>
      <c r="M1" s="9"/>
      <c r="R1" s="7"/>
      <c r="S1" s="7"/>
      <c r="T1" s="8"/>
    </row>
    <row r="2" spans="1:21" ht="15.75" customHeight="1">
      <c r="A2" s="5"/>
      <c r="B2" s="140"/>
      <c r="C2" s="141"/>
      <c r="D2" s="141"/>
      <c r="E2" s="141"/>
      <c r="F2" s="141"/>
      <c r="G2" s="141"/>
      <c r="H2" s="9"/>
      <c r="I2" s="9"/>
      <c r="J2" s="10"/>
      <c r="L2" s="11"/>
      <c r="M2" s="11"/>
      <c r="N2" s="12"/>
      <c r="R2" s="9"/>
      <c r="S2" s="9"/>
      <c r="T2" s="10" t="s">
        <v>104</v>
      </c>
      <c r="U2" s="10"/>
    </row>
    <row r="3" spans="1:21" ht="15.75" customHeight="1">
      <c r="A3" s="5"/>
      <c r="B3" s="140"/>
      <c r="C3" s="141"/>
      <c r="D3" s="141"/>
      <c r="E3" s="141"/>
      <c r="F3" s="141"/>
      <c r="G3" s="141"/>
      <c r="H3" s="9"/>
      <c r="I3" s="9"/>
      <c r="J3" s="10"/>
    </row>
    <row r="4" spans="1:21" ht="15.75" customHeight="1">
      <c r="A4" s="5"/>
      <c r="B4" s="13"/>
      <c r="C4" s="14"/>
      <c r="D4" s="14"/>
      <c r="E4" s="14"/>
      <c r="F4" s="15"/>
      <c r="G4" s="15" t="s">
        <v>140</v>
      </c>
      <c r="H4" s="16"/>
      <c r="I4" s="16"/>
      <c r="J4" s="17"/>
    </row>
    <row r="5" spans="1:21" ht="15.75" customHeight="1">
      <c r="A5" s="5"/>
      <c r="B5" s="18" t="s">
        <v>142</v>
      </c>
      <c r="C5" s="19" t="s">
        <v>143</v>
      </c>
      <c r="D5" s="19" t="s">
        <v>144</v>
      </c>
      <c r="E5" s="19" t="s">
        <v>145</v>
      </c>
      <c r="F5" s="19" t="s">
        <v>146</v>
      </c>
      <c r="G5" s="19" t="s">
        <v>147</v>
      </c>
      <c r="H5" s="20"/>
    </row>
    <row r="6" spans="1:21" ht="15.75" customHeight="1">
      <c r="A6" s="21"/>
      <c r="B6" s="22">
        <v>1</v>
      </c>
      <c r="C6" s="23">
        <v>43475</v>
      </c>
      <c r="D6" s="24" t="s">
        <v>148</v>
      </c>
      <c r="E6" s="25"/>
      <c r="F6" s="25">
        <f>-541868</f>
        <v>-541868</v>
      </c>
      <c r="G6" s="26">
        <v>-384292</v>
      </c>
      <c r="H6" s="20"/>
    </row>
    <row r="7" spans="1:21" ht="15.75" customHeight="1">
      <c r="A7" s="21"/>
      <c r="B7" s="22">
        <v>2</v>
      </c>
      <c r="C7" s="23">
        <v>43501</v>
      </c>
      <c r="D7" s="24" t="s">
        <v>148</v>
      </c>
      <c r="E7" s="25"/>
      <c r="F7" s="27">
        <v>-394012</v>
      </c>
      <c r="G7" s="26">
        <f>-324739</f>
        <v>-324739</v>
      </c>
      <c r="H7" s="20"/>
    </row>
    <row r="8" spans="1:21" ht="15.75" customHeight="1">
      <c r="A8" s="21"/>
      <c r="B8" s="22">
        <v>3</v>
      </c>
      <c r="C8" s="23">
        <v>43544</v>
      </c>
      <c r="D8" s="24" t="s">
        <v>148</v>
      </c>
      <c r="E8" s="25"/>
      <c r="F8" s="27">
        <v>-281003</v>
      </c>
      <c r="G8" s="26">
        <f>-213048</f>
        <v>-213048</v>
      </c>
      <c r="H8" s="20"/>
    </row>
    <row r="9" spans="1:21" ht="15.75" customHeight="1">
      <c r="A9" s="21"/>
      <c r="B9" s="22">
        <v>4</v>
      </c>
      <c r="C9" s="28">
        <v>43573</v>
      </c>
      <c r="D9" s="24" t="s">
        <v>148</v>
      </c>
      <c r="E9" s="25">
        <v>50230</v>
      </c>
      <c r="F9" s="27"/>
      <c r="G9" s="26">
        <f>-62419</f>
        <v>-62419</v>
      </c>
      <c r="H9" s="20"/>
    </row>
    <row r="10" spans="1:21" ht="15.75" customHeight="1">
      <c r="A10" s="21"/>
      <c r="B10" s="22">
        <v>5</v>
      </c>
      <c r="C10" s="28">
        <v>43604</v>
      </c>
      <c r="D10" s="24" t="s">
        <v>148</v>
      </c>
      <c r="E10" s="25"/>
      <c r="F10" s="27">
        <v>-502390</v>
      </c>
      <c r="G10" s="26">
        <f>-478320</f>
        <v>-478320</v>
      </c>
      <c r="H10" s="20"/>
    </row>
    <row r="11" spans="1:21" ht="15.75" customHeight="1">
      <c r="A11" s="21"/>
      <c r="B11" s="22">
        <v>6</v>
      </c>
      <c r="C11" s="23">
        <v>43621</v>
      </c>
      <c r="D11" s="24" t="s">
        <v>148</v>
      </c>
      <c r="E11" s="25">
        <v>123045</v>
      </c>
      <c r="F11" s="27"/>
      <c r="G11" s="26">
        <f>72492</f>
        <v>72492</v>
      </c>
      <c r="H11" s="20"/>
    </row>
    <row r="12" spans="1:21" ht="15.75" customHeight="1">
      <c r="A12" s="21"/>
      <c r="B12" s="22">
        <v>7</v>
      </c>
      <c r="C12" s="23">
        <v>43650</v>
      </c>
      <c r="D12" s="24" t="s">
        <v>148</v>
      </c>
      <c r="E12" s="25">
        <v>230450</v>
      </c>
      <c r="F12" s="27"/>
      <c r="G12" s="26">
        <f>189340</f>
        <v>189340</v>
      </c>
      <c r="H12" s="20"/>
    </row>
    <row r="13" spans="1:21" ht="15.75" customHeight="1">
      <c r="A13" s="21"/>
      <c r="B13" s="22">
        <v>8</v>
      </c>
      <c r="C13" s="23">
        <v>43678</v>
      </c>
      <c r="D13" s="24" t="s">
        <v>148</v>
      </c>
      <c r="E13" s="25">
        <v>320405</v>
      </c>
      <c r="F13" s="27"/>
      <c r="G13" s="26">
        <f>284293</f>
        <v>284293</v>
      </c>
      <c r="H13" s="20"/>
    </row>
    <row r="14" spans="1:21" ht="15.75" customHeight="1">
      <c r="A14" s="21"/>
      <c r="B14" s="22">
        <v>9</v>
      </c>
      <c r="C14" s="23">
        <v>43724</v>
      </c>
      <c r="D14" s="24" t="s">
        <v>148</v>
      </c>
      <c r="E14" s="25">
        <v>23050</v>
      </c>
      <c r="F14" s="27"/>
      <c r="G14" s="26">
        <f>-12364</f>
        <v>-12364</v>
      </c>
      <c r="H14" s="20"/>
    </row>
    <row r="15" spans="1:21" ht="15.75" customHeight="1">
      <c r="A15" s="21"/>
      <c r="B15" s="22">
        <v>10</v>
      </c>
      <c r="C15" s="23">
        <v>43748</v>
      </c>
      <c r="D15" s="22" t="s">
        <v>149</v>
      </c>
      <c r="E15" s="27"/>
      <c r="F15" s="3">
        <v>-394320</v>
      </c>
      <c r="G15" s="26">
        <f>-465882</f>
        <v>-465882</v>
      </c>
      <c r="H15" s="20"/>
    </row>
    <row r="16" spans="1:21" ht="15.75" customHeight="1">
      <c r="A16" s="21"/>
      <c r="B16" s="22">
        <v>11</v>
      </c>
      <c r="C16" s="23">
        <v>43774</v>
      </c>
      <c r="D16" s="24" t="s">
        <v>148</v>
      </c>
      <c r="E16" s="27"/>
      <c r="F16" s="27">
        <v>-534023</v>
      </c>
      <c r="G16" s="26">
        <f>-582721</f>
        <v>-582721</v>
      </c>
      <c r="H16" s="20"/>
    </row>
    <row r="17" spans="1:8" ht="15.75" customHeight="1">
      <c r="A17" s="21"/>
      <c r="B17" s="29">
        <v>12</v>
      </c>
      <c r="C17" s="30">
        <v>43825</v>
      </c>
      <c r="D17" s="29" t="s">
        <v>148</v>
      </c>
      <c r="E17" s="31"/>
      <c r="F17" s="31">
        <f>-238439-548228</f>
        <v>-786667</v>
      </c>
      <c r="G17" s="32">
        <f>-375382-331958</f>
        <v>-707340</v>
      </c>
      <c r="H17" s="33">
        <f>SUM(G6:G17) / ((SUM(F6:F17)+SUM(E6:E17)))</f>
        <v>0.99921737276166933</v>
      </c>
    </row>
    <row r="18" spans="1:8" ht="15.75" customHeight="1">
      <c r="A18" s="21"/>
      <c r="B18" s="22">
        <v>11</v>
      </c>
      <c r="C18" s="23">
        <v>43839</v>
      </c>
      <c r="D18" s="24" t="s">
        <v>148</v>
      </c>
      <c r="E18" s="34"/>
      <c r="F18" s="27">
        <v>-230123</v>
      </c>
      <c r="G18" s="26">
        <v>-72492</v>
      </c>
      <c r="H18" s="20"/>
    </row>
    <row r="19" spans="1:8" ht="15.75" customHeight="1">
      <c r="A19" s="21"/>
      <c r="B19" s="22">
        <v>12</v>
      </c>
      <c r="C19" s="23">
        <v>43890</v>
      </c>
      <c r="D19" s="24" t="s">
        <v>148</v>
      </c>
      <c r="E19" s="34"/>
      <c r="F19" s="27">
        <v>-130923</v>
      </c>
      <c r="G19" s="26">
        <v>-12834</v>
      </c>
      <c r="H19" s="20"/>
    </row>
    <row r="20" spans="1:8" ht="15.75" customHeight="1">
      <c r="A20" s="21"/>
      <c r="B20" s="22">
        <v>13</v>
      </c>
      <c r="C20" s="23">
        <v>43921</v>
      </c>
      <c r="D20" s="24" t="s">
        <v>148</v>
      </c>
      <c r="E20" s="34"/>
      <c r="F20" s="27">
        <v>-50347</v>
      </c>
      <c r="G20" s="26">
        <v>-5723</v>
      </c>
      <c r="H20" s="20"/>
    </row>
    <row r="21" spans="1:8" ht="14.5">
      <c r="A21" s="21"/>
      <c r="B21" s="22">
        <v>14</v>
      </c>
      <c r="C21" s="23">
        <v>43951</v>
      </c>
      <c r="D21" s="24" t="s">
        <v>148</v>
      </c>
      <c r="E21" s="34">
        <v>30429</v>
      </c>
      <c r="F21" s="27"/>
      <c r="G21" s="26">
        <f>72394</f>
        <v>72394</v>
      </c>
      <c r="H21" s="20"/>
    </row>
    <row r="22" spans="1:8" ht="14.5">
      <c r="A22" s="21"/>
      <c r="B22" s="22">
        <v>15</v>
      </c>
      <c r="C22" s="23">
        <v>43982</v>
      </c>
      <c r="D22" s="24" t="s">
        <v>148</v>
      </c>
      <c r="E22" s="34">
        <v>102384</v>
      </c>
      <c r="F22" s="27"/>
      <c r="G22" s="26">
        <f>824734</f>
        <v>824734</v>
      </c>
      <c r="H22" s="20"/>
    </row>
    <row r="23" spans="1:8" ht="14.5">
      <c r="A23" s="21"/>
      <c r="B23" s="22">
        <v>16</v>
      </c>
      <c r="C23" s="23">
        <v>44012</v>
      </c>
      <c r="D23" s="24" t="s">
        <v>148</v>
      </c>
      <c r="E23" s="34">
        <v>265793</v>
      </c>
      <c r="F23" s="27"/>
      <c r="G23" s="26">
        <v>637429</v>
      </c>
      <c r="H23" s="20"/>
    </row>
    <row r="24" spans="1:8" ht="14.5">
      <c r="A24" s="21"/>
      <c r="B24" s="22">
        <v>17</v>
      </c>
      <c r="C24" s="23">
        <v>44043</v>
      </c>
      <c r="D24" s="24" t="s">
        <v>148</v>
      </c>
      <c r="E24" s="34">
        <v>387649</v>
      </c>
      <c r="F24" s="27"/>
      <c r="G24" s="26">
        <v>592385</v>
      </c>
      <c r="H24" s="20"/>
    </row>
    <row r="25" spans="1:8" ht="14.5">
      <c r="A25" s="21"/>
      <c r="B25" s="22">
        <v>18</v>
      </c>
      <c r="C25" s="23">
        <v>44074</v>
      </c>
      <c r="D25" s="24" t="s">
        <v>148</v>
      </c>
      <c r="E25" s="34">
        <v>123740</v>
      </c>
      <c r="F25" s="27"/>
      <c r="G25" s="26">
        <v>723482</v>
      </c>
      <c r="H25" s="20"/>
    </row>
    <row r="26" spans="1:8" ht="14.5">
      <c r="A26" s="21"/>
      <c r="B26" s="22">
        <v>19</v>
      </c>
      <c r="C26" s="23">
        <v>44104</v>
      </c>
      <c r="D26" s="24" t="s">
        <v>148</v>
      </c>
      <c r="E26" s="34"/>
      <c r="F26" s="27">
        <v>-23848</v>
      </c>
      <c r="G26" s="26">
        <f>222232</f>
        <v>222232</v>
      </c>
      <c r="H26" s="20"/>
    </row>
    <row r="27" spans="1:8" ht="14.5">
      <c r="A27" s="21"/>
      <c r="B27" s="22">
        <v>20</v>
      </c>
      <c r="C27" s="23">
        <v>44135</v>
      </c>
      <c r="D27" s="24" t="s">
        <v>148</v>
      </c>
      <c r="E27" s="34"/>
      <c r="F27" s="27">
        <v>-327454</v>
      </c>
      <c r="G27" s="26">
        <v>-354273</v>
      </c>
      <c r="H27" s="20"/>
    </row>
    <row r="28" spans="1:8" ht="14.5">
      <c r="A28" s="21"/>
      <c r="B28" s="22">
        <v>21</v>
      </c>
      <c r="C28" s="23">
        <v>44165</v>
      </c>
      <c r="D28" s="24" t="s">
        <v>148</v>
      </c>
      <c r="E28" s="34"/>
      <c r="F28" s="27">
        <v>-437539</v>
      </c>
      <c r="G28" s="26">
        <v>-457239</v>
      </c>
      <c r="H28" s="20"/>
    </row>
    <row r="29" spans="1:8" ht="28.5">
      <c r="A29" s="21"/>
      <c r="B29" s="29">
        <v>22</v>
      </c>
      <c r="C29" s="30">
        <v>44196</v>
      </c>
      <c r="D29" s="29" t="s">
        <v>150</v>
      </c>
      <c r="E29" s="35"/>
      <c r="F29" s="31">
        <f>-347593-581647-431998</f>
        <v>-1361238</v>
      </c>
      <c r="G29" s="32">
        <f>-72314-123845-323942</f>
        <v>-520101</v>
      </c>
      <c r="H29" s="20"/>
    </row>
    <row r="30" spans="1:8" ht="14.5">
      <c r="A30" s="21"/>
      <c r="B30" s="22">
        <v>24</v>
      </c>
      <c r="C30" s="23">
        <v>44227</v>
      </c>
      <c r="D30" s="24" t="s">
        <v>148</v>
      </c>
      <c r="E30" s="34"/>
      <c r="F30" s="27">
        <v>-300230</v>
      </c>
      <c r="G30" s="26">
        <v>-52832</v>
      </c>
      <c r="H30" s="20"/>
    </row>
    <row r="31" spans="1:8" ht="14">
      <c r="B31" s="22">
        <v>25</v>
      </c>
      <c r="C31" s="23">
        <v>44255</v>
      </c>
      <c r="D31" s="24" t="s">
        <v>148</v>
      </c>
      <c r="E31" s="34"/>
      <c r="F31" s="27">
        <v>-234875</v>
      </c>
      <c r="G31" s="26">
        <v>-123843</v>
      </c>
      <c r="H31" s="20"/>
    </row>
    <row r="32" spans="1:8" ht="14">
      <c r="B32" s="22">
        <v>26</v>
      </c>
      <c r="C32" s="23">
        <v>44286</v>
      </c>
      <c r="D32" s="24" t="s">
        <v>148</v>
      </c>
      <c r="E32" s="34"/>
      <c r="F32" s="27">
        <v>-292347</v>
      </c>
      <c r="G32" s="26">
        <v>-104272</v>
      </c>
      <c r="H32" s="20"/>
    </row>
    <row r="33" spans="2:8" ht="14">
      <c r="B33" s="22">
        <v>27</v>
      </c>
      <c r="C33" s="23">
        <v>44316</v>
      </c>
      <c r="D33" s="24" t="s">
        <v>148</v>
      </c>
      <c r="E33" s="34"/>
      <c r="F33" s="27">
        <v>-127495</v>
      </c>
      <c r="G33" s="26">
        <v>-81249</v>
      </c>
      <c r="H33" s="20"/>
    </row>
    <row r="34" spans="2:8" ht="14">
      <c r="B34" s="22">
        <v>28</v>
      </c>
      <c r="C34" s="23">
        <v>44347</v>
      </c>
      <c r="D34" s="24" t="s">
        <v>148</v>
      </c>
      <c r="E34" s="34"/>
      <c r="F34" s="27">
        <v>-175824</v>
      </c>
      <c r="G34" s="26">
        <v>-102482</v>
      </c>
      <c r="H34" s="20"/>
    </row>
    <row r="35" spans="2:8" ht="14">
      <c r="B35" s="22">
        <v>29</v>
      </c>
      <c r="C35" s="23">
        <v>44377</v>
      </c>
      <c r="D35" s="24" t="s">
        <v>148</v>
      </c>
      <c r="E35" s="34">
        <v>24274</v>
      </c>
      <c r="F35" s="27"/>
      <c r="G35" s="26">
        <f>84238</f>
        <v>84238</v>
      </c>
      <c r="H35" s="20"/>
    </row>
    <row r="36" spans="2:8" ht="14">
      <c r="B36" s="22">
        <v>30</v>
      </c>
      <c r="C36" s="23">
        <v>44408</v>
      </c>
      <c r="D36" s="24" t="s">
        <v>148</v>
      </c>
      <c r="E36" s="34">
        <v>123745</v>
      </c>
      <c r="F36" s="27"/>
      <c r="G36" s="26">
        <f>800673</f>
        <v>800673</v>
      </c>
      <c r="H36" s="20"/>
    </row>
    <row r="37" spans="2:8" ht="14">
      <c r="B37" s="22">
        <v>31</v>
      </c>
      <c r="C37" s="23">
        <v>44439</v>
      </c>
      <c r="D37" s="24" t="s">
        <v>148</v>
      </c>
      <c r="E37" s="34">
        <v>213494</v>
      </c>
      <c r="F37" s="27"/>
      <c r="G37" s="26">
        <f>246234</f>
        <v>246234</v>
      </c>
      <c r="H37" s="20"/>
    </row>
    <row r="38" spans="2:8" ht="14">
      <c r="B38" s="22">
        <v>32</v>
      </c>
      <c r="C38" s="23">
        <v>44469</v>
      </c>
      <c r="D38" s="24" t="s">
        <v>148</v>
      </c>
      <c r="E38" s="34">
        <v>128532</v>
      </c>
      <c r="F38" s="27"/>
      <c r="G38" s="26">
        <f>1353945</f>
        <v>1353945</v>
      </c>
      <c r="H38" s="20"/>
    </row>
    <row r="39" spans="2:8" ht="14">
      <c r="B39" s="22">
        <v>33</v>
      </c>
      <c r="C39" s="23">
        <v>44500</v>
      </c>
      <c r="D39" s="24" t="s">
        <v>148</v>
      </c>
      <c r="E39" s="34"/>
      <c r="F39" s="27">
        <v>-265284</v>
      </c>
      <c r="G39" s="26">
        <v>-82344</v>
      </c>
      <c r="H39" s="20"/>
    </row>
    <row r="40" spans="2:8" ht="28">
      <c r="B40" s="22">
        <v>34</v>
      </c>
      <c r="C40" s="23">
        <v>44530</v>
      </c>
      <c r="D40" s="24" t="s">
        <v>150</v>
      </c>
      <c r="E40" s="34"/>
      <c r="F40" s="27">
        <v>-185723</v>
      </c>
      <c r="G40" s="26">
        <v>-284213</v>
      </c>
      <c r="H40" s="20"/>
    </row>
    <row r="41" spans="2:8" ht="14">
      <c r="B41" s="29">
        <v>35</v>
      </c>
      <c r="C41" s="30">
        <v>44561</v>
      </c>
      <c r="D41" s="29" t="s">
        <v>148</v>
      </c>
      <c r="E41" s="35"/>
      <c r="F41" s="31">
        <f>-214895-238324</f>
        <v>-453219</v>
      </c>
      <c r="G41" s="32">
        <f>-124753-128412</f>
        <v>-253165</v>
      </c>
      <c r="H41" s="20"/>
    </row>
    <row r="42" spans="2:8" ht="14">
      <c r="B42" s="22">
        <v>36</v>
      </c>
      <c r="C42" s="36">
        <v>44602</v>
      </c>
      <c r="D42" s="24" t="s">
        <v>148</v>
      </c>
      <c r="E42" s="34">
        <v>23852</v>
      </c>
      <c r="F42" s="27"/>
      <c r="G42" s="26">
        <f>35712</f>
        <v>35712</v>
      </c>
      <c r="H42" s="20"/>
    </row>
    <row r="43" spans="2:8" ht="14">
      <c r="B43" s="22">
        <v>37</v>
      </c>
      <c r="C43" s="36">
        <v>44622</v>
      </c>
      <c r="D43" s="24" t="s">
        <v>148</v>
      </c>
      <c r="E43" s="34">
        <v>123845</v>
      </c>
      <c r="F43" s="27"/>
      <c r="G43" s="26">
        <f>94725</f>
        <v>94725</v>
      </c>
      <c r="H43" s="20"/>
    </row>
    <row r="44" spans="2:8" ht="14">
      <c r="B44" s="22">
        <v>38</v>
      </c>
      <c r="C44" s="36">
        <v>44657</v>
      </c>
      <c r="D44" s="24" t="s">
        <v>148</v>
      </c>
      <c r="E44" s="34">
        <v>102548</v>
      </c>
      <c r="F44" s="27"/>
      <c r="G44" s="26">
        <f>74385</f>
        <v>74385</v>
      </c>
      <c r="H44" s="20"/>
    </row>
    <row r="45" spans="2:8" ht="14">
      <c r="B45" s="22">
        <v>39</v>
      </c>
      <c r="C45" s="36">
        <v>44685</v>
      </c>
      <c r="D45" s="24" t="s">
        <v>148</v>
      </c>
      <c r="E45" s="34">
        <v>29320</v>
      </c>
      <c r="F45" s="27"/>
      <c r="G45" s="26">
        <f>15823</f>
        <v>15823</v>
      </c>
      <c r="H45" s="20"/>
    </row>
    <row r="46" spans="2:8" ht="14">
      <c r="B46" s="22">
        <v>40</v>
      </c>
      <c r="C46" s="36">
        <v>44713</v>
      </c>
      <c r="D46" s="24" t="s">
        <v>148</v>
      </c>
      <c r="E46" s="34"/>
      <c r="F46" s="27">
        <v>-72391</v>
      </c>
      <c r="G46" s="26">
        <v>-124475</v>
      </c>
      <c r="H46" s="20"/>
    </row>
    <row r="47" spans="2:8" ht="14">
      <c r="B47" s="22">
        <v>41</v>
      </c>
      <c r="C47" s="36">
        <v>44748</v>
      </c>
      <c r="D47" s="24" t="s">
        <v>149</v>
      </c>
      <c r="E47" s="34">
        <f>23842-39144</f>
        <v>-15302</v>
      </c>
      <c r="F47" s="27"/>
      <c r="G47" s="26">
        <f>48123</f>
        <v>48123</v>
      </c>
      <c r="H47" s="20"/>
    </row>
    <row r="48" spans="2:8" ht="14">
      <c r="B48" s="22">
        <v>42</v>
      </c>
      <c r="C48" s="36">
        <v>44782</v>
      </c>
      <c r="D48" s="24" t="s">
        <v>148</v>
      </c>
      <c r="E48" s="34">
        <v>265823</v>
      </c>
      <c r="F48" s="27"/>
      <c r="G48" s="26">
        <v>12572</v>
      </c>
      <c r="H48" s="20"/>
    </row>
    <row r="49" spans="2:8" ht="14">
      <c r="B49" s="22">
        <v>43</v>
      </c>
      <c r="C49" s="36">
        <v>44825</v>
      </c>
      <c r="D49" s="24" t="s">
        <v>148</v>
      </c>
      <c r="E49" s="34">
        <v>123854</v>
      </c>
      <c r="F49" s="27"/>
      <c r="G49" s="26">
        <v>24832</v>
      </c>
      <c r="H49" s="20"/>
    </row>
    <row r="50" spans="2:8" ht="14">
      <c r="B50" s="22">
        <v>44</v>
      </c>
      <c r="C50" s="36">
        <v>44860</v>
      </c>
      <c r="D50" s="24" t="s">
        <v>148</v>
      </c>
      <c r="E50" s="34">
        <v>275923</v>
      </c>
      <c r="F50" s="27"/>
      <c r="G50" s="26">
        <f>212384</f>
        <v>212384</v>
      </c>
      <c r="H50" s="20"/>
    </row>
    <row r="51" spans="2:8" ht="14">
      <c r="B51" s="22">
        <v>45</v>
      </c>
      <c r="C51" s="36">
        <v>44887</v>
      </c>
      <c r="D51" s="24" t="s">
        <v>148</v>
      </c>
      <c r="E51" s="34">
        <v>482328</v>
      </c>
      <c r="F51" s="27"/>
      <c r="G51" s="26">
        <f>248253</f>
        <v>248253</v>
      </c>
      <c r="H51" s="20"/>
    </row>
    <row r="52" spans="2:8" ht="14">
      <c r="B52" s="29">
        <v>46</v>
      </c>
      <c r="C52" s="30">
        <v>44924</v>
      </c>
      <c r="D52" s="29" t="s">
        <v>148</v>
      </c>
      <c r="E52" s="35">
        <f>500230+12699</f>
        <v>512929</v>
      </c>
      <c r="F52" s="31"/>
      <c r="G52" s="32">
        <f>361842+64283-58329</f>
        <v>367796</v>
      </c>
      <c r="H52" s="20"/>
    </row>
    <row r="53" spans="2:8" ht="14">
      <c r="B53" s="22">
        <v>48</v>
      </c>
      <c r="C53" s="23">
        <v>44950</v>
      </c>
      <c r="D53" s="24" t="s">
        <v>151</v>
      </c>
      <c r="E53" s="34"/>
      <c r="F53" s="27">
        <v>-238542</v>
      </c>
      <c r="G53" s="26">
        <v>-24729</v>
      </c>
      <c r="H53" s="20"/>
    </row>
    <row r="54" spans="2:8" ht="14">
      <c r="B54" s="22">
        <v>49</v>
      </c>
      <c r="C54" s="23">
        <v>44985</v>
      </c>
      <c r="D54" s="24" t="s">
        <v>151</v>
      </c>
      <c r="E54" s="34"/>
      <c r="F54" s="27">
        <v>-172391</v>
      </c>
      <c r="G54" s="26">
        <v>-12482</v>
      </c>
      <c r="H54" s="20"/>
    </row>
    <row r="55" spans="2:8" ht="14">
      <c r="B55" s="22">
        <v>50</v>
      </c>
      <c r="C55" s="23">
        <v>45015</v>
      </c>
      <c r="D55" s="24" t="s">
        <v>151</v>
      </c>
      <c r="E55" s="34"/>
      <c r="F55" s="27">
        <v>-254712</v>
      </c>
      <c r="G55" s="26">
        <v>-127523</v>
      </c>
      <c r="H55" s="20"/>
    </row>
    <row r="56" spans="2:8" ht="14">
      <c r="B56" s="22">
        <v>51</v>
      </c>
      <c r="C56" s="23">
        <v>45043</v>
      </c>
      <c r="D56" s="24" t="s">
        <v>151</v>
      </c>
      <c r="E56" s="34"/>
      <c r="F56" s="27">
        <v>-184593</v>
      </c>
      <c r="G56" s="26">
        <v>-78429</v>
      </c>
      <c r="H56" s="20"/>
    </row>
    <row r="57" spans="2:8" ht="14">
      <c r="B57" s="22">
        <v>52</v>
      </c>
      <c r="C57" s="23">
        <v>45077</v>
      </c>
      <c r="D57" s="24" t="s">
        <v>151</v>
      </c>
      <c r="E57" s="34"/>
      <c r="F57" s="27">
        <v>-73850</v>
      </c>
      <c r="G57" s="26">
        <v>-21274</v>
      </c>
      <c r="H57" s="20"/>
    </row>
    <row r="58" spans="2:8" ht="14">
      <c r="B58" s="22">
        <v>53</v>
      </c>
      <c r="C58" s="23">
        <v>45107</v>
      </c>
      <c r="D58" s="24" t="s">
        <v>151</v>
      </c>
      <c r="E58" s="34"/>
      <c r="F58" s="27">
        <v>-72392</v>
      </c>
      <c r="G58" s="26">
        <v>-75293</v>
      </c>
      <c r="H58" s="20"/>
    </row>
    <row r="59" spans="2:8" ht="14">
      <c r="B59" s="22">
        <v>54</v>
      </c>
      <c r="C59" s="23">
        <v>45134</v>
      </c>
      <c r="D59" s="24" t="s">
        <v>151</v>
      </c>
      <c r="E59" s="34"/>
      <c r="F59" s="27">
        <v>-42732</v>
      </c>
      <c r="G59" s="26">
        <v>-72346</v>
      </c>
      <c r="H59" s="20"/>
    </row>
    <row r="60" spans="2:8" ht="14">
      <c r="B60" s="22">
        <v>55</v>
      </c>
      <c r="C60" s="23">
        <v>45169</v>
      </c>
      <c r="D60" s="24" t="s">
        <v>151</v>
      </c>
      <c r="E60" s="34"/>
      <c r="F60" s="27">
        <v>-123623</v>
      </c>
      <c r="G60" s="26">
        <v>-29347</v>
      </c>
      <c r="H60" s="20"/>
    </row>
    <row r="61" spans="2:8" ht="14">
      <c r="B61" s="22">
        <v>56</v>
      </c>
      <c r="C61" s="23">
        <v>45198</v>
      </c>
      <c r="D61" s="24" t="s">
        <v>151</v>
      </c>
      <c r="E61" s="34"/>
      <c r="F61" s="27">
        <v>-162481</v>
      </c>
      <c r="G61" s="26">
        <v>-162483</v>
      </c>
      <c r="H61" s="20"/>
    </row>
    <row r="62" spans="2:8" ht="14">
      <c r="B62" s="22">
        <v>57</v>
      </c>
      <c r="C62" s="23">
        <v>45230</v>
      </c>
      <c r="D62" s="24" t="s">
        <v>151</v>
      </c>
      <c r="E62" s="34"/>
      <c r="F62" s="27">
        <v>-285423</v>
      </c>
      <c r="G62" s="26">
        <f>745327</f>
        <v>745327</v>
      </c>
      <c r="H62" s="20"/>
    </row>
    <row r="63" spans="2:8" ht="14">
      <c r="B63" s="22">
        <v>58</v>
      </c>
      <c r="C63" s="23">
        <v>45260</v>
      </c>
      <c r="D63" s="24" t="s">
        <v>151</v>
      </c>
      <c r="E63" s="34"/>
      <c r="F63" s="27">
        <v>-124713</v>
      </c>
      <c r="G63" s="26">
        <f>635001</f>
        <v>635001</v>
      </c>
      <c r="H63" s="20"/>
    </row>
    <row r="64" spans="2:8" ht="28">
      <c r="B64" s="29">
        <v>59</v>
      </c>
      <c r="C64" s="30">
        <v>45290</v>
      </c>
      <c r="D64" s="29" t="s">
        <v>152</v>
      </c>
      <c r="E64" s="31"/>
      <c r="F64" s="35">
        <f>-173281-148210</f>
        <v>-321491</v>
      </c>
      <c r="G64" s="32">
        <f>-82394-59237</f>
        <v>-141631</v>
      </c>
      <c r="H64" s="20"/>
    </row>
    <row r="66" spans="2:6" ht="12.5">
      <c r="F66" s="20"/>
    </row>
    <row r="67" spans="2:6" ht="15.75" customHeight="1">
      <c r="B67" s="141"/>
      <c r="C67" s="141"/>
    </row>
    <row r="71" spans="2:6" ht="15.75" customHeight="1">
      <c r="B71" s="141"/>
      <c r="C71" s="141"/>
    </row>
  </sheetData>
  <mergeCells count="3">
    <mergeCell ref="B1:G3"/>
    <mergeCell ref="B67:C67"/>
    <mergeCell ref="B71:C71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E06666"/>
    <outlinePr summaryBelow="0" summaryRight="0"/>
  </sheetPr>
  <dimension ref="A1:U71"/>
  <sheetViews>
    <sheetView showGridLines="0" workbookViewId="0"/>
  </sheetViews>
  <sheetFormatPr defaultColWidth="12.6328125" defaultRowHeight="15.75" customHeight="1"/>
  <cols>
    <col min="2" max="2" width="9.36328125" customWidth="1"/>
    <col min="3" max="4" width="27.36328125" customWidth="1"/>
    <col min="5" max="5" width="40.6328125" customWidth="1"/>
    <col min="6" max="7" width="27.36328125" customWidth="1"/>
    <col min="8" max="8" width="24.6328125" customWidth="1"/>
    <col min="9" max="9" width="11.90625" customWidth="1"/>
    <col min="10" max="11" width="25.08984375" customWidth="1"/>
    <col min="12" max="12" width="12.6328125" customWidth="1"/>
    <col min="13" max="14" width="25.08984375" customWidth="1"/>
    <col min="15" max="15" width="21.26953125" customWidth="1"/>
    <col min="16" max="16" width="19.7265625" customWidth="1"/>
    <col min="17" max="17" width="19.08984375" customWidth="1"/>
    <col min="20" max="20" width="19.7265625" customWidth="1"/>
    <col min="22" max="22" width="20.6328125" customWidth="1"/>
  </cols>
  <sheetData>
    <row r="1" spans="1:21" ht="15.75" customHeight="1">
      <c r="A1" s="5"/>
      <c r="B1" s="138" t="s">
        <v>141</v>
      </c>
      <c r="C1" s="139"/>
      <c r="D1" s="139"/>
      <c r="E1" s="146"/>
      <c r="F1" s="7"/>
      <c r="G1" s="7"/>
      <c r="H1" s="7"/>
      <c r="I1" s="7"/>
      <c r="J1" s="8"/>
      <c r="L1" s="9"/>
      <c r="M1" s="9"/>
      <c r="R1" s="7"/>
      <c r="S1" s="7"/>
      <c r="T1" s="8"/>
    </row>
    <row r="2" spans="1:21" ht="15.75" customHeight="1">
      <c r="A2" s="5"/>
      <c r="B2" s="140"/>
      <c r="C2" s="141"/>
      <c r="D2" s="141"/>
      <c r="E2" s="147"/>
      <c r="F2" s="9"/>
      <c r="G2" s="9"/>
      <c r="H2" s="9"/>
      <c r="I2" s="9"/>
      <c r="J2" s="10"/>
      <c r="L2" s="11"/>
      <c r="M2" s="11"/>
      <c r="N2" s="12"/>
      <c r="R2" s="9"/>
      <c r="S2" s="9"/>
      <c r="T2" s="10" t="s">
        <v>104</v>
      </c>
      <c r="U2" s="10"/>
    </row>
    <row r="3" spans="1:21" ht="15.75" customHeight="1">
      <c r="A3" s="5"/>
      <c r="B3" s="140"/>
      <c r="C3" s="141"/>
      <c r="D3" s="141"/>
      <c r="E3" s="147"/>
      <c r="F3" s="9"/>
      <c r="G3" s="9"/>
      <c r="H3" s="9"/>
      <c r="I3" s="9"/>
      <c r="J3" s="10"/>
    </row>
    <row r="4" spans="1:21" ht="15.75" customHeight="1">
      <c r="A4" s="5"/>
      <c r="B4" s="37"/>
      <c r="C4" s="38"/>
      <c r="D4" s="38"/>
      <c r="E4" s="39" t="s">
        <v>140</v>
      </c>
      <c r="F4" s="16"/>
      <c r="G4" s="16"/>
      <c r="H4" s="16"/>
      <c r="I4" s="16"/>
      <c r="J4" s="17"/>
    </row>
    <row r="5" spans="1:21" ht="15.75" customHeight="1">
      <c r="A5" s="5"/>
      <c r="B5" s="18" t="s">
        <v>142</v>
      </c>
      <c r="C5" s="19" t="s">
        <v>143</v>
      </c>
      <c r="D5" s="19" t="s">
        <v>147</v>
      </c>
      <c r="E5" s="19" t="s">
        <v>153</v>
      </c>
      <c r="F5" s="20"/>
      <c r="G5" s="20"/>
      <c r="H5" s="20"/>
    </row>
    <row r="6" spans="1:21" ht="15.75" customHeight="1">
      <c r="A6" s="21"/>
      <c r="B6" s="22">
        <v>1</v>
      </c>
      <c r="C6" s="23">
        <v>43475</v>
      </c>
      <c r="D6" s="40">
        <v>-384292</v>
      </c>
      <c r="E6" s="142">
        <v>1109000</v>
      </c>
      <c r="F6" s="20"/>
      <c r="G6" s="20"/>
      <c r="H6" s="20"/>
    </row>
    <row r="7" spans="1:21" ht="15.75" customHeight="1">
      <c r="A7" s="21"/>
      <c r="B7" s="22">
        <v>2</v>
      </c>
      <c r="C7" s="23">
        <v>43501</v>
      </c>
      <c r="D7" s="40">
        <f>-324739</f>
        <v>-324739</v>
      </c>
      <c r="E7" s="144"/>
      <c r="F7" s="20"/>
      <c r="G7" s="20"/>
      <c r="H7" s="20"/>
    </row>
    <row r="8" spans="1:21" ht="15.75" customHeight="1">
      <c r="A8" s="21"/>
      <c r="B8" s="22">
        <v>3</v>
      </c>
      <c r="C8" s="23">
        <v>43544</v>
      </c>
      <c r="D8" s="40">
        <f>-213048</f>
        <v>-213048</v>
      </c>
      <c r="E8" s="143"/>
      <c r="F8" s="20"/>
      <c r="G8" s="20"/>
      <c r="H8" s="20"/>
    </row>
    <row r="9" spans="1:21" ht="15.75" customHeight="1">
      <c r="A9" s="21"/>
      <c r="B9" s="22">
        <v>4</v>
      </c>
      <c r="C9" s="28">
        <v>43573</v>
      </c>
      <c r="D9" s="40">
        <f>-62419</f>
        <v>-62419</v>
      </c>
      <c r="E9" s="144"/>
      <c r="F9" s="20"/>
      <c r="G9" s="20"/>
      <c r="H9" s="20"/>
    </row>
    <row r="10" spans="1:21" ht="15.75" customHeight="1">
      <c r="A10" s="21"/>
      <c r="B10" s="22">
        <v>5</v>
      </c>
      <c r="C10" s="28">
        <v>43604</v>
      </c>
      <c r="D10" s="40">
        <f>-478320</f>
        <v>-478320</v>
      </c>
      <c r="E10" s="143"/>
      <c r="F10" s="20"/>
      <c r="G10" s="20"/>
      <c r="H10" s="20"/>
    </row>
    <row r="11" spans="1:21" ht="15.75" customHeight="1">
      <c r="A11" s="21"/>
      <c r="B11" s="22">
        <v>6</v>
      </c>
      <c r="C11" s="23">
        <v>43621</v>
      </c>
      <c r="D11" s="40">
        <f>72492</f>
        <v>72492</v>
      </c>
      <c r="E11" s="144"/>
      <c r="F11" s="20"/>
      <c r="G11" s="20"/>
      <c r="H11" s="20"/>
    </row>
    <row r="12" spans="1:21" ht="15.75" customHeight="1">
      <c r="A12" s="21"/>
      <c r="B12" s="22">
        <v>7</v>
      </c>
      <c r="C12" s="23">
        <v>43650</v>
      </c>
      <c r="D12" s="40">
        <f>189340</f>
        <v>189340</v>
      </c>
      <c r="E12" s="143"/>
      <c r="F12" s="20"/>
      <c r="G12" s="20"/>
      <c r="H12" s="20"/>
    </row>
    <row r="13" spans="1:21" ht="15.75" customHeight="1">
      <c r="A13" s="21"/>
      <c r="B13" s="22">
        <v>8</v>
      </c>
      <c r="C13" s="23">
        <v>43678</v>
      </c>
      <c r="D13" s="40">
        <f>284293</f>
        <v>284293</v>
      </c>
      <c r="E13" s="144"/>
      <c r="F13" s="20"/>
      <c r="G13" s="20"/>
      <c r="H13" s="20"/>
    </row>
    <row r="14" spans="1:21" ht="15.75" customHeight="1">
      <c r="A14" s="21"/>
      <c r="B14" s="22">
        <v>9</v>
      </c>
      <c r="C14" s="23">
        <v>43724</v>
      </c>
      <c r="D14" s="40">
        <f>-12364</f>
        <v>-12364</v>
      </c>
      <c r="E14" s="143"/>
      <c r="F14" s="20"/>
      <c r="G14" s="20"/>
      <c r="H14" s="20"/>
    </row>
    <row r="15" spans="1:21" ht="15.75" customHeight="1">
      <c r="A15" s="21"/>
      <c r="B15" s="22">
        <v>10</v>
      </c>
      <c r="C15" s="23">
        <v>43748</v>
      </c>
      <c r="D15" s="40">
        <f>-465882</f>
        <v>-465882</v>
      </c>
      <c r="E15" s="144"/>
      <c r="F15" s="20"/>
      <c r="G15" s="20"/>
      <c r="H15" s="20"/>
    </row>
    <row r="16" spans="1:21" ht="15.75" customHeight="1">
      <c r="A16" s="21"/>
      <c r="B16" s="22">
        <v>11</v>
      </c>
      <c r="C16" s="23">
        <v>43774</v>
      </c>
      <c r="D16" s="40">
        <f>-582721</f>
        <v>-582721</v>
      </c>
      <c r="E16" s="143"/>
      <c r="F16" s="20"/>
      <c r="G16" s="20">
        <f>-331958</f>
        <v>-331958</v>
      </c>
      <c r="H16" s="20"/>
    </row>
    <row r="17" spans="1:8" ht="15.75" customHeight="1">
      <c r="A17" s="21"/>
      <c r="B17" s="22">
        <v>12</v>
      </c>
      <c r="C17" s="23">
        <v>43825</v>
      </c>
      <c r="D17" s="40">
        <f>-375382-331958</f>
        <v>-707340</v>
      </c>
      <c r="E17" s="148"/>
      <c r="F17" s="20"/>
      <c r="G17" s="20"/>
      <c r="H17" s="20"/>
    </row>
    <row r="18" spans="1:8" ht="15.75" customHeight="1">
      <c r="A18" s="21"/>
      <c r="B18" s="22">
        <v>11</v>
      </c>
      <c r="C18" s="23">
        <v>43839</v>
      </c>
      <c r="D18" s="40">
        <v>-72492</v>
      </c>
      <c r="E18" s="142">
        <v>1230000</v>
      </c>
      <c r="F18" s="20"/>
      <c r="G18" s="20"/>
      <c r="H18" s="20"/>
    </row>
    <row r="19" spans="1:8" ht="15.75" customHeight="1">
      <c r="A19" s="21"/>
      <c r="B19" s="22">
        <v>12</v>
      </c>
      <c r="C19" s="23">
        <v>43890</v>
      </c>
      <c r="D19" s="40">
        <v>-12834</v>
      </c>
      <c r="E19" s="144"/>
      <c r="F19" s="20"/>
      <c r="G19" s="20"/>
      <c r="H19" s="20"/>
    </row>
    <row r="20" spans="1:8" ht="15.75" customHeight="1">
      <c r="A20" s="21"/>
      <c r="B20" s="22">
        <v>13</v>
      </c>
      <c r="C20" s="23">
        <v>43921</v>
      </c>
      <c r="D20" s="40">
        <v>-5723</v>
      </c>
      <c r="E20" s="143"/>
      <c r="F20" s="20"/>
      <c r="G20" s="20"/>
      <c r="H20" s="20"/>
    </row>
    <row r="21" spans="1:8" ht="14.5">
      <c r="A21" s="21"/>
      <c r="B21" s="22">
        <v>14</v>
      </c>
      <c r="C21" s="23">
        <v>43951</v>
      </c>
      <c r="D21" s="40">
        <f>72394</f>
        <v>72394</v>
      </c>
      <c r="E21" s="144"/>
      <c r="F21" s="20"/>
      <c r="G21" s="20"/>
      <c r="H21" s="20"/>
    </row>
    <row r="22" spans="1:8" ht="14.5">
      <c r="A22" s="21"/>
      <c r="B22" s="22">
        <v>15</v>
      </c>
      <c r="C22" s="23">
        <v>43982</v>
      </c>
      <c r="D22" s="40">
        <f>824734</f>
        <v>824734</v>
      </c>
      <c r="E22" s="143"/>
      <c r="F22" s="20"/>
      <c r="G22" s="20"/>
      <c r="H22" s="20"/>
    </row>
    <row r="23" spans="1:8" ht="14.5">
      <c r="A23" s="21"/>
      <c r="B23" s="22">
        <v>16</v>
      </c>
      <c r="C23" s="23">
        <v>44012</v>
      </c>
      <c r="D23" s="40">
        <v>637429</v>
      </c>
      <c r="E23" s="144"/>
      <c r="F23" s="20"/>
      <c r="G23" s="20"/>
      <c r="H23" s="20"/>
    </row>
    <row r="24" spans="1:8" ht="14.5">
      <c r="A24" s="21"/>
      <c r="B24" s="22">
        <v>17</v>
      </c>
      <c r="C24" s="23">
        <v>44043</v>
      </c>
      <c r="D24" s="40">
        <v>592385</v>
      </c>
      <c r="E24" s="143"/>
      <c r="F24" s="20"/>
      <c r="G24" s="20"/>
      <c r="H24" s="20"/>
    </row>
    <row r="25" spans="1:8" ht="14.5">
      <c r="A25" s="21"/>
      <c r="B25" s="22">
        <v>18</v>
      </c>
      <c r="C25" s="23">
        <v>44074</v>
      </c>
      <c r="D25" s="40">
        <v>723482</v>
      </c>
      <c r="E25" s="144"/>
      <c r="F25" s="20"/>
      <c r="G25" s="20"/>
      <c r="H25" s="20"/>
    </row>
    <row r="26" spans="1:8" ht="14.5">
      <c r="A26" s="21"/>
      <c r="B26" s="22">
        <v>19</v>
      </c>
      <c r="C26" s="23">
        <v>44104</v>
      </c>
      <c r="D26" s="40">
        <f>222232</f>
        <v>222232</v>
      </c>
      <c r="E26" s="143"/>
      <c r="F26" s="20"/>
      <c r="G26" s="20"/>
      <c r="H26" s="20"/>
    </row>
    <row r="27" spans="1:8" ht="14.5">
      <c r="A27" s="21"/>
      <c r="B27" s="22">
        <v>20</v>
      </c>
      <c r="C27" s="23">
        <v>44135</v>
      </c>
      <c r="D27" s="40">
        <v>-354273</v>
      </c>
      <c r="E27" s="144"/>
      <c r="F27" s="20"/>
      <c r="G27" s="41"/>
      <c r="H27" s="20"/>
    </row>
    <row r="28" spans="1:8" ht="14.5">
      <c r="A28" s="21"/>
      <c r="B28" s="22">
        <v>21</v>
      </c>
      <c r="C28" s="23">
        <v>44165</v>
      </c>
      <c r="D28" s="40">
        <v>-457239</v>
      </c>
      <c r="E28" s="143"/>
      <c r="F28" s="20"/>
      <c r="G28" s="20"/>
      <c r="H28" s="20"/>
    </row>
    <row r="29" spans="1:8" ht="14.5">
      <c r="A29" s="21"/>
      <c r="B29" s="22">
        <v>22</v>
      </c>
      <c r="C29" s="23">
        <v>44196</v>
      </c>
      <c r="D29" s="40">
        <f>-72314-323942-52832</f>
        <v>-449088</v>
      </c>
      <c r="E29" s="148"/>
      <c r="F29" s="20"/>
      <c r="G29" s="40"/>
      <c r="H29" s="20"/>
    </row>
    <row r="30" spans="1:8" ht="14.5">
      <c r="A30" s="21"/>
      <c r="B30" s="22">
        <v>24</v>
      </c>
      <c r="C30" s="23">
        <v>44227</v>
      </c>
      <c r="D30" s="40">
        <v>-52832</v>
      </c>
      <c r="E30" s="142">
        <v>7500000</v>
      </c>
      <c r="F30" s="20"/>
      <c r="G30" s="20"/>
      <c r="H30" s="20"/>
    </row>
    <row r="31" spans="1:8" ht="14">
      <c r="B31" s="22">
        <v>25</v>
      </c>
      <c r="C31" s="23">
        <v>44255</v>
      </c>
      <c r="D31" s="40">
        <v>-123843</v>
      </c>
      <c r="E31" s="144"/>
      <c r="F31" s="20"/>
      <c r="G31" s="20"/>
      <c r="H31" s="20"/>
    </row>
    <row r="32" spans="1:8" ht="14">
      <c r="B32" s="22">
        <v>26</v>
      </c>
      <c r="C32" s="23">
        <v>44286</v>
      </c>
      <c r="D32" s="40">
        <v>-104272</v>
      </c>
      <c r="E32" s="143"/>
      <c r="F32" s="20"/>
      <c r="G32" s="20"/>
      <c r="H32" s="20"/>
    </row>
    <row r="33" spans="2:8" ht="14">
      <c r="B33" s="22">
        <v>27</v>
      </c>
      <c r="C33" s="23">
        <v>44316</v>
      </c>
      <c r="D33" s="40">
        <v>-81249</v>
      </c>
      <c r="E33" s="144"/>
      <c r="F33" s="20"/>
      <c r="G33" s="20"/>
      <c r="H33" s="20"/>
    </row>
    <row r="34" spans="2:8" ht="14">
      <c r="B34" s="22">
        <v>28</v>
      </c>
      <c r="C34" s="23">
        <v>44347</v>
      </c>
      <c r="D34" s="40">
        <v>-102482</v>
      </c>
      <c r="E34" s="143"/>
      <c r="F34" s="20"/>
      <c r="G34" s="20"/>
      <c r="H34" s="20"/>
    </row>
    <row r="35" spans="2:8" ht="14">
      <c r="B35" s="22">
        <v>29</v>
      </c>
      <c r="C35" s="23">
        <v>44377</v>
      </c>
      <c r="D35" s="40">
        <f>84238</f>
        <v>84238</v>
      </c>
      <c r="E35" s="144"/>
      <c r="F35" s="20"/>
      <c r="G35" s="20"/>
      <c r="H35" s="20"/>
    </row>
    <row r="36" spans="2:8" ht="14">
      <c r="B36" s="22">
        <v>30</v>
      </c>
      <c r="C36" s="23">
        <v>44408</v>
      </c>
      <c r="D36" s="40">
        <f>800673</f>
        <v>800673</v>
      </c>
      <c r="E36" s="143"/>
      <c r="F36" s="20"/>
      <c r="G36" s="20"/>
      <c r="H36" s="20"/>
    </row>
    <row r="37" spans="2:8" ht="14">
      <c r="B37" s="22">
        <v>31</v>
      </c>
      <c r="C37" s="23">
        <v>44439</v>
      </c>
      <c r="D37" s="40">
        <f>246234</f>
        <v>246234</v>
      </c>
      <c r="E37" s="144"/>
      <c r="F37" s="20"/>
      <c r="G37" s="20"/>
      <c r="H37" s="20"/>
    </row>
    <row r="38" spans="2:8" ht="14">
      <c r="B38" s="22">
        <v>32</v>
      </c>
      <c r="C38" s="23">
        <v>44469</v>
      </c>
      <c r="D38" s="40">
        <f>1353945</f>
        <v>1353945</v>
      </c>
      <c r="E38" s="143"/>
      <c r="F38" s="20"/>
      <c r="G38" s="20"/>
      <c r="H38" s="20"/>
    </row>
    <row r="39" spans="2:8" ht="14">
      <c r="B39" s="22">
        <v>33</v>
      </c>
      <c r="C39" s="23">
        <v>44500</v>
      </c>
      <c r="D39" s="40">
        <v>-82344</v>
      </c>
      <c r="E39" s="144"/>
      <c r="F39" s="20"/>
      <c r="G39" s="41"/>
      <c r="H39" s="20"/>
    </row>
    <row r="40" spans="2:8" ht="14">
      <c r="B40" s="22">
        <v>34</v>
      </c>
      <c r="C40" s="23">
        <v>44530</v>
      </c>
      <c r="D40" s="40">
        <v>-284213</v>
      </c>
      <c r="E40" s="143"/>
      <c r="F40" s="20"/>
      <c r="G40" s="20"/>
      <c r="H40" s="20"/>
    </row>
    <row r="41" spans="2:8" ht="14">
      <c r="B41" s="22">
        <v>35</v>
      </c>
      <c r="C41" s="23">
        <v>44561</v>
      </c>
      <c r="D41" s="40">
        <f>-124753-128412</f>
        <v>-253165</v>
      </c>
      <c r="E41" s="148"/>
      <c r="F41" s="20"/>
      <c r="G41" s="20"/>
      <c r="H41" s="20"/>
    </row>
    <row r="42" spans="2:8" ht="14">
      <c r="B42" s="22">
        <v>36</v>
      </c>
      <c r="C42" s="36">
        <v>44602</v>
      </c>
      <c r="D42" s="40">
        <f>35712</f>
        <v>35712</v>
      </c>
      <c r="E42" s="142">
        <v>19000000</v>
      </c>
      <c r="F42" s="20"/>
      <c r="G42" s="20"/>
      <c r="H42" s="20"/>
    </row>
    <row r="43" spans="2:8" ht="14">
      <c r="B43" s="22">
        <v>37</v>
      </c>
      <c r="C43" s="36">
        <v>44622</v>
      </c>
      <c r="D43" s="40">
        <f>94725</f>
        <v>94725</v>
      </c>
      <c r="E43" s="144"/>
      <c r="F43" s="20"/>
      <c r="G43" s="20"/>
      <c r="H43" s="20"/>
    </row>
    <row r="44" spans="2:8" ht="14">
      <c r="B44" s="22">
        <v>38</v>
      </c>
      <c r="C44" s="36">
        <v>44657</v>
      </c>
      <c r="D44" s="40">
        <f>74385</f>
        <v>74385</v>
      </c>
      <c r="E44" s="143"/>
      <c r="F44" s="20"/>
      <c r="G44" s="20"/>
      <c r="H44" s="20"/>
    </row>
    <row r="45" spans="2:8" ht="14">
      <c r="B45" s="22">
        <v>39</v>
      </c>
      <c r="C45" s="36">
        <v>44685</v>
      </c>
      <c r="D45" s="40">
        <f>15823</f>
        <v>15823</v>
      </c>
      <c r="E45" s="144"/>
      <c r="F45" s="20"/>
      <c r="G45" s="20"/>
      <c r="H45" s="20"/>
    </row>
    <row r="46" spans="2:8" ht="14">
      <c r="B46" s="22">
        <v>40</v>
      </c>
      <c r="C46" s="36">
        <v>44713</v>
      </c>
      <c r="D46" s="40">
        <v>-124475</v>
      </c>
      <c r="E46" s="143"/>
      <c r="F46" s="20"/>
      <c r="G46" s="20"/>
      <c r="H46" s="20"/>
    </row>
    <row r="47" spans="2:8" ht="14">
      <c r="B47" s="22">
        <v>41</v>
      </c>
      <c r="C47" s="36">
        <v>44748</v>
      </c>
      <c r="D47" s="40">
        <f>48123</f>
        <v>48123</v>
      </c>
      <c r="E47" s="144"/>
      <c r="F47" s="20"/>
      <c r="G47" s="20"/>
      <c r="H47" s="20"/>
    </row>
    <row r="48" spans="2:8" ht="14">
      <c r="B48" s="22">
        <v>42</v>
      </c>
      <c r="C48" s="36">
        <v>44782</v>
      </c>
      <c r="D48" s="40">
        <v>12572</v>
      </c>
      <c r="E48" s="143"/>
      <c r="F48" s="20"/>
      <c r="G48" s="20"/>
      <c r="H48" s="20"/>
    </row>
    <row r="49" spans="2:8" ht="14">
      <c r="B49" s="22">
        <v>43</v>
      </c>
      <c r="C49" s="36">
        <v>44825</v>
      </c>
      <c r="D49" s="40">
        <v>24832</v>
      </c>
      <c r="E49" s="144"/>
      <c r="F49" s="20"/>
      <c r="G49" s="20"/>
      <c r="H49" s="20"/>
    </row>
    <row r="50" spans="2:8" ht="14">
      <c r="B50" s="22">
        <v>44</v>
      </c>
      <c r="C50" s="36">
        <v>44860</v>
      </c>
      <c r="D50" s="40">
        <f>212384</f>
        <v>212384</v>
      </c>
      <c r="E50" s="143"/>
      <c r="F50" s="20"/>
      <c r="G50" s="20"/>
      <c r="H50" s="20"/>
    </row>
    <row r="51" spans="2:8" ht="14">
      <c r="B51" s="22">
        <v>45</v>
      </c>
      <c r="C51" s="36">
        <v>44887</v>
      </c>
      <c r="D51" s="40">
        <f>248253</f>
        <v>248253</v>
      </c>
      <c r="E51" s="144"/>
      <c r="F51" s="20"/>
      <c r="G51" s="20"/>
      <c r="H51" s="20"/>
    </row>
    <row r="52" spans="2:8" ht="14">
      <c r="B52" s="22">
        <v>46</v>
      </c>
      <c r="C52" s="36">
        <v>44924</v>
      </c>
      <c r="D52" s="40">
        <f>361842+64283-58329</f>
        <v>367796</v>
      </c>
      <c r="E52" s="145"/>
      <c r="F52" s="40"/>
      <c r="G52" s="40"/>
      <c r="H52" s="20"/>
    </row>
    <row r="53" spans="2:8" ht="14">
      <c r="B53" s="22">
        <v>48</v>
      </c>
      <c r="C53" s="23">
        <v>44950</v>
      </c>
      <c r="D53" s="40">
        <v>-24729</v>
      </c>
      <c r="E53" s="142">
        <v>38000000</v>
      </c>
      <c r="F53" s="20"/>
      <c r="G53" s="20"/>
      <c r="H53" s="20"/>
    </row>
    <row r="54" spans="2:8" ht="14">
      <c r="B54" s="22">
        <v>49</v>
      </c>
      <c r="C54" s="23">
        <v>44985</v>
      </c>
      <c r="D54" s="40">
        <v>-12482</v>
      </c>
      <c r="E54" s="143"/>
      <c r="F54" s="20"/>
      <c r="G54" s="20"/>
      <c r="H54" s="20"/>
    </row>
    <row r="55" spans="2:8" ht="14">
      <c r="B55" s="22">
        <v>50</v>
      </c>
      <c r="C55" s="23">
        <v>45015</v>
      </c>
      <c r="D55" s="40">
        <v>-127523</v>
      </c>
      <c r="E55" s="144"/>
      <c r="F55" s="20"/>
      <c r="G55" s="20"/>
      <c r="H55" s="20"/>
    </row>
    <row r="56" spans="2:8" ht="14">
      <c r="B56" s="22">
        <v>51</v>
      </c>
      <c r="C56" s="23">
        <v>45043</v>
      </c>
      <c r="D56" s="40">
        <v>-78429</v>
      </c>
      <c r="E56" s="143"/>
      <c r="F56" s="20"/>
      <c r="G56" s="20"/>
      <c r="H56" s="20"/>
    </row>
    <row r="57" spans="2:8" ht="14">
      <c r="B57" s="22">
        <v>52</v>
      </c>
      <c r="C57" s="23">
        <v>45077</v>
      </c>
      <c r="D57" s="40">
        <v>-21274</v>
      </c>
      <c r="E57" s="144"/>
      <c r="F57" s="20"/>
      <c r="G57" s="20"/>
      <c r="H57" s="20"/>
    </row>
    <row r="58" spans="2:8" ht="14">
      <c r="B58" s="22">
        <v>53</v>
      </c>
      <c r="C58" s="23">
        <v>45107</v>
      </c>
      <c r="D58" s="40">
        <v>-75293</v>
      </c>
      <c r="E58" s="143"/>
      <c r="F58" s="20"/>
      <c r="G58" s="20"/>
      <c r="H58" s="20"/>
    </row>
    <row r="59" spans="2:8" ht="14">
      <c r="B59" s="22">
        <v>54</v>
      </c>
      <c r="C59" s="23">
        <v>45134</v>
      </c>
      <c r="D59" s="40">
        <v>-72346</v>
      </c>
      <c r="E59" s="144"/>
      <c r="F59" s="20"/>
      <c r="G59" s="41">
        <v>-59237</v>
      </c>
      <c r="H59" s="20"/>
    </row>
    <row r="60" spans="2:8" ht="14">
      <c r="B60" s="22">
        <v>55</v>
      </c>
      <c r="C60" s="23">
        <v>45169</v>
      </c>
      <c r="D60" s="40">
        <v>-29347</v>
      </c>
      <c r="E60" s="143"/>
      <c r="F60" s="20"/>
      <c r="G60" s="20"/>
      <c r="H60" s="20"/>
    </row>
    <row r="61" spans="2:8" ht="14">
      <c r="B61" s="22">
        <v>56</v>
      </c>
      <c r="C61" s="23">
        <v>45198</v>
      </c>
      <c r="D61" s="40">
        <v>-162483</v>
      </c>
      <c r="E61" s="144"/>
      <c r="F61" s="20"/>
      <c r="G61" s="20"/>
      <c r="H61" s="20"/>
    </row>
    <row r="62" spans="2:8" ht="14">
      <c r="B62" s="22">
        <v>57</v>
      </c>
      <c r="C62" s="23">
        <v>45230</v>
      </c>
      <c r="D62" s="40">
        <f>745327</f>
        <v>745327</v>
      </c>
      <c r="E62" s="143"/>
      <c r="F62" s="20"/>
      <c r="G62" s="20"/>
      <c r="H62" s="20"/>
    </row>
    <row r="63" spans="2:8" ht="14">
      <c r="B63" s="22">
        <v>58</v>
      </c>
      <c r="C63" s="23">
        <v>45260</v>
      </c>
      <c r="D63" s="40">
        <f>635001</f>
        <v>635001</v>
      </c>
      <c r="E63" s="144"/>
      <c r="F63" s="20"/>
      <c r="G63" s="20"/>
      <c r="H63" s="20"/>
    </row>
    <row r="64" spans="2:8" ht="14">
      <c r="B64" s="22">
        <v>59</v>
      </c>
      <c r="C64" s="23">
        <v>45290</v>
      </c>
      <c r="D64" s="40">
        <f>-82394-59237</f>
        <v>-141631</v>
      </c>
      <c r="E64" s="145"/>
      <c r="F64" s="20"/>
      <c r="G64" s="20"/>
      <c r="H64" s="20"/>
    </row>
    <row r="65" spans="2:8" ht="12.5">
      <c r="F65" s="20"/>
      <c r="G65" s="20"/>
      <c r="H65" s="20"/>
    </row>
    <row r="66" spans="2:8" ht="12.5">
      <c r="F66" s="20"/>
      <c r="G66" s="20"/>
      <c r="H66" s="20"/>
    </row>
    <row r="67" spans="2:8" ht="12.5">
      <c r="B67" s="141"/>
      <c r="C67" s="141"/>
      <c r="F67" s="20"/>
      <c r="G67" s="20"/>
      <c r="H67" s="20"/>
    </row>
    <row r="68" spans="2:8" ht="12.5">
      <c r="F68" s="20"/>
      <c r="G68" s="20"/>
      <c r="H68" s="20"/>
    </row>
    <row r="69" spans="2:8" ht="12.5">
      <c r="F69" s="20"/>
      <c r="G69" s="20"/>
      <c r="H69" s="20"/>
    </row>
    <row r="70" spans="2:8" ht="12.5">
      <c r="F70" s="20"/>
      <c r="G70" s="20"/>
      <c r="H70" s="20"/>
    </row>
    <row r="71" spans="2:8" ht="15.75" customHeight="1">
      <c r="B71" s="141"/>
      <c r="C71" s="141"/>
    </row>
  </sheetData>
  <mergeCells count="8">
    <mergeCell ref="E53:E64"/>
    <mergeCell ref="B67:C67"/>
    <mergeCell ref="B71:C71"/>
    <mergeCell ref="B1:E3"/>
    <mergeCell ref="E6:E17"/>
    <mergeCell ref="E18:E29"/>
    <mergeCell ref="E30:E41"/>
    <mergeCell ref="E42:E5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E06666"/>
    <outlinePr summaryBelow="0" summaryRight="0"/>
  </sheetPr>
  <dimension ref="A1:U979"/>
  <sheetViews>
    <sheetView showGridLines="0" workbookViewId="0"/>
  </sheetViews>
  <sheetFormatPr defaultColWidth="12.6328125" defaultRowHeight="15.75" customHeight="1"/>
  <cols>
    <col min="2" max="2" width="9.36328125" customWidth="1"/>
    <col min="3" max="7" width="27.36328125" customWidth="1"/>
    <col min="8" max="8" width="24.6328125" customWidth="1"/>
    <col min="9" max="9" width="11.90625" customWidth="1"/>
    <col min="10" max="11" width="25.08984375" customWidth="1"/>
    <col min="12" max="12" width="12.6328125" customWidth="1"/>
    <col min="13" max="14" width="25.08984375" customWidth="1"/>
    <col min="15" max="15" width="21.26953125" customWidth="1"/>
    <col min="16" max="16" width="19.7265625" customWidth="1"/>
    <col min="17" max="17" width="19.08984375" customWidth="1"/>
    <col min="20" max="20" width="19.7265625" customWidth="1"/>
    <col min="22" max="22" width="20.6328125" customWidth="1"/>
  </cols>
  <sheetData>
    <row r="1" spans="1:21" ht="15.75" customHeight="1">
      <c r="A1" s="5"/>
      <c r="B1" s="6" t="s">
        <v>141</v>
      </c>
      <c r="C1" s="42"/>
      <c r="D1" s="42"/>
      <c r="E1" s="42"/>
      <c r="F1" s="42"/>
      <c r="G1" s="9"/>
      <c r="H1" s="7"/>
      <c r="I1" s="7"/>
      <c r="J1" s="8"/>
      <c r="L1" s="9"/>
      <c r="M1" s="9"/>
      <c r="R1" s="7"/>
      <c r="S1" s="7"/>
      <c r="T1" s="8"/>
    </row>
    <row r="2" spans="1:21" ht="15.75" customHeight="1">
      <c r="A2" s="5"/>
      <c r="B2" s="13"/>
      <c r="C2" s="14"/>
      <c r="D2" s="14"/>
      <c r="E2" s="14"/>
      <c r="F2" s="14"/>
      <c r="G2" s="9"/>
      <c r="H2" s="9"/>
      <c r="I2" s="9"/>
      <c r="J2" s="10"/>
      <c r="L2" s="11"/>
      <c r="M2" s="11"/>
      <c r="N2" s="12"/>
      <c r="R2" s="9"/>
      <c r="S2" s="9"/>
      <c r="T2" s="10" t="s">
        <v>104</v>
      </c>
      <c r="U2" s="10"/>
    </row>
    <row r="3" spans="1:21" ht="15.75" customHeight="1">
      <c r="A3" s="5"/>
      <c r="B3" s="13"/>
      <c r="C3" s="14"/>
      <c r="D3" s="14"/>
      <c r="E3" s="14"/>
      <c r="F3" s="14"/>
      <c r="G3" s="9"/>
      <c r="H3" s="9"/>
      <c r="I3" s="9"/>
      <c r="J3" s="10"/>
    </row>
    <row r="4" spans="1:21" ht="15.75" customHeight="1">
      <c r="A4" s="5"/>
      <c r="B4" s="37"/>
      <c r="C4" s="38"/>
      <c r="D4" s="38"/>
      <c r="E4" s="38"/>
      <c r="F4" s="43" t="s">
        <v>140</v>
      </c>
      <c r="G4" s="16"/>
      <c r="H4" s="16"/>
      <c r="I4" s="20"/>
      <c r="J4" s="20"/>
    </row>
    <row r="5" spans="1:21" ht="15.75" customHeight="1">
      <c r="A5" s="5"/>
      <c r="B5" s="18" t="s">
        <v>142</v>
      </c>
      <c r="C5" s="19" t="s">
        <v>143</v>
      </c>
      <c r="D5" s="19" t="s">
        <v>144</v>
      </c>
      <c r="E5" s="19" t="s">
        <v>145</v>
      </c>
      <c r="F5" s="19" t="s">
        <v>146</v>
      </c>
      <c r="G5" s="20"/>
      <c r="H5" s="20"/>
      <c r="I5" s="20"/>
    </row>
    <row r="6" spans="1:21" ht="15.75" customHeight="1">
      <c r="A6" s="21"/>
      <c r="B6" s="22">
        <v>1</v>
      </c>
      <c r="C6" s="23">
        <v>43475</v>
      </c>
      <c r="D6" s="24" t="s">
        <v>148</v>
      </c>
      <c r="E6" s="25"/>
      <c r="F6" s="25">
        <f>-541868</f>
        <v>-541868</v>
      </c>
      <c r="G6" s="20"/>
      <c r="H6" s="20"/>
      <c r="I6" s="20"/>
    </row>
    <row r="7" spans="1:21" ht="15.75" customHeight="1">
      <c r="A7" s="21"/>
      <c r="B7" s="22">
        <v>2</v>
      </c>
      <c r="C7" s="23">
        <v>43501</v>
      </c>
      <c r="D7" s="24" t="s">
        <v>148</v>
      </c>
      <c r="E7" s="25"/>
      <c r="F7" s="27">
        <v>-394012</v>
      </c>
      <c r="G7" s="20"/>
      <c r="H7" s="20"/>
      <c r="I7" s="20"/>
    </row>
    <row r="8" spans="1:21" ht="15.75" customHeight="1">
      <c r="A8" s="21"/>
      <c r="B8" s="22">
        <v>3</v>
      </c>
      <c r="C8" s="23">
        <v>43544</v>
      </c>
      <c r="D8" s="24" t="s">
        <v>148</v>
      </c>
      <c r="E8" s="25"/>
      <c r="F8" s="27">
        <v>-281003</v>
      </c>
      <c r="G8" s="20"/>
      <c r="H8" s="20"/>
      <c r="I8" s="20"/>
    </row>
    <row r="9" spans="1:21" ht="15.75" customHeight="1">
      <c r="A9" s="21"/>
      <c r="B9" s="22">
        <v>4</v>
      </c>
      <c r="C9" s="28">
        <v>43573</v>
      </c>
      <c r="D9" s="24" t="s">
        <v>148</v>
      </c>
      <c r="E9" s="25">
        <v>50230</v>
      </c>
      <c r="F9" s="27"/>
      <c r="G9" s="20"/>
      <c r="H9" s="20"/>
      <c r="I9" s="20"/>
    </row>
    <row r="10" spans="1:21" ht="15.75" customHeight="1">
      <c r="A10" s="21"/>
      <c r="B10" s="22">
        <v>5</v>
      </c>
      <c r="C10" s="28">
        <v>43604</v>
      </c>
      <c r="D10" s="24" t="s">
        <v>148</v>
      </c>
      <c r="E10" s="25"/>
      <c r="F10" s="27">
        <v>-502390</v>
      </c>
      <c r="G10" s="20"/>
      <c r="H10" s="20"/>
      <c r="I10" s="20"/>
    </row>
    <row r="11" spans="1:21" ht="15.75" customHeight="1">
      <c r="A11" s="21"/>
      <c r="B11" s="22">
        <v>6</v>
      </c>
      <c r="C11" s="23">
        <v>43621</v>
      </c>
      <c r="D11" s="24" t="s">
        <v>148</v>
      </c>
      <c r="E11" s="25">
        <v>123045</v>
      </c>
      <c r="F11" s="27"/>
      <c r="G11" s="20"/>
      <c r="H11" s="20"/>
      <c r="I11" s="20"/>
    </row>
    <row r="12" spans="1:21" ht="15.75" customHeight="1">
      <c r="A12" s="21"/>
      <c r="B12" s="22">
        <v>7</v>
      </c>
      <c r="C12" s="23">
        <v>43650</v>
      </c>
      <c r="D12" s="24" t="s">
        <v>148</v>
      </c>
      <c r="E12" s="25">
        <v>230450</v>
      </c>
      <c r="F12" s="27"/>
      <c r="G12" s="20"/>
      <c r="H12" s="20"/>
      <c r="I12" s="20"/>
    </row>
    <row r="13" spans="1:21" ht="15.75" customHeight="1">
      <c r="A13" s="21"/>
      <c r="B13" s="22">
        <v>8</v>
      </c>
      <c r="C13" s="23">
        <v>43678</v>
      </c>
      <c r="D13" s="24" t="s">
        <v>148</v>
      </c>
      <c r="E13" s="25">
        <v>320405</v>
      </c>
      <c r="F13" s="27"/>
      <c r="G13" s="20"/>
      <c r="H13" s="20"/>
      <c r="I13" s="20"/>
    </row>
    <row r="14" spans="1:21" ht="15.75" customHeight="1">
      <c r="A14" s="21"/>
      <c r="B14" s="22">
        <v>9</v>
      </c>
      <c r="C14" s="23">
        <v>43724</v>
      </c>
      <c r="D14" s="24" t="s">
        <v>148</v>
      </c>
      <c r="E14" s="25">
        <v>23050</v>
      </c>
      <c r="F14" s="27"/>
      <c r="G14" s="20"/>
      <c r="H14" s="20"/>
      <c r="I14" s="20"/>
    </row>
    <row r="15" spans="1:21" ht="15.75" customHeight="1">
      <c r="A15" s="21"/>
      <c r="B15" s="22">
        <v>10</v>
      </c>
      <c r="C15" s="23">
        <v>43748</v>
      </c>
      <c r="D15" s="22" t="s">
        <v>149</v>
      </c>
      <c r="E15" s="27"/>
      <c r="F15" s="3">
        <v>-394320</v>
      </c>
      <c r="G15" s="20"/>
      <c r="H15" s="20"/>
      <c r="I15" s="20"/>
    </row>
    <row r="16" spans="1:21" ht="15.75" customHeight="1">
      <c r="A16" s="21"/>
      <c r="B16" s="22">
        <v>11</v>
      </c>
      <c r="C16" s="23">
        <v>43774</v>
      </c>
      <c r="D16" s="24" t="s">
        <v>148</v>
      </c>
      <c r="E16" s="27"/>
      <c r="F16" s="27">
        <v>-534023</v>
      </c>
      <c r="G16" s="20"/>
      <c r="H16" s="20"/>
      <c r="I16" s="20"/>
    </row>
    <row r="17" spans="1:9" ht="15.75" customHeight="1">
      <c r="A17" s="21"/>
      <c r="B17" s="29">
        <v>12</v>
      </c>
      <c r="C17" s="30">
        <v>43825</v>
      </c>
      <c r="D17" s="29" t="s">
        <v>148</v>
      </c>
      <c r="E17" s="31"/>
      <c r="F17" s="31">
        <f>-238439-548228</f>
        <v>-786667</v>
      </c>
      <c r="G17" s="20"/>
      <c r="H17" s="20"/>
      <c r="I17" s="20"/>
    </row>
    <row r="18" spans="1:9" ht="15.75" customHeight="1">
      <c r="A18" s="21"/>
      <c r="B18" s="22">
        <v>11</v>
      </c>
      <c r="C18" s="23">
        <v>43839</v>
      </c>
      <c r="D18" s="24" t="s">
        <v>148</v>
      </c>
      <c r="E18" s="34"/>
      <c r="F18" s="27">
        <v>-230123</v>
      </c>
      <c r="G18" s="20"/>
      <c r="H18" s="20"/>
      <c r="I18" s="20"/>
    </row>
    <row r="19" spans="1:9" ht="15.75" customHeight="1">
      <c r="A19" s="21"/>
      <c r="B19" s="22">
        <v>12</v>
      </c>
      <c r="C19" s="23">
        <v>43890</v>
      </c>
      <c r="D19" s="24" t="s">
        <v>148</v>
      </c>
      <c r="E19" s="34"/>
      <c r="F19" s="27">
        <v>-130923</v>
      </c>
      <c r="G19" s="20"/>
      <c r="H19" s="20"/>
      <c r="I19" s="20"/>
    </row>
    <row r="20" spans="1:9" ht="15.75" customHeight="1">
      <c r="A20" s="21"/>
      <c r="B20" s="22">
        <v>13</v>
      </c>
      <c r="C20" s="23">
        <v>43921</v>
      </c>
      <c r="D20" s="24" t="s">
        <v>148</v>
      </c>
      <c r="E20" s="34"/>
      <c r="F20" s="27">
        <v>-50347</v>
      </c>
      <c r="G20" s="20"/>
      <c r="H20" s="20"/>
      <c r="I20" s="20"/>
    </row>
    <row r="21" spans="1:9" ht="14.5">
      <c r="A21" s="21"/>
      <c r="B21" s="22">
        <v>14</v>
      </c>
      <c r="C21" s="23">
        <v>43951</v>
      </c>
      <c r="D21" s="24" t="s">
        <v>148</v>
      </c>
      <c r="E21" s="34">
        <v>30429</v>
      </c>
      <c r="F21" s="27"/>
      <c r="G21" s="20"/>
      <c r="H21" s="20"/>
      <c r="I21" s="20"/>
    </row>
    <row r="22" spans="1:9" ht="14.5">
      <c r="A22" s="21"/>
      <c r="B22" s="22">
        <v>15</v>
      </c>
      <c r="C22" s="23">
        <v>43982</v>
      </c>
      <c r="D22" s="24" t="s">
        <v>148</v>
      </c>
      <c r="E22" s="34">
        <v>102384</v>
      </c>
      <c r="F22" s="27"/>
      <c r="G22" s="20"/>
      <c r="H22" s="20"/>
      <c r="I22" s="20"/>
    </row>
    <row r="23" spans="1:9" ht="14.5">
      <c r="A23" s="21"/>
      <c r="B23" s="22">
        <v>16</v>
      </c>
      <c r="C23" s="23">
        <v>44012</v>
      </c>
      <c r="D23" s="24" t="s">
        <v>148</v>
      </c>
      <c r="E23" s="34">
        <v>265793</v>
      </c>
      <c r="F23" s="27"/>
      <c r="G23" s="20"/>
      <c r="H23" s="20"/>
      <c r="I23" s="20"/>
    </row>
    <row r="24" spans="1:9" ht="14.5">
      <c r="A24" s="21"/>
      <c r="B24" s="22">
        <v>17</v>
      </c>
      <c r="C24" s="23">
        <v>44043</v>
      </c>
      <c r="D24" s="24" t="s">
        <v>148</v>
      </c>
      <c r="E24" s="34">
        <v>387649</v>
      </c>
      <c r="F24" s="27"/>
      <c r="G24" s="20"/>
      <c r="H24" s="20"/>
      <c r="I24" s="20"/>
    </row>
    <row r="25" spans="1:9" ht="14.5">
      <c r="A25" s="21"/>
      <c r="B25" s="22">
        <v>18</v>
      </c>
      <c r="C25" s="23">
        <v>44074</v>
      </c>
      <c r="D25" s="24" t="s">
        <v>148</v>
      </c>
      <c r="E25" s="34">
        <v>123740</v>
      </c>
      <c r="F25" s="27"/>
      <c r="G25" s="20"/>
      <c r="H25" s="20"/>
      <c r="I25" s="20"/>
    </row>
    <row r="26" spans="1:9" ht="14.5">
      <c r="A26" s="21"/>
      <c r="B26" s="22">
        <v>19</v>
      </c>
      <c r="C26" s="23">
        <v>44104</v>
      </c>
      <c r="D26" s="24" t="s">
        <v>148</v>
      </c>
      <c r="E26" s="34"/>
      <c r="F26" s="27">
        <v>-23848</v>
      </c>
      <c r="G26" s="20"/>
      <c r="H26" s="20"/>
      <c r="I26" s="20"/>
    </row>
    <row r="27" spans="1:9" ht="14.5">
      <c r="A27" s="21"/>
      <c r="B27" s="22">
        <v>20</v>
      </c>
      <c r="C27" s="23">
        <v>44135</v>
      </c>
      <c r="D27" s="24" t="s">
        <v>148</v>
      </c>
      <c r="E27" s="34"/>
      <c r="F27" s="27">
        <v>-327454</v>
      </c>
      <c r="G27" s="20"/>
      <c r="H27" s="20"/>
      <c r="I27" s="20"/>
    </row>
    <row r="28" spans="1:9" ht="14.5">
      <c r="A28" s="21"/>
      <c r="B28" s="22">
        <v>21</v>
      </c>
      <c r="C28" s="23">
        <v>44165</v>
      </c>
      <c r="D28" s="24" t="s">
        <v>148</v>
      </c>
      <c r="E28" s="34"/>
      <c r="F28" s="27">
        <v>-437539</v>
      </c>
      <c r="G28" s="20"/>
      <c r="H28" s="20"/>
      <c r="I28" s="20"/>
    </row>
    <row r="29" spans="1:9" ht="28.5">
      <c r="A29" s="21"/>
      <c r="B29" s="29">
        <v>22</v>
      </c>
      <c r="C29" s="30">
        <v>44196</v>
      </c>
      <c r="D29" s="29" t="s">
        <v>150</v>
      </c>
      <c r="E29" s="35"/>
      <c r="F29" s="31">
        <f>-347593-581647-431998</f>
        <v>-1361238</v>
      </c>
      <c r="G29" s="20"/>
      <c r="H29" s="20"/>
      <c r="I29" s="20"/>
    </row>
    <row r="30" spans="1:9" ht="14.5">
      <c r="A30" s="21"/>
      <c r="B30" s="22">
        <v>24</v>
      </c>
      <c r="C30" s="23">
        <v>44227</v>
      </c>
      <c r="D30" s="24" t="s">
        <v>148</v>
      </c>
      <c r="E30" s="34"/>
      <c r="F30" s="27">
        <v>-300230</v>
      </c>
      <c r="G30" s="20"/>
      <c r="H30" s="20"/>
      <c r="I30" s="20"/>
    </row>
    <row r="31" spans="1:9" ht="14">
      <c r="B31" s="22">
        <v>25</v>
      </c>
      <c r="C31" s="23">
        <v>44255</v>
      </c>
      <c r="D31" s="24" t="s">
        <v>148</v>
      </c>
      <c r="E31" s="34"/>
      <c r="F31" s="27">
        <v>-234875</v>
      </c>
      <c r="G31" s="20"/>
      <c r="H31" s="20"/>
      <c r="I31" s="20"/>
    </row>
    <row r="32" spans="1:9" ht="14">
      <c r="B32" s="22">
        <v>26</v>
      </c>
      <c r="C32" s="23">
        <v>44286</v>
      </c>
      <c r="D32" s="24" t="s">
        <v>148</v>
      </c>
      <c r="E32" s="34"/>
      <c r="F32" s="27">
        <v>-292347</v>
      </c>
      <c r="G32" s="20"/>
      <c r="H32" s="20"/>
      <c r="I32" s="20"/>
    </row>
    <row r="33" spans="2:9" ht="14">
      <c r="B33" s="22">
        <v>27</v>
      </c>
      <c r="C33" s="23">
        <v>44316</v>
      </c>
      <c r="D33" s="24" t="s">
        <v>148</v>
      </c>
      <c r="E33" s="34"/>
      <c r="F33" s="27">
        <v>-127495</v>
      </c>
      <c r="G33" s="20"/>
      <c r="H33" s="20"/>
      <c r="I33" s="20"/>
    </row>
    <row r="34" spans="2:9" ht="14">
      <c r="B34" s="22">
        <v>28</v>
      </c>
      <c r="C34" s="23">
        <v>44347</v>
      </c>
      <c r="D34" s="24" t="s">
        <v>148</v>
      </c>
      <c r="E34" s="34"/>
      <c r="F34" s="27">
        <v>-175824</v>
      </c>
      <c r="G34" s="20"/>
      <c r="H34" s="20"/>
      <c r="I34" s="20"/>
    </row>
    <row r="35" spans="2:9" ht="14">
      <c r="B35" s="22">
        <v>29</v>
      </c>
      <c r="C35" s="23">
        <v>44377</v>
      </c>
      <c r="D35" s="24" t="s">
        <v>148</v>
      </c>
      <c r="E35" s="34">
        <v>24274</v>
      </c>
      <c r="F35" s="27"/>
      <c r="G35" s="20"/>
      <c r="H35" s="20"/>
      <c r="I35" s="20"/>
    </row>
    <row r="36" spans="2:9" ht="14">
      <c r="B36" s="22">
        <v>30</v>
      </c>
      <c r="C36" s="23">
        <v>44408</v>
      </c>
      <c r="D36" s="24" t="s">
        <v>148</v>
      </c>
      <c r="E36" s="34">
        <v>123745</v>
      </c>
      <c r="F36" s="27"/>
      <c r="G36" s="20"/>
      <c r="H36" s="20"/>
      <c r="I36" s="20"/>
    </row>
    <row r="37" spans="2:9" ht="14">
      <c r="B37" s="22">
        <v>31</v>
      </c>
      <c r="C37" s="23">
        <v>44439</v>
      </c>
      <c r="D37" s="24" t="s">
        <v>148</v>
      </c>
      <c r="E37" s="34">
        <v>213494</v>
      </c>
      <c r="F37" s="27"/>
      <c r="G37" s="20"/>
      <c r="H37" s="20"/>
      <c r="I37" s="20"/>
    </row>
    <row r="38" spans="2:9" ht="14">
      <c r="B38" s="22">
        <v>32</v>
      </c>
      <c r="C38" s="23">
        <v>44469</v>
      </c>
      <c r="D38" s="24" t="s">
        <v>148</v>
      </c>
      <c r="E38" s="34">
        <v>128532</v>
      </c>
      <c r="F38" s="27"/>
      <c r="G38" s="20"/>
      <c r="H38" s="20"/>
      <c r="I38" s="20"/>
    </row>
    <row r="39" spans="2:9" ht="14">
      <c r="B39" s="22">
        <v>33</v>
      </c>
      <c r="C39" s="23">
        <v>44500</v>
      </c>
      <c r="D39" s="24" t="s">
        <v>148</v>
      </c>
      <c r="E39" s="34"/>
      <c r="F39" s="27">
        <v>-265284</v>
      </c>
      <c r="G39" s="20"/>
      <c r="H39" s="20"/>
      <c r="I39" s="20"/>
    </row>
    <row r="40" spans="2:9" ht="28">
      <c r="B40" s="22">
        <v>34</v>
      </c>
      <c r="C40" s="23">
        <v>44530</v>
      </c>
      <c r="D40" s="24" t="s">
        <v>150</v>
      </c>
      <c r="E40" s="34"/>
      <c r="F40" s="27">
        <v>-185723</v>
      </c>
      <c r="G40" s="20"/>
      <c r="H40" s="20"/>
      <c r="I40" s="20"/>
    </row>
    <row r="41" spans="2:9" ht="14">
      <c r="B41" s="29">
        <v>35</v>
      </c>
      <c r="C41" s="30">
        <v>44561</v>
      </c>
      <c r="D41" s="29" t="s">
        <v>148</v>
      </c>
      <c r="E41" s="35"/>
      <c r="F41" s="31">
        <f>-214895-238324</f>
        <v>-453219</v>
      </c>
      <c r="G41" s="20"/>
      <c r="H41" s="20"/>
      <c r="I41" s="20"/>
    </row>
    <row r="42" spans="2:9" ht="14">
      <c r="B42" s="22">
        <v>36</v>
      </c>
      <c r="C42" s="36">
        <v>44602</v>
      </c>
      <c r="D42" s="24" t="s">
        <v>148</v>
      </c>
      <c r="E42" s="34">
        <v>23852</v>
      </c>
      <c r="F42" s="27"/>
      <c r="G42" s="20"/>
      <c r="H42" s="20"/>
      <c r="I42" s="20"/>
    </row>
    <row r="43" spans="2:9" ht="14">
      <c r="B43" s="22">
        <v>37</v>
      </c>
      <c r="C43" s="36">
        <v>44622</v>
      </c>
      <c r="D43" s="24" t="s">
        <v>148</v>
      </c>
      <c r="E43" s="34">
        <v>123845</v>
      </c>
      <c r="F43" s="27"/>
      <c r="G43" s="20"/>
      <c r="H43" s="20"/>
      <c r="I43" s="20"/>
    </row>
    <row r="44" spans="2:9" ht="14">
      <c r="B44" s="22">
        <v>38</v>
      </c>
      <c r="C44" s="36">
        <v>44657</v>
      </c>
      <c r="D44" s="24" t="s">
        <v>148</v>
      </c>
      <c r="E44" s="34">
        <v>102548</v>
      </c>
      <c r="F44" s="27"/>
      <c r="G44" s="20"/>
      <c r="H44" s="20"/>
      <c r="I44" s="20"/>
    </row>
    <row r="45" spans="2:9" ht="14">
      <c r="B45" s="22">
        <v>39</v>
      </c>
      <c r="C45" s="36">
        <v>44685</v>
      </c>
      <c r="D45" s="24" t="s">
        <v>148</v>
      </c>
      <c r="E45" s="34">
        <v>29320</v>
      </c>
      <c r="F45" s="27"/>
      <c r="G45" s="20"/>
      <c r="H45" s="20"/>
      <c r="I45" s="20"/>
    </row>
    <row r="46" spans="2:9" ht="14">
      <c r="B46" s="22">
        <v>40</v>
      </c>
      <c r="C46" s="36">
        <v>44713</v>
      </c>
      <c r="D46" s="24" t="s">
        <v>148</v>
      </c>
      <c r="E46" s="34"/>
      <c r="F46" s="27">
        <v>-72391</v>
      </c>
      <c r="G46" s="20"/>
      <c r="H46" s="20"/>
      <c r="I46" s="20"/>
    </row>
    <row r="47" spans="2:9" ht="14">
      <c r="B47" s="22">
        <v>41</v>
      </c>
      <c r="C47" s="36">
        <v>44748</v>
      </c>
      <c r="D47" s="24" t="s">
        <v>149</v>
      </c>
      <c r="E47" s="34">
        <f>23842-39144</f>
        <v>-15302</v>
      </c>
      <c r="F47" s="27"/>
      <c r="G47" s="20"/>
      <c r="H47" s="20"/>
      <c r="I47" s="20"/>
    </row>
    <row r="48" spans="2:9" ht="14">
      <c r="B48" s="22">
        <v>42</v>
      </c>
      <c r="C48" s="36">
        <v>44782</v>
      </c>
      <c r="D48" s="24" t="s">
        <v>148</v>
      </c>
      <c r="E48" s="34">
        <v>265823</v>
      </c>
      <c r="F48" s="27"/>
      <c r="G48" s="20"/>
      <c r="H48" s="20"/>
      <c r="I48" s="20"/>
    </row>
    <row r="49" spans="2:9" ht="14">
      <c r="B49" s="22">
        <v>43</v>
      </c>
      <c r="C49" s="36">
        <v>44825</v>
      </c>
      <c r="D49" s="24" t="s">
        <v>148</v>
      </c>
      <c r="E49" s="34">
        <v>123854</v>
      </c>
      <c r="F49" s="27"/>
      <c r="G49" s="20"/>
      <c r="H49" s="20"/>
      <c r="I49" s="20"/>
    </row>
    <row r="50" spans="2:9" ht="14">
      <c r="B50" s="22">
        <v>44</v>
      </c>
      <c r="C50" s="36">
        <v>44860</v>
      </c>
      <c r="D50" s="24" t="s">
        <v>148</v>
      </c>
      <c r="E50" s="34">
        <v>275923</v>
      </c>
      <c r="F50" s="27"/>
      <c r="G50" s="20"/>
      <c r="H50" s="20"/>
      <c r="I50" s="20"/>
    </row>
    <row r="51" spans="2:9" ht="14">
      <c r="B51" s="22">
        <v>45</v>
      </c>
      <c r="C51" s="36">
        <v>44887</v>
      </c>
      <c r="D51" s="24" t="s">
        <v>148</v>
      </c>
      <c r="E51" s="34">
        <v>482328</v>
      </c>
      <c r="F51" s="27"/>
      <c r="G51" s="20"/>
      <c r="H51" s="20"/>
      <c r="I51" s="20"/>
    </row>
    <row r="52" spans="2:9" ht="14">
      <c r="B52" s="29">
        <v>46</v>
      </c>
      <c r="C52" s="30">
        <v>44924</v>
      </c>
      <c r="D52" s="29" t="s">
        <v>148</v>
      </c>
      <c r="E52" s="35">
        <f>500230+12699</f>
        <v>512929</v>
      </c>
      <c r="F52" s="31"/>
      <c r="G52" s="20"/>
      <c r="H52" s="20"/>
      <c r="I52" s="20"/>
    </row>
    <row r="53" spans="2:9" ht="14">
      <c r="B53" s="22">
        <v>48</v>
      </c>
      <c r="C53" s="23">
        <v>44950</v>
      </c>
      <c r="D53" s="24" t="s">
        <v>151</v>
      </c>
      <c r="E53" s="34"/>
      <c r="F53" s="27">
        <v>-238542</v>
      </c>
      <c r="G53" s="20"/>
      <c r="H53" s="20"/>
      <c r="I53" s="20"/>
    </row>
    <row r="54" spans="2:9" ht="14">
      <c r="B54" s="22">
        <v>49</v>
      </c>
      <c r="C54" s="23">
        <v>44985</v>
      </c>
      <c r="D54" s="24" t="s">
        <v>151</v>
      </c>
      <c r="E54" s="34"/>
      <c r="F54" s="27">
        <v>-172391</v>
      </c>
      <c r="G54" s="20"/>
      <c r="H54" s="20"/>
      <c r="I54" s="20"/>
    </row>
    <row r="55" spans="2:9" ht="14">
      <c r="B55" s="22">
        <v>50</v>
      </c>
      <c r="C55" s="23">
        <v>45015</v>
      </c>
      <c r="D55" s="24" t="s">
        <v>151</v>
      </c>
      <c r="E55" s="34"/>
      <c r="F55" s="27">
        <v>-254712</v>
      </c>
      <c r="G55" s="20"/>
      <c r="H55" s="20"/>
      <c r="I55" s="20"/>
    </row>
    <row r="56" spans="2:9" ht="14">
      <c r="B56" s="22">
        <v>51</v>
      </c>
      <c r="C56" s="23">
        <v>45043</v>
      </c>
      <c r="D56" s="24" t="s">
        <v>151</v>
      </c>
      <c r="E56" s="34"/>
      <c r="F56" s="27">
        <v>-184593</v>
      </c>
      <c r="G56" s="20"/>
      <c r="H56" s="20"/>
      <c r="I56" s="20"/>
    </row>
    <row r="57" spans="2:9" ht="14">
      <c r="B57" s="22">
        <v>52</v>
      </c>
      <c r="C57" s="23">
        <v>45077</v>
      </c>
      <c r="D57" s="24" t="s">
        <v>151</v>
      </c>
      <c r="E57" s="34"/>
      <c r="F57" s="27">
        <v>-73850</v>
      </c>
      <c r="G57" s="20"/>
      <c r="H57" s="20"/>
      <c r="I57" s="20"/>
    </row>
    <row r="58" spans="2:9" ht="14">
      <c r="B58" s="22">
        <v>53</v>
      </c>
      <c r="C58" s="23">
        <v>45107</v>
      </c>
      <c r="D58" s="24" t="s">
        <v>151</v>
      </c>
      <c r="E58" s="34"/>
      <c r="F58" s="27">
        <v>-72392</v>
      </c>
      <c r="G58" s="20"/>
      <c r="H58" s="20"/>
      <c r="I58" s="20"/>
    </row>
    <row r="59" spans="2:9" ht="14">
      <c r="B59" s="22">
        <v>54</v>
      </c>
      <c r="C59" s="23">
        <v>45134</v>
      </c>
      <c r="D59" s="24" t="s">
        <v>151</v>
      </c>
      <c r="E59" s="34"/>
      <c r="F59" s="27">
        <v>-42732</v>
      </c>
      <c r="G59" s="20"/>
      <c r="H59" s="20"/>
      <c r="I59" s="20"/>
    </row>
    <row r="60" spans="2:9" ht="14">
      <c r="B60" s="22">
        <v>55</v>
      </c>
      <c r="C60" s="23">
        <v>45169</v>
      </c>
      <c r="D60" s="24" t="s">
        <v>151</v>
      </c>
      <c r="E60" s="34"/>
      <c r="F60" s="27">
        <v>-123623</v>
      </c>
      <c r="G60" s="20"/>
      <c r="H60" s="20"/>
      <c r="I60" s="20"/>
    </row>
    <row r="61" spans="2:9" ht="14">
      <c r="B61" s="22">
        <v>56</v>
      </c>
      <c r="C61" s="23">
        <v>45198</v>
      </c>
      <c r="D61" s="24" t="s">
        <v>151</v>
      </c>
      <c r="E61" s="34"/>
      <c r="F61" s="27">
        <v>-162481</v>
      </c>
      <c r="G61" s="20"/>
      <c r="H61" s="20"/>
      <c r="I61" s="20"/>
    </row>
    <row r="62" spans="2:9" ht="14">
      <c r="B62" s="22">
        <v>57</v>
      </c>
      <c r="C62" s="23">
        <v>45230</v>
      </c>
      <c r="D62" s="24" t="s">
        <v>151</v>
      </c>
      <c r="E62" s="34"/>
      <c r="F62" s="27">
        <v>-285423</v>
      </c>
      <c r="G62" s="20"/>
      <c r="H62" s="20"/>
      <c r="I62" s="20"/>
    </row>
    <row r="63" spans="2:9" ht="14">
      <c r="B63" s="22">
        <v>58</v>
      </c>
      <c r="C63" s="23">
        <v>45260</v>
      </c>
      <c r="D63" s="24" t="s">
        <v>151</v>
      </c>
      <c r="E63" s="34"/>
      <c r="F63" s="27">
        <v>-124713</v>
      </c>
      <c r="G63" s="20"/>
      <c r="H63" s="20"/>
      <c r="I63" s="20"/>
    </row>
    <row r="64" spans="2:9" ht="28">
      <c r="B64" s="29">
        <v>59</v>
      </c>
      <c r="C64" s="30">
        <v>45290</v>
      </c>
      <c r="D64" s="29" t="s">
        <v>152</v>
      </c>
      <c r="E64" s="31"/>
      <c r="F64" s="35">
        <f>-173281-148210</f>
        <v>-321491</v>
      </c>
      <c r="G64" s="20"/>
      <c r="H64" s="20"/>
    </row>
    <row r="65" spans="2:7" ht="12.5">
      <c r="G65" s="20"/>
    </row>
    <row r="66" spans="2:7" ht="12.5">
      <c r="F66" s="20"/>
      <c r="G66" s="20"/>
    </row>
    <row r="67" spans="2:7" ht="12.5">
      <c r="B67" s="141"/>
      <c r="C67" s="141"/>
      <c r="G67" s="20"/>
    </row>
    <row r="68" spans="2:7" ht="12.5">
      <c r="G68" s="20"/>
    </row>
    <row r="69" spans="2:7" ht="12.5">
      <c r="G69" s="20"/>
    </row>
    <row r="70" spans="2:7" ht="12.5">
      <c r="G70" s="20"/>
    </row>
    <row r="71" spans="2:7" ht="12.5">
      <c r="B71" s="141"/>
      <c r="C71" s="141"/>
      <c r="G71" s="20"/>
    </row>
    <row r="72" spans="2:7" ht="12.5">
      <c r="G72" s="20"/>
    </row>
    <row r="73" spans="2:7" ht="12.5">
      <c r="G73" s="20"/>
    </row>
    <row r="74" spans="2:7" ht="12.5">
      <c r="G74" s="20"/>
    </row>
    <row r="75" spans="2:7" ht="12.5">
      <c r="G75" s="20"/>
    </row>
    <row r="76" spans="2:7" ht="12.5">
      <c r="G76" s="20"/>
    </row>
    <row r="77" spans="2:7" ht="12.5">
      <c r="G77" s="20"/>
    </row>
    <row r="78" spans="2:7" ht="12.5">
      <c r="G78" s="20"/>
    </row>
    <row r="79" spans="2:7" ht="12.5">
      <c r="G79" s="20"/>
    </row>
    <row r="80" spans="2:7" ht="12.5">
      <c r="G80" s="20"/>
    </row>
    <row r="81" spans="7:7" ht="12.5">
      <c r="G81" s="20"/>
    </row>
    <row r="82" spans="7:7" ht="12.5">
      <c r="G82" s="20"/>
    </row>
    <row r="83" spans="7:7" ht="12.5">
      <c r="G83" s="20"/>
    </row>
    <row r="84" spans="7:7" ht="12.5">
      <c r="G84" s="20"/>
    </row>
    <row r="85" spans="7:7" ht="12.5">
      <c r="G85" s="20"/>
    </row>
    <row r="86" spans="7:7" ht="12.5">
      <c r="G86" s="20"/>
    </row>
    <row r="87" spans="7:7" ht="12.5">
      <c r="G87" s="20"/>
    </row>
    <row r="88" spans="7:7" ht="12.5">
      <c r="G88" s="20"/>
    </row>
    <row r="89" spans="7:7" ht="12.5">
      <c r="G89" s="20"/>
    </row>
    <row r="90" spans="7:7" ht="12.5">
      <c r="G90" s="20"/>
    </row>
    <row r="91" spans="7:7" ht="12.5">
      <c r="G91" s="20"/>
    </row>
    <row r="92" spans="7:7" ht="12.5">
      <c r="G92" s="20"/>
    </row>
    <row r="93" spans="7:7" ht="12.5">
      <c r="G93" s="20"/>
    </row>
    <row r="94" spans="7:7" ht="12.5">
      <c r="G94" s="20"/>
    </row>
    <row r="95" spans="7:7" ht="12.5">
      <c r="G95" s="20"/>
    </row>
    <row r="96" spans="7:7" ht="12.5">
      <c r="G96" s="20"/>
    </row>
    <row r="97" spans="7:7" ht="12.5">
      <c r="G97" s="20"/>
    </row>
    <row r="98" spans="7:7" ht="12.5">
      <c r="G98" s="20"/>
    </row>
    <row r="99" spans="7:7" ht="12.5">
      <c r="G99" s="20"/>
    </row>
    <row r="100" spans="7:7" ht="12.5">
      <c r="G100" s="20"/>
    </row>
    <row r="101" spans="7:7" ht="12.5">
      <c r="G101" s="20"/>
    </row>
    <row r="102" spans="7:7" ht="12.5">
      <c r="G102" s="20"/>
    </row>
    <row r="103" spans="7:7" ht="12.5">
      <c r="G103" s="20"/>
    </row>
    <row r="104" spans="7:7" ht="12.5">
      <c r="G104" s="20"/>
    </row>
    <row r="105" spans="7:7" ht="12.5">
      <c r="G105" s="20"/>
    </row>
    <row r="106" spans="7:7" ht="12.5">
      <c r="G106" s="20"/>
    </row>
    <row r="107" spans="7:7" ht="12.5">
      <c r="G107" s="20"/>
    </row>
    <row r="108" spans="7:7" ht="12.5">
      <c r="G108" s="20"/>
    </row>
    <row r="109" spans="7:7" ht="12.5">
      <c r="G109" s="20"/>
    </row>
    <row r="110" spans="7:7" ht="12.5">
      <c r="G110" s="20"/>
    </row>
    <row r="111" spans="7:7" ht="12.5">
      <c r="G111" s="20"/>
    </row>
    <row r="112" spans="7:7" ht="12.5">
      <c r="G112" s="20"/>
    </row>
    <row r="113" spans="7:7" ht="12.5">
      <c r="G113" s="20"/>
    </row>
    <row r="114" spans="7:7" ht="12.5">
      <c r="G114" s="20"/>
    </row>
    <row r="115" spans="7:7" ht="12.5">
      <c r="G115" s="20"/>
    </row>
    <row r="116" spans="7:7" ht="12.5">
      <c r="G116" s="20"/>
    </row>
    <row r="117" spans="7:7" ht="12.5">
      <c r="G117" s="20"/>
    </row>
    <row r="118" spans="7:7" ht="12.5">
      <c r="G118" s="20"/>
    </row>
    <row r="119" spans="7:7" ht="12.5">
      <c r="G119" s="20"/>
    </row>
    <row r="120" spans="7:7" ht="12.5">
      <c r="G120" s="20"/>
    </row>
    <row r="121" spans="7:7" ht="12.5">
      <c r="G121" s="20"/>
    </row>
    <row r="122" spans="7:7" ht="12.5">
      <c r="G122" s="20"/>
    </row>
    <row r="123" spans="7:7" ht="12.5">
      <c r="G123" s="20"/>
    </row>
    <row r="124" spans="7:7" ht="12.5">
      <c r="G124" s="20"/>
    </row>
    <row r="125" spans="7:7" ht="12.5">
      <c r="G125" s="20"/>
    </row>
    <row r="126" spans="7:7" ht="12.5">
      <c r="G126" s="20"/>
    </row>
    <row r="127" spans="7:7" ht="12.5">
      <c r="G127" s="20"/>
    </row>
    <row r="128" spans="7:7" ht="12.5">
      <c r="G128" s="20"/>
    </row>
    <row r="129" spans="7:7" ht="12.5">
      <c r="G129" s="20"/>
    </row>
    <row r="130" spans="7:7" ht="12.5">
      <c r="G130" s="20"/>
    </row>
    <row r="131" spans="7:7" ht="12.5">
      <c r="G131" s="20"/>
    </row>
    <row r="132" spans="7:7" ht="12.5">
      <c r="G132" s="20"/>
    </row>
    <row r="133" spans="7:7" ht="12.5">
      <c r="G133" s="20"/>
    </row>
    <row r="134" spans="7:7" ht="12.5">
      <c r="G134" s="20"/>
    </row>
    <row r="135" spans="7:7" ht="12.5">
      <c r="G135" s="20"/>
    </row>
    <row r="136" spans="7:7" ht="12.5">
      <c r="G136" s="20"/>
    </row>
    <row r="137" spans="7:7" ht="12.5">
      <c r="G137" s="20"/>
    </row>
    <row r="138" spans="7:7" ht="12.5">
      <c r="G138" s="20"/>
    </row>
    <row r="139" spans="7:7" ht="12.5">
      <c r="G139" s="20"/>
    </row>
    <row r="140" spans="7:7" ht="12.5">
      <c r="G140" s="20"/>
    </row>
    <row r="141" spans="7:7" ht="12.5">
      <c r="G141" s="20"/>
    </row>
    <row r="142" spans="7:7" ht="12.5">
      <c r="G142" s="20"/>
    </row>
    <row r="143" spans="7:7" ht="12.5">
      <c r="G143" s="20"/>
    </row>
    <row r="144" spans="7:7" ht="12.5">
      <c r="G144" s="20"/>
    </row>
    <row r="145" spans="7:7" ht="12.5">
      <c r="G145" s="20"/>
    </row>
    <row r="146" spans="7:7" ht="12.5">
      <c r="G146" s="20"/>
    </row>
    <row r="147" spans="7:7" ht="12.5">
      <c r="G147" s="20"/>
    </row>
    <row r="148" spans="7:7" ht="12.5">
      <c r="G148" s="20"/>
    </row>
    <row r="149" spans="7:7" ht="12.5">
      <c r="G149" s="20"/>
    </row>
    <row r="150" spans="7:7" ht="12.5">
      <c r="G150" s="20"/>
    </row>
    <row r="151" spans="7:7" ht="12.5">
      <c r="G151" s="20"/>
    </row>
    <row r="152" spans="7:7" ht="12.5">
      <c r="G152" s="20"/>
    </row>
    <row r="153" spans="7:7" ht="12.5">
      <c r="G153" s="20"/>
    </row>
    <row r="154" spans="7:7" ht="12.5">
      <c r="G154" s="20"/>
    </row>
    <row r="155" spans="7:7" ht="12.5">
      <c r="G155" s="20"/>
    </row>
    <row r="156" spans="7:7" ht="12.5">
      <c r="G156" s="20"/>
    </row>
    <row r="157" spans="7:7" ht="12.5">
      <c r="G157" s="20"/>
    </row>
    <row r="158" spans="7:7" ht="12.5">
      <c r="G158" s="20"/>
    </row>
    <row r="159" spans="7:7" ht="12.5">
      <c r="G159" s="20"/>
    </row>
    <row r="160" spans="7:7" ht="12.5">
      <c r="G160" s="20"/>
    </row>
    <row r="161" spans="7:7" ht="12.5">
      <c r="G161" s="20"/>
    </row>
    <row r="162" spans="7:7" ht="12.5">
      <c r="G162" s="20"/>
    </row>
    <row r="163" spans="7:7" ht="12.5">
      <c r="G163" s="20"/>
    </row>
    <row r="164" spans="7:7" ht="12.5">
      <c r="G164" s="20"/>
    </row>
    <row r="165" spans="7:7" ht="12.5">
      <c r="G165" s="20"/>
    </row>
    <row r="166" spans="7:7" ht="12.5">
      <c r="G166" s="20"/>
    </row>
    <row r="167" spans="7:7" ht="12.5">
      <c r="G167" s="20"/>
    </row>
    <row r="168" spans="7:7" ht="12.5">
      <c r="G168" s="20"/>
    </row>
    <row r="169" spans="7:7" ht="12.5">
      <c r="G169" s="20"/>
    </row>
    <row r="170" spans="7:7" ht="12.5">
      <c r="G170" s="20"/>
    </row>
    <row r="171" spans="7:7" ht="12.5">
      <c r="G171" s="20"/>
    </row>
    <row r="172" spans="7:7" ht="12.5">
      <c r="G172" s="20"/>
    </row>
    <row r="173" spans="7:7" ht="12.5">
      <c r="G173" s="20"/>
    </row>
    <row r="174" spans="7:7" ht="12.5">
      <c r="G174" s="20"/>
    </row>
    <row r="175" spans="7:7" ht="12.5">
      <c r="G175" s="20"/>
    </row>
    <row r="176" spans="7:7" ht="12.5">
      <c r="G176" s="20"/>
    </row>
    <row r="177" spans="7:7" ht="12.5">
      <c r="G177" s="20"/>
    </row>
    <row r="178" spans="7:7" ht="12.5">
      <c r="G178" s="20"/>
    </row>
    <row r="179" spans="7:7" ht="12.5">
      <c r="G179" s="20"/>
    </row>
    <row r="180" spans="7:7" ht="12.5">
      <c r="G180" s="20"/>
    </row>
    <row r="181" spans="7:7" ht="12.5">
      <c r="G181" s="20"/>
    </row>
    <row r="182" spans="7:7" ht="12.5">
      <c r="G182" s="20"/>
    </row>
    <row r="183" spans="7:7" ht="12.5">
      <c r="G183" s="20"/>
    </row>
    <row r="184" spans="7:7" ht="12.5">
      <c r="G184" s="20"/>
    </row>
    <row r="185" spans="7:7" ht="12.5">
      <c r="G185" s="20"/>
    </row>
    <row r="186" spans="7:7" ht="12.5">
      <c r="G186" s="20"/>
    </row>
    <row r="187" spans="7:7" ht="12.5">
      <c r="G187" s="20"/>
    </row>
    <row r="188" spans="7:7" ht="12.5">
      <c r="G188" s="20"/>
    </row>
    <row r="189" spans="7:7" ht="12.5">
      <c r="G189" s="20"/>
    </row>
    <row r="190" spans="7:7" ht="12.5">
      <c r="G190" s="20"/>
    </row>
    <row r="191" spans="7:7" ht="12.5">
      <c r="G191" s="20"/>
    </row>
    <row r="192" spans="7:7" ht="12.5">
      <c r="G192" s="20"/>
    </row>
    <row r="193" spans="7:7" ht="12.5">
      <c r="G193" s="20"/>
    </row>
    <row r="194" spans="7:7" ht="12.5">
      <c r="G194" s="20"/>
    </row>
    <row r="195" spans="7:7" ht="12.5">
      <c r="G195" s="20"/>
    </row>
    <row r="196" spans="7:7" ht="12.5">
      <c r="G196" s="20"/>
    </row>
    <row r="197" spans="7:7" ht="12.5">
      <c r="G197" s="20"/>
    </row>
    <row r="198" spans="7:7" ht="12.5">
      <c r="G198" s="20"/>
    </row>
    <row r="199" spans="7:7" ht="12.5">
      <c r="G199" s="20"/>
    </row>
    <row r="200" spans="7:7" ht="12.5">
      <c r="G200" s="20"/>
    </row>
    <row r="201" spans="7:7" ht="12.5">
      <c r="G201" s="20"/>
    </row>
    <row r="202" spans="7:7" ht="12.5">
      <c r="G202" s="20"/>
    </row>
    <row r="203" spans="7:7" ht="12.5">
      <c r="G203" s="20"/>
    </row>
    <row r="204" spans="7:7" ht="12.5">
      <c r="G204" s="20"/>
    </row>
    <row r="205" spans="7:7" ht="12.5">
      <c r="G205" s="20"/>
    </row>
    <row r="206" spans="7:7" ht="12.5">
      <c r="G206" s="20"/>
    </row>
    <row r="207" spans="7:7" ht="12.5">
      <c r="G207" s="20"/>
    </row>
    <row r="208" spans="7:7" ht="12.5">
      <c r="G208" s="20"/>
    </row>
    <row r="209" spans="7:7" ht="12.5">
      <c r="G209" s="20"/>
    </row>
    <row r="210" spans="7:7" ht="12.5">
      <c r="G210" s="20"/>
    </row>
    <row r="211" spans="7:7" ht="12.5">
      <c r="G211" s="20"/>
    </row>
    <row r="212" spans="7:7" ht="12.5">
      <c r="G212" s="20"/>
    </row>
    <row r="213" spans="7:7" ht="12.5">
      <c r="G213" s="20"/>
    </row>
    <row r="214" spans="7:7" ht="12.5">
      <c r="G214" s="20"/>
    </row>
    <row r="215" spans="7:7" ht="12.5">
      <c r="G215" s="20"/>
    </row>
    <row r="216" spans="7:7" ht="12.5">
      <c r="G216" s="20"/>
    </row>
    <row r="217" spans="7:7" ht="12.5">
      <c r="G217" s="20"/>
    </row>
    <row r="218" spans="7:7" ht="12.5">
      <c r="G218" s="20"/>
    </row>
    <row r="219" spans="7:7" ht="12.5">
      <c r="G219" s="20"/>
    </row>
    <row r="220" spans="7:7" ht="12.5">
      <c r="G220" s="20"/>
    </row>
    <row r="221" spans="7:7" ht="12.5">
      <c r="G221" s="20"/>
    </row>
    <row r="222" spans="7:7" ht="12.5">
      <c r="G222" s="20"/>
    </row>
    <row r="223" spans="7:7" ht="12.5">
      <c r="G223" s="20"/>
    </row>
    <row r="224" spans="7:7" ht="12.5">
      <c r="G224" s="20"/>
    </row>
    <row r="225" spans="7:7" ht="12.5">
      <c r="G225" s="20"/>
    </row>
    <row r="226" spans="7:7" ht="12.5">
      <c r="G226" s="20"/>
    </row>
    <row r="227" spans="7:7" ht="12.5">
      <c r="G227" s="20"/>
    </row>
    <row r="228" spans="7:7" ht="12.5">
      <c r="G228" s="20"/>
    </row>
    <row r="229" spans="7:7" ht="12.5">
      <c r="G229" s="20"/>
    </row>
    <row r="230" spans="7:7" ht="12.5">
      <c r="G230" s="20"/>
    </row>
    <row r="231" spans="7:7" ht="12.5">
      <c r="G231" s="20"/>
    </row>
    <row r="232" spans="7:7" ht="12.5">
      <c r="G232" s="20"/>
    </row>
    <row r="233" spans="7:7" ht="12.5">
      <c r="G233" s="20"/>
    </row>
    <row r="234" spans="7:7" ht="12.5">
      <c r="G234" s="20"/>
    </row>
    <row r="235" spans="7:7" ht="12.5">
      <c r="G235" s="20"/>
    </row>
    <row r="236" spans="7:7" ht="12.5">
      <c r="G236" s="20"/>
    </row>
    <row r="237" spans="7:7" ht="12.5">
      <c r="G237" s="20"/>
    </row>
    <row r="238" spans="7:7" ht="12.5">
      <c r="G238" s="20"/>
    </row>
    <row r="239" spans="7:7" ht="12.5">
      <c r="G239" s="20"/>
    </row>
    <row r="240" spans="7:7" ht="12.5">
      <c r="G240" s="20"/>
    </row>
    <row r="241" spans="7:7" ht="12.5">
      <c r="G241" s="20"/>
    </row>
    <row r="242" spans="7:7" ht="12.5">
      <c r="G242" s="20"/>
    </row>
    <row r="243" spans="7:7" ht="12.5">
      <c r="G243" s="20"/>
    </row>
    <row r="244" spans="7:7" ht="12.5">
      <c r="G244" s="20"/>
    </row>
    <row r="245" spans="7:7" ht="12.5">
      <c r="G245" s="20"/>
    </row>
    <row r="246" spans="7:7" ht="12.5">
      <c r="G246" s="20"/>
    </row>
    <row r="247" spans="7:7" ht="12.5">
      <c r="G247" s="20"/>
    </row>
    <row r="248" spans="7:7" ht="12.5">
      <c r="G248" s="20"/>
    </row>
    <row r="249" spans="7:7" ht="12.5">
      <c r="G249" s="20"/>
    </row>
    <row r="250" spans="7:7" ht="12.5">
      <c r="G250" s="20"/>
    </row>
    <row r="251" spans="7:7" ht="12.5">
      <c r="G251" s="20"/>
    </row>
    <row r="252" spans="7:7" ht="12.5">
      <c r="G252" s="20"/>
    </row>
    <row r="253" spans="7:7" ht="12.5">
      <c r="G253" s="20"/>
    </row>
    <row r="254" spans="7:7" ht="12.5">
      <c r="G254" s="20"/>
    </row>
    <row r="255" spans="7:7" ht="12.5">
      <c r="G255" s="20"/>
    </row>
    <row r="256" spans="7:7" ht="12.5">
      <c r="G256" s="20"/>
    </row>
    <row r="257" spans="7:7" ht="12.5">
      <c r="G257" s="20"/>
    </row>
    <row r="258" spans="7:7" ht="12.5">
      <c r="G258" s="20"/>
    </row>
    <row r="259" spans="7:7" ht="12.5">
      <c r="G259" s="20"/>
    </row>
    <row r="260" spans="7:7" ht="12.5">
      <c r="G260" s="20"/>
    </row>
    <row r="261" spans="7:7" ht="12.5">
      <c r="G261" s="20"/>
    </row>
    <row r="262" spans="7:7" ht="12.5">
      <c r="G262" s="20"/>
    </row>
    <row r="263" spans="7:7" ht="12.5">
      <c r="G263" s="20"/>
    </row>
    <row r="264" spans="7:7" ht="12.5">
      <c r="G264" s="20"/>
    </row>
    <row r="265" spans="7:7" ht="12.5">
      <c r="G265" s="20"/>
    </row>
    <row r="266" spans="7:7" ht="12.5">
      <c r="G266" s="20"/>
    </row>
    <row r="267" spans="7:7" ht="12.5">
      <c r="G267" s="20"/>
    </row>
    <row r="268" spans="7:7" ht="12.5">
      <c r="G268" s="20"/>
    </row>
    <row r="269" spans="7:7" ht="12.5">
      <c r="G269" s="20"/>
    </row>
    <row r="270" spans="7:7" ht="12.5">
      <c r="G270" s="20"/>
    </row>
    <row r="271" spans="7:7" ht="12.5">
      <c r="G271" s="20"/>
    </row>
    <row r="272" spans="7:7" ht="12.5">
      <c r="G272" s="20"/>
    </row>
    <row r="273" spans="7:7" ht="12.5">
      <c r="G273" s="20"/>
    </row>
    <row r="274" spans="7:7" ht="12.5">
      <c r="G274" s="20"/>
    </row>
    <row r="275" spans="7:7" ht="12.5">
      <c r="G275" s="20"/>
    </row>
    <row r="276" spans="7:7" ht="12.5">
      <c r="G276" s="20"/>
    </row>
    <row r="277" spans="7:7" ht="12.5">
      <c r="G277" s="20"/>
    </row>
    <row r="278" spans="7:7" ht="12.5">
      <c r="G278" s="20"/>
    </row>
    <row r="279" spans="7:7" ht="12.5">
      <c r="G279" s="20"/>
    </row>
    <row r="280" spans="7:7" ht="12.5">
      <c r="G280" s="20"/>
    </row>
    <row r="281" spans="7:7" ht="12.5">
      <c r="G281" s="20"/>
    </row>
    <row r="282" spans="7:7" ht="12.5">
      <c r="G282" s="20"/>
    </row>
    <row r="283" spans="7:7" ht="12.5">
      <c r="G283" s="20"/>
    </row>
    <row r="284" spans="7:7" ht="12.5">
      <c r="G284" s="20"/>
    </row>
    <row r="285" spans="7:7" ht="12.5">
      <c r="G285" s="20"/>
    </row>
    <row r="286" spans="7:7" ht="12.5">
      <c r="G286" s="20"/>
    </row>
    <row r="287" spans="7:7" ht="12.5">
      <c r="G287" s="20"/>
    </row>
    <row r="288" spans="7:7" ht="12.5">
      <c r="G288" s="20"/>
    </row>
    <row r="289" spans="7:7" ht="12.5">
      <c r="G289" s="20"/>
    </row>
    <row r="290" spans="7:7" ht="12.5">
      <c r="G290" s="20"/>
    </row>
    <row r="291" spans="7:7" ht="12.5">
      <c r="G291" s="20"/>
    </row>
    <row r="292" spans="7:7" ht="12.5">
      <c r="G292" s="20"/>
    </row>
    <row r="293" spans="7:7" ht="12.5">
      <c r="G293" s="20"/>
    </row>
    <row r="294" spans="7:7" ht="12.5">
      <c r="G294" s="20"/>
    </row>
    <row r="295" spans="7:7" ht="12.5">
      <c r="G295" s="20"/>
    </row>
    <row r="296" spans="7:7" ht="12.5">
      <c r="G296" s="20"/>
    </row>
    <row r="297" spans="7:7" ht="12.5">
      <c r="G297" s="20"/>
    </row>
    <row r="298" spans="7:7" ht="12.5">
      <c r="G298" s="20"/>
    </row>
    <row r="299" spans="7:7" ht="12.5">
      <c r="G299" s="20"/>
    </row>
    <row r="300" spans="7:7" ht="12.5">
      <c r="G300" s="20"/>
    </row>
    <row r="301" spans="7:7" ht="12.5">
      <c r="G301" s="20"/>
    </row>
    <row r="302" spans="7:7" ht="12.5">
      <c r="G302" s="20"/>
    </row>
    <row r="303" spans="7:7" ht="12.5">
      <c r="G303" s="20"/>
    </row>
    <row r="304" spans="7:7" ht="12.5">
      <c r="G304" s="20"/>
    </row>
    <row r="305" spans="7:7" ht="12.5">
      <c r="G305" s="20"/>
    </row>
    <row r="306" spans="7:7" ht="12.5">
      <c r="G306" s="20"/>
    </row>
    <row r="307" spans="7:7" ht="12.5">
      <c r="G307" s="20"/>
    </row>
    <row r="308" spans="7:7" ht="12.5">
      <c r="G308" s="20"/>
    </row>
    <row r="309" spans="7:7" ht="12.5">
      <c r="G309" s="20"/>
    </row>
    <row r="310" spans="7:7" ht="12.5">
      <c r="G310" s="20"/>
    </row>
    <row r="311" spans="7:7" ht="12.5">
      <c r="G311" s="20"/>
    </row>
    <row r="312" spans="7:7" ht="12.5">
      <c r="G312" s="20"/>
    </row>
    <row r="313" spans="7:7" ht="12.5">
      <c r="G313" s="20"/>
    </row>
    <row r="314" spans="7:7" ht="12.5">
      <c r="G314" s="20"/>
    </row>
    <row r="315" spans="7:7" ht="12.5">
      <c r="G315" s="20"/>
    </row>
    <row r="316" spans="7:7" ht="12.5">
      <c r="G316" s="20"/>
    </row>
    <row r="317" spans="7:7" ht="12.5">
      <c r="G317" s="20"/>
    </row>
    <row r="318" spans="7:7" ht="12.5">
      <c r="G318" s="20"/>
    </row>
    <row r="319" spans="7:7" ht="12.5">
      <c r="G319" s="20"/>
    </row>
    <row r="320" spans="7:7" ht="12.5">
      <c r="G320" s="20"/>
    </row>
    <row r="321" spans="7:7" ht="12.5">
      <c r="G321" s="20"/>
    </row>
    <row r="322" spans="7:7" ht="12.5">
      <c r="G322" s="20"/>
    </row>
    <row r="323" spans="7:7" ht="12.5">
      <c r="G323" s="20"/>
    </row>
    <row r="324" spans="7:7" ht="12.5">
      <c r="G324" s="20"/>
    </row>
    <row r="325" spans="7:7" ht="12.5">
      <c r="G325" s="20"/>
    </row>
    <row r="326" spans="7:7" ht="12.5">
      <c r="G326" s="20"/>
    </row>
    <row r="327" spans="7:7" ht="12.5">
      <c r="G327" s="20"/>
    </row>
    <row r="328" spans="7:7" ht="12.5">
      <c r="G328" s="20"/>
    </row>
    <row r="329" spans="7:7" ht="12.5">
      <c r="G329" s="20"/>
    </row>
    <row r="330" spans="7:7" ht="12.5">
      <c r="G330" s="20"/>
    </row>
    <row r="331" spans="7:7" ht="12.5">
      <c r="G331" s="20"/>
    </row>
    <row r="332" spans="7:7" ht="12.5">
      <c r="G332" s="20"/>
    </row>
    <row r="333" spans="7:7" ht="12.5">
      <c r="G333" s="20"/>
    </row>
    <row r="334" spans="7:7" ht="12.5">
      <c r="G334" s="20"/>
    </row>
    <row r="335" spans="7:7" ht="12.5">
      <c r="G335" s="20"/>
    </row>
    <row r="336" spans="7:7" ht="12.5">
      <c r="G336" s="20"/>
    </row>
    <row r="337" spans="7:7" ht="12.5">
      <c r="G337" s="20"/>
    </row>
    <row r="338" spans="7:7" ht="12.5">
      <c r="G338" s="20"/>
    </row>
    <row r="339" spans="7:7" ht="12.5">
      <c r="G339" s="20"/>
    </row>
    <row r="340" spans="7:7" ht="12.5">
      <c r="G340" s="20"/>
    </row>
    <row r="341" spans="7:7" ht="12.5">
      <c r="G341" s="20"/>
    </row>
    <row r="342" spans="7:7" ht="12.5">
      <c r="G342" s="20"/>
    </row>
    <row r="343" spans="7:7" ht="12.5">
      <c r="G343" s="20"/>
    </row>
    <row r="344" spans="7:7" ht="12.5">
      <c r="G344" s="20"/>
    </row>
    <row r="345" spans="7:7" ht="12.5">
      <c r="G345" s="20"/>
    </row>
    <row r="346" spans="7:7" ht="12.5">
      <c r="G346" s="20"/>
    </row>
    <row r="347" spans="7:7" ht="12.5">
      <c r="G347" s="20"/>
    </row>
    <row r="348" spans="7:7" ht="12.5">
      <c r="G348" s="20"/>
    </row>
    <row r="349" spans="7:7" ht="12.5">
      <c r="G349" s="20"/>
    </row>
    <row r="350" spans="7:7" ht="12.5">
      <c r="G350" s="20"/>
    </row>
    <row r="351" spans="7:7" ht="12.5">
      <c r="G351" s="20"/>
    </row>
    <row r="352" spans="7:7" ht="12.5">
      <c r="G352" s="20"/>
    </row>
    <row r="353" spans="7:7" ht="12.5">
      <c r="G353" s="20"/>
    </row>
    <row r="354" spans="7:7" ht="12.5">
      <c r="G354" s="20"/>
    </row>
    <row r="355" spans="7:7" ht="12.5">
      <c r="G355" s="20"/>
    </row>
    <row r="356" spans="7:7" ht="12.5">
      <c r="G356" s="20"/>
    </row>
    <row r="357" spans="7:7" ht="12.5">
      <c r="G357" s="20"/>
    </row>
    <row r="358" spans="7:7" ht="12.5">
      <c r="G358" s="20"/>
    </row>
    <row r="359" spans="7:7" ht="12.5">
      <c r="G359" s="20"/>
    </row>
    <row r="360" spans="7:7" ht="12.5">
      <c r="G360" s="20"/>
    </row>
    <row r="361" spans="7:7" ht="12.5">
      <c r="G361" s="20"/>
    </row>
    <row r="362" spans="7:7" ht="12.5">
      <c r="G362" s="20"/>
    </row>
    <row r="363" spans="7:7" ht="12.5">
      <c r="G363" s="20"/>
    </row>
    <row r="364" spans="7:7" ht="12.5">
      <c r="G364" s="20"/>
    </row>
    <row r="365" spans="7:7" ht="12.5">
      <c r="G365" s="20"/>
    </row>
    <row r="366" spans="7:7" ht="12.5">
      <c r="G366" s="20"/>
    </row>
    <row r="367" spans="7:7" ht="12.5">
      <c r="G367" s="20"/>
    </row>
    <row r="368" spans="7:7" ht="12.5">
      <c r="G368" s="20"/>
    </row>
    <row r="369" spans="7:7" ht="12.5">
      <c r="G369" s="20"/>
    </row>
    <row r="370" spans="7:7" ht="12.5">
      <c r="G370" s="20"/>
    </row>
    <row r="371" spans="7:7" ht="12.5">
      <c r="G371" s="20"/>
    </row>
    <row r="372" spans="7:7" ht="12.5">
      <c r="G372" s="20"/>
    </row>
    <row r="373" spans="7:7" ht="12.5">
      <c r="G373" s="20"/>
    </row>
    <row r="374" spans="7:7" ht="12.5">
      <c r="G374" s="20"/>
    </row>
    <row r="375" spans="7:7" ht="12.5">
      <c r="G375" s="20"/>
    </row>
    <row r="376" spans="7:7" ht="12.5">
      <c r="G376" s="20"/>
    </row>
    <row r="377" spans="7:7" ht="12.5">
      <c r="G377" s="20"/>
    </row>
    <row r="378" spans="7:7" ht="12.5">
      <c r="G378" s="20"/>
    </row>
    <row r="379" spans="7:7" ht="12.5">
      <c r="G379" s="20"/>
    </row>
    <row r="380" spans="7:7" ht="12.5">
      <c r="G380" s="20"/>
    </row>
    <row r="381" spans="7:7" ht="12.5">
      <c r="G381" s="20"/>
    </row>
    <row r="382" spans="7:7" ht="12.5">
      <c r="G382" s="20"/>
    </row>
    <row r="383" spans="7:7" ht="12.5">
      <c r="G383" s="20"/>
    </row>
    <row r="384" spans="7:7" ht="12.5">
      <c r="G384" s="20"/>
    </row>
    <row r="385" spans="7:7" ht="12.5">
      <c r="G385" s="20"/>
    </row>
    <row r="386" spans="7:7" ht="12.5">
      <c r="G386" s="20"/>
    </row>
    <row r="387" spans="7:7" ht="12.5">
      <c r="G387" s="20"/>
    </row>
    <row r="388" spans="7:7" ht="12.5">
      <c r="G388" s="20"/>
    </row>
    <row r="389" spans="7:7" ht="12.5">
      <c r="G389" s="20"/>
    </row>
    <row r="390" spans="7:7" ht="12.5">
      <c r="G390" s="20"/>
    </row>
    <row r="391" spans="7:7" ht="12.5">
      <c r="G391" s="20"/>
    </row>
    <row r="392" spans="7:7" ht="12.5">
      <c r="G392" s="20"/>
    </row>
    <row r="393" spans="7:7" ht="12.5">
      <c r="G393" s="20"/>
    </row>
    <row r="394" spans="7:7" ht="12.5">
      <c r="G394" s="20"/>
    </row>
    <row r="395" spans="7:7" ht="12.5">
      <c r="G395" s="20"/>
    </row>
    <row r="396" spans="7:7" ht="12.5">
      <c r="G396" s="20"/>
    </row>
    <row r="397" spans="7:7" ht="12.5">
      <c r="G397" s="20"/>
    </row>
    <row r="398" spans="7:7" ht="12.5">
      <c r="G398" s="20"/>
    </row>
    <row r="399" spans="7:7" ht="12.5">
      <c r="G399" s="20"/>
    </row>
    <row r="400" spans="7:7" ht="12.5">
      <c r="G400" s="20"/>
    </row>
    <row r="401" spans="7:7" ht="12.5">
      <c r="G401" s="20"/>
    </row>
    <row r="402" spans="7:7" ht="12.5">
      <c r="G402" s="20"/>
    </row>
    <row r="403" spans="7:7" ht="12.5">
      <c r="G403" s="20"/>
    </row>
    <row r="404" spans="7:7" ht="12.5">
      <c r="G404" s="20"/>
    </row>
    <row r="405" spans="7:7" ht="12.5">
      <c r="G405" s="20"/>
    </row>
    <row r="406" spans="7:7" ht="12.5">
      <c r="G406" s="20"/>
    </row>
    <row r="407" spans="7:7" ht="12.5">
      <c r="G407" s="20"/>
    </row>
    <row r="408" spans="7:7" ht="12.5">
      <c r="G408" s="20"/>
    </row>
    <row r="409" spans="7:7" ht="12.5">
      <c r="G409" s="20"/>
    </row>
    <row r="410" spans="7:7" ht="12.5">
      <c r="G410" s="20"/>
    </row>
    <row r="411" spans="7:7" ht="12.5">
      <c r="G411" s="20"/>
    </row>
    <row r="412" spans="7:7" ht="12.5">
      <c r="G412" s="20"/>
    </row>
    <row r="413" spans="7:7" ht="12.5">
      <c r="G413" s="20"/>
    </row>
    <row r="414" spans="7:7" ht="12.5">
      <c r="G414" s="20"/>
    </row>
    <row r="415" spans="7:7" ht="12.5">
      <c r="G415" s="20"/>
    </row>
    <row r="416" spans="7:7" ht="12.5">
      <c r="G416" s="20"/>
    </row>
    <row r="417" spans="7:7" ht="12.5">
      <c r="G417" s="20"/>
    </row>
    <row r="418" spans="7:7" ht="12.5">
      <c r="G418" s="20"/>
    </row>
    <row r="419" spans="7:7" ht="12.5">
      <c r="G419" s="20"/>
    </row>
    <row r="420" spans="7:7" ht="12.5">
      <c r="G420" s="20"/>
    </row>
    <row r="421" spans="7:7" ht="12.5">
      <c r="G421" s="20"/>
    </row>
    <row r="422" spans="7:7" ht="12.5">
      <c r="G422" s="20"/>
    </row>
    <row r="423" spans="7:7" ht="12.5">
      <c r="G423" s="20"/>
    </row>
    <row r="424" spans="7:7" ht="12.5">
      <c r="G424" s="20"/>
    </row>
    <row r="425" spans="7:7" ht="12.5">
      <c r="G425" s="20"/>
    </row>
    <row r="426" spans="7:7" ht="12.5">
      <c r="G426" s="20"/>
    </row>
    <row r="427" spans="7:7" ht="12.5">
      <c r="G427" s="20"/>
    </row>
    <row r="428" spans="7:7" ht="12.5">
      <c r="G428" s="20"/>
    </row>
    <row r="429" spans="7:7" ht="12.5">
      <c r="G429" s="20"/>
    </row>
    <row r="430" spans="7:7" ht="12.5">
      <c r="G430" s="20"/>
    </row>
    <row r="431" spans="7:7" ht="12.5">
      <c r="G431" s="20"/>
    </row>
    <row r="432" spans="7:7" ht="12.5">
      <c r="G432" s="20"/>
    </row>
    <row r="433" spans="7:7" ht="12.5">
      <c r="G433" s="20"/>
    </row>
    <row r="434" spans="7:7" ht="12.5">
      <c r="G434" s="20"/>
    </row>
    <row r="435" spans="7:7" ht="12.5">
      <c r="G435" s="20"/>
    </row>
    <row r="436" spans="7:7" ht="12.5">
      <c r="G436" s="20"/>
    </row>
    <row r="437" spans="7:7" ht="12.5">
      <c r="G437" s="20"/>
    </row>
    <row r="438" spans="7:7" ht="12.5">
      <c r="G438" s="20"/>
    </row>
    <row r="439" spans="7:7" ht="12.5">
      <c r="G439" s="20"/>
    </row>
    <row r="440" spans="7:7" ht="12.5">
      <c r="G440" s="20"/>
    </row>
    <row r="441" spans="7:7" ht="12.5">
      <c r="G441" s="20"/>
    </row>
    <row r="442" spans="7:7" ht="12.5">
      <c r="G442" s="20"/>
    </row>
    <row r="443" spans="7:7" ht="12.5">
      <c r="G443" s="20"/>
    </row>
    <row r="444" spans="7:7" ht="12.5">
      <c r="G444" s="20"/>
    </row>
    <row r="445" spans="7:7" ht="12.5">
      <c r="G445" s="20"/>
    </row>
    <row r="446" spans="7:7" ht="12.5">
      <c r="G446" s="20"/>
    </row>
    <row r="447" spans="7:7" ht="12.5">
      <c r="G447" s="20"/>
    </row>
    <row r="448" spans="7:7" ht="12.5">
      <c r="G448" s="20"/>
    </row>
    <row r="449" spans="7:7" ht="12.5">
      <c r="G449" s="20"/>
    </row>
    <row r="450" spans="7:7" ht="12.5">
      <c r="G450" s="20"/>
    </row>
    <row r="451" spans="7:7" ht="12.5">
      <c r="G451" s="20"/>
    </row>
    <row r="452" spans="7:7" ht="12.5">
      <c r="G452" s="20"/>
    </row>
    <row r="453" spans="7:7" ht="12.5">
      <c r="G453" s="20"/>
    </row>
    <row r="454" spans="7:7" ht="12.5">
      <c r="G454" s="20"/>
    </row>
    <row r="455" spans="7:7" ht="12.5">
      <c r="G455" s="20"/>
    </row>
    <row r="456" spans="7:7" ht="12.5">
      <c r="G456" s="20"/>
    </row>
    <row r="457" spans="7:7" ht="12.5">
      <c r="G457" s="20"/>
    </row>
    <row r="458" spans="7:7" ht="12.5">
      <c r="G458" s="20"/>
    </row>
    <row r="459" spans="7:7" ht="12.5">
      <c r="G459" s="20"/>
    </row>
    <row r="460" spans="7:7" ht="12.5">
      <c r="G460" s="20"/>
    </row>
    <row r="461" spans="7:7" ht="12.5">
      <c r="G461" s="20"/>
    </row>
    <row r="462" spans="7:7" ht="12.5">
      <c r="G462" s="20"/>
    </row>
    <row r="463" spans="7:7" ht="12.5">
      <c r="G463" s="20"/>
    </row>
    <row r="464" spans="7:7" ht="12.5">
      <c r="G464" s="20"/>
    </row>
    <row r="465" spans="7:7" ht="12.5">
      <c r="G465" s="20"/>
    </row>
    <row r="466" spans="7:7" ht="12.5">
      <c r="G466" s="20"/>
    </row>
    <row r="467" spans="7:7" ht="12.5">
      <c r="G467" s="20"/>
    </row>
    <row r="468" spans="7:7" ht="12.5">
      <c r="G468" s="20"/>
    </row>
    <row r="469" spans="7:7" ht="12.5">
      <c r="G469" s="20"/>
    </row>
    <row r="470" spans="7:7" ht="12.5">
      <c r="G470" s="20"/>
    </row>
    <row r="471" spans="7:7" ht="12.5">
      <c r="G471" s="20"/>
    </row>
    <row r="472" spans="7:7" ht="12.5">
      <c r="G472" s="20"/>
    </row>
    <row r="473" spans="7:7" ht="12.5">
      <c r="G473" s="20"/>
    </row>
    <row r="474" spans="7:7" ht="12.5">
      <c r="G474" s="20"/>
    </row>
    <row r="475" spans="7:7" ht="12.5">
      <c r="G475" s="20"/>
    </row>
    <row r="476" spans="7:7" ht="12.5">
      <c r="G476" s="20"/>
    </row>
    <row r="477" spans="7:7" ht="12.5">
      <c r="G477" s="20"/>
    </row>
    <row r="478" spans="7:7" ht="12.5">
      <c r="G478" s="20"/>
    </row>
    <row r="479" spans="7:7" ht="12.5">
      <c r="G479" s="20"/>
    </row>
    <row r="480" spans="7:7" ht="12.5">
      <c r="G480" s="20"/>
    </row>
    <row r="481" spans="7:7" ht="12.5">
      <c r="G481" s="20"/>
    </row>
    <row r="482" spans="7:7" ht="12.5">
      <c r="G482" s="20"/>
    </row>
    <row r="483" spans="7:7" ht="12.5">
      <c r="G483" s="20"/>
    </row>
    <row r="484" spans="7:7" ht="12.5">
      <c r="G484" s="20"/>
    </row>
    <row r="485" spans="7:7" ht="12.5">
      <c r="G485" s="20"/>
    </row>
    <row r="486" spans="7:7" ht="12.5">
      <c r="G486" s="20"/>
    </row>
    <row r="487" spans="7:7" ht="12.5">
      <c r="G487" s="20"/>
    </row>
    <row r="488" spans="7:7" ht="12.5">
      <c r="G488" s="20"/>
    </row>
    <row r="489" spans="7:7" ht="12.5">
      <c r="G489" s="20"/>
    </row>
    <row r="490" spans="7:7" ht="12.5">
      <c r="G490" s="20"/>
    </row>
    <row r="491" spans="7:7" ht="12.5">
      <c r="G491" s="20"/>
    </row>
    <row r="492" spans="7:7" ht="12.5">
      <c r="G492" s="20"/>
    </row>
    <row r="493" spans="7:7" ht="12.5">
      <c r="G493" s="20"/>
    </row>
    <row r="494" spans="7:7" ht="12.5">
      <c r="G494" s="20"/>
    </row>
    <row r="495" spans="7:7" ht="12.5">
      <c r="G495" s="20"/>
    </row>
    <row r="496" spans="7:7" ht="12.5">
      <c r="G496" s="20"/>
    </row>
    <row r="497" spans="7:7" ht="12.5">
      <c r="G497" s="20"/>
    </row>
    <row r="498" spans="7:7" ht="12.5">
      <c r="G498" s="20"/>
    </row>
    <row r="499" spans="7:7" ht="12.5">
      <c r="G499" s="20"/>
    </row>
    <row r="500" spans="7:7" ht="12.5">
      <c r="G500" s="20"/>
    </row>
    <row r="501" spans="7:7" ht="12.5">
      <c r="G501" s="20"/>
    </row>
    <row r="502" spans="7:7" ht="12.5">
      <c r="G502" s="20"/>
    </row>
    <row r="503" spans="7:7" ht="12.5">
      <c r="G503" s="20"/>
    </row>
    <row r="504" spans="7:7" ht="12.5">
      <c r="G504" s="20"/>
    </row>
    <row r="505" spans="7:7" ht="12.5">
      <c r="G505" s="20"/>
    </row>
    <row r="506" spans="7:7" ht="12.5">
      <c r="G506" s="20"/>
    </row>
    <row r="507" spans="7:7" ht="12.5">
      <c r="G507" s="20"/>
    </row>
    <row r="508" spans="7:7" ht="12.5">
      <c r="G508" s="20"/>
    </row>
    <row r="509" spans="7:7" ht="12.5">
      <c r="G509" s="20"/>
    </row>
    <row r="510" spans="7:7" ht="12.5">
      <c r="G510" s="20"/>
    </row>
    <row r="511" spans="7:7" ht="12.5">
      <c r="G511" s="20"/>
    </row>
    <row r="512" spans="7:7" ht="12.5">
      <c r="G512" s="20"/>
    </row>
    <row r="513" spans="7:7" ht="12.5">
      <c r="G513" s="20"/>
    </row>
    <row r="514" spans="7:7" ht="12.5">
      <c r="G514" s="20"/>
    </row>
    <row r="515" spans="7:7" ht="12.5">
      <c r="G515" s="20"/>
    </row>
    <row r="516" spans="7:7" ht="12.5">
      <c r="G516" s="20"/>
    </row>
    <row r="517" spans="7:7" ht="12.5">
      <c r="G517" s="20"/>
    </row>
    <row r="518" spans="7:7" ht="12.5">
      <c r="G518" s="20"/>
    </row>
    <row r="519" spans="7:7" ht="12.5">
      <c r="G519" s="20"/>
    </row>
    <row r="520" spans="7:7" ht="12.5">
      <c r="G520" s="20"/>
    </row>
    <row r="521" spans="7:7" ht="12.5">
      <c r="G521" s="20"/>
    </row>
    <row r="522" spans="7:7" ht="12.5">
      <c r="G522" s="20"/>
    </row>
    <row r="523" spans="7:7" ht="12.5">
      <c r="G523" s="20"/>
    </row>
    <row r="524" spans="7:7" ht="12.5">
      <c r="G524" s="20"/>
    </row>
    <row r="525" spans="7:7" ht="12.5">
      <c r="G525" s="20"/>
    </row>
    <row r="526" spans="7:7" ht="12.5">
      <c r="G526" s="20"/>
    </row>
    <row r="527" spans="7:7" ht="12.5">
      <c r="G527" s="20"/>
    </row>
    <row r="528" spans="7:7" ht="12.5">
      <c r="G528" s="20"/>
    </row>
    <row r="529" spans="7:7" ht="12.5">
      <c r="G529" s="20"/>
    </row>
    <row r="530" spans="7:7" ht="12.5">
      <c r="G530" s="20"/>
    </row>
    <row r="531" spans="7:7" ht="12.5">
      <c r="G531" s="20"/>
    </row>
    <row r="532" spans="7:7" ht="12.5">
      <c r="G532" s="20"/>
    </row>
    <row r="533" spans="7:7" ht="12.5">
      <c r="G533" s="20"/>
    </row>
    <row r="534" spans="7:7" ht="12.5">
      <c r="G534" s="20"/>
    </row>
    <row r="535" spans="7:7" ht="12.5">
      <c r="G535" s="20"/>
    </row>
    <row r="536" spans="7:7" ht="12.5">
      <c r="G536" s="20"/>
    </row>
    <row r="537" spans="7:7" ht="12.5">
      <c r="G537" s="20"/>
    </row>
    <row r="538" spans="7:7" ht="12.5">
      <c r="G538" s="20"/>
    </row>
    <row r="539" spans="7:7" ht="12.5">
      <c r="G539" s="20"/>
    </row>
    <row r="540" spans="7:7" ht="12.5">
      <c r="G540" s="20"/>
    </row>
    <row r="541" spans="7:7" ht="12.5">
      <c r="G541" s="20"/>
    </row>
    <row r="542" spans="7:7" ht="12.5">
      <c r="G542" s="20"/>
    </row>
    <row r="543" spans="7:7" ht="12.5">
      <c r="G543" s="20"/>
    </row>
    <row r="544" spans="7:7" ht="12.5">
      <c r="G544" s="20"/>
    </row>
    <row r="545" spans="7:7" ht="12.5">
      <c r="G545" s="20"/>
    </row>
    <row r="546" spans="7:7" ht="12.5">
      <c r="G546" s="20"/>
    </row>
    <row r="547" spans="7:7" ht="12.5">
      <c r="G547" s="20"/>
    </row>
    <row r="548" spans="7:7" ht="12.5">
      <c r="G548" s="20"/>
    </row>
    <row r="549" spans="7:7" ht="12.5">
      <c r="G549" s="20"/>
    </row>
    <row r="550" spans="7:7" ht="12.5">
      <c r="G550" s="20"/>
    </row>
    <row r="551" spans="7:7" ht="12.5">
      <c r="G551" s="20"/>
    </row>
    <row r="552" spans="7:7" ht="12.5">
      <c r="G552" s="20"/>
    </row>
    <row r="553" spans="7:7" ht="12.5">
      <c r="G553" s="20"/>
    </row>
    <row r="554" spans="7:7" ht="12.5">
      <c r="G554" s="20"/>
    </row>
    <row r="555" spans="7:7" ht="12.5">
      <c r="G555" s="20"/>
    </row>
    <row r="556" spans="7:7" ht="12.5">
      <c r="G556" s="20"/>
    </row>
    <row r="557" spans="7:7" ht="12.5">
      <c r="G557" s="20"/>
    </row>
    <row r="558" spans="7:7" ht="12.5">
      <c r="G558" s="20"/>
    </row>
    <row r="559" spans="7:7" ht="12.5">
      <c r="G559" s="20"/>
    </row>
    <row r="560" spans="7:7" ht="12.5">
      <c r="G560" s="20"/>
    </row>
    <row r="561" spans="7:7" ht="12.5">
      <c r="G561" s="20"/>
    </row>
    <row r="562" spans="7:7" ht="12.5">
      <c r="G562" s="20"/>
    </row>
    <row r="563" spans="7:7" ht="12.5">
      <c r="G563" s="20"/>
    </row>
    <row r="564" spans="7:7" ht="12.5">
      <c r="G564" s="20"/>
    </row>
    <row r="565" spans="7:7" ht="12.5">
      <c r="G565" s="20"/>
    </row>
    <row r="566" spans="7:7" ht="12.5">
      <c r="G566" s="20"/>
    </row>
    <row r="567" spans="7:7" ht="12.5">
      <c r="G567" s="20"/>
    </row>
    <row r="568" spans="7:7" ht="12.5">
      <c r="G568" s="20"/>
    </row>
    <row r="569" spans="7:7" ht="12.5">
      <c r="G569" s="20"/>
    </row>
    <row r="570" spans="7:7" ht="12.5">
      <c r="G570" s="20"/>
    </row>
    <row r="571" spans="7:7" ht="12.5">
      <c r="G571" s="20"/>
    </row>
    <row r="572" spans="7:7" ht="12.5">
      <c r="G572" s="20"/>
    </row>
    <row r="573" spans="7:7" ht="12.5">
      <c r="G573" s="20"/>
    </row>
    <row r="574" spans="7:7" ht="12.5">
      <c r="G574" s="20"/>
    </row>
    <row r="575" spans="7:7" ht="12.5">
      <c r="G575" s="20"/>
    </row>
    <row r="576" spans="7:7" ht="12.5">
      <c r="G576" s="20"/>
    </row>
    <row r="577" spans="7:7" ht="12.5">
      <c r="G577" s="20"/>
    </row>
    <row r="578" spans="7:7" ht="12.5">
      <c r="G578" s="20"/>
    </row>
    <row r="579" spans="7:7" ht="12.5">
      <c r="G579" s="20"/>
    </row>
    <row r="580" spans="7:7" ht="12.5">
      <c r="G580" s="20"/>
    </row>
    <row r="581" spans="7:7" ht="12.5">
      <c r="G581" s="20"/>
    </row>
    <row r="582" spans="7:7" ht="12.5">
      <c r="G582" s="20"/>
    </row>
    <row r="583" spans="7:7" ht="12.5">
      <c r="G583" s="20"/>
    </row>
    <row r="584" spans="7:7" ht="12.5">
      <c r="G584" s="20"/>
    </row>
    <row r="585" spans="7:7" ht="12.5">
      <c r="G585" s="20"/>
    </row>
    <row r="586" spans="7:7" ht="12.5">
      <c r="G586" s="20"/>
    </row>
    <row r="587" spans="7:7" ht="12.5">
      <c r="G587" s="20"/>
    </row>
    <row r="588" spans="7:7" ht="12.5">
      <c r="G588" s="20"/>
    </row>
    <row r="589" spans="7:7" ht="12.5">
      <c r="G589" s="20"/>
    </row>
    <row r="590" spans="7:7" ht="12.5">
      <c r="G590" s="20"/>
    </row>
    <row r="591" spans="7:7" ht="12.5">
      <c r="G591" s="20"/>
    </row>
    <row r="592" spans="7:7" ht="12.5">
      <c r="G592" s="20"/>
    </row>
    <row r="593" spans="7:7" ht="12.5">
      <c r="G593" s="20"/>
    </row>
    <row r="594" spans="7:7" ht="12.5">
      <c r="G594" s="20"/>
    </row>
    <row r="595" spans="7:7" ht="12.5">
      <c r="G595" s="20"/>
    </row>
    <row r="596" spans="7:7" ht="12.5">
      <c r="G596" s="20"/>
    </row>
    <row r="597" spans="7:7" ht="12.5">
      <c r="G597" s="20"/>
    </row>
    <row r="598" spans="7:7" ht="12.5">
      <c r="G598" s="20"/>
    </row>
    <row r="599" spans="7:7" ht="12.5">
      <c r="G599" s="20"/>
    </row>
    <row r="600" spans="7:7" ht="12.5">
      <c r="G600" s="20"/>
    </row>
    <row r="601" spans="7:7" ht="12.5">
      <c r="G601" s="20"/>
    </row>
    <row r="602" spans="7:7" ht="12.5">
      <c r="G602" s="20"/>
    </row>
    <row r="603" spans="7:7" ht="12.5">
      <c r="G603" s="20"/>
    </row>
    <row r="604" spans="7:7" ht="12.5">
      <c r="G604" s="20"/>
    </row>
    <row r="605" spans="7:7" ht="12.5">
      <c r="G605" s="20"/>
    </row>
    <row r="606" spans="7:7" ht="12.5">
      <c r="G606" s="20"/>
    </row>
    <row r="607" spans="7:7" ht="12.5">
      <c r="G607" s="20"/>
    </row>
    <row r="608" spans="7:7" ht="12.5">
      <c r="G608" s="20"/>
    </row>
    <row r="609" spans="7:7" ht="12.5">
      <c r="G609" s="20"/>
    </row>
    <row r="610" spans="7:7" ht="12.5">
      <c r="G610" s="20"/>
    </row>
    <row r="611" spans="7:7" ht="12.5">
      <c r="G611" s="20"/>
    </row>
    <row r="612" spans="7:7" ht="12.5">
      <c r="G612" s="20"/>
    </row>
    <row r="613" spans="7:7" ht="12.5">
      <c r="G613" s="20"/>
    </row>
    <row r="614" spans="7:7" ht="12.5">
      <c r="G614" s="20"/>
    </row>
    <row r="615" spans="7:7" ht="12.5">
      <c r="G615" s="20"/>
    </row>
    <row r="616" spans="7:7" ht="12.5">
      <c r="G616" s="20"/>
    </row>
    <row r="617" spans="7:7" ht="12.5">
      <c r="G617" s="20"/>
    </row>
    <row r="618" spans="7:7" ht="12.5">
      <c r="G618" s="20"/>
    </row>
    <row r="619" spans="7:7" ht="12.5">
      <c r="G619" s="20"/>
    </row>
    <row r="620" spans="7:7" ht="12.5">
      <c r="G620" s="20"/>
    </row>
    <row r="621" spans="7:7" ht="12.5">
      <c r="G621" s="20"/>
    </row>
    <row r="622" spans="7:7" ht="12.5">
      <c r="G622" s="20"/>
    </row>
    <row r="623" spans="7:7" ht="12.5">
      <c r="G623" s="20"/>
    </row>
    <row r="624" spans="7:7" ht="12.5">
      <c r="G624" s="20"/>
    </row>
    <row r="625" spans="7:7" ht="12.5">
      <c r="G625" s="20"/>
    </row>
    <row r="626" spans="7:7" ht="12.5">
      <c r="G626" s="20"/>
    </row>
    <row r="627" spans="7:7" ht="12.5">
      <c r="G627" s="20"/>
    </row>
    <row r="628" spans="7:7" ht="12.5">
      <c r="G628" s="20"/>
    </row>
    <row r="629" spans="7:7" ht="12.5">
      <c r="G629" s="20"/>
    </row>
    <row r="630" spans="7:7" ht="12.5">
      <c r="G630" s="20"/>
    </row>
    <row r="631" spans="7:7" ht="12.5">
      <c r="G631" s="20"/>
    </row>
    <row r="632" spans="7:7" ht="12.5">
      <c r="G632" s="20"/>
    </row>
    <row r="633" spans="7:7" ht="12.5">
      <c r="G633" s="20"/>
    </row>
    <row r="634" spans="7:7" ht="12.5">
      <c r="G634" s="20"/>
    </row>
    <row r="635" spans="7:7" ht="12.5">
      <c r="G635" s="20"/>
    </row>
    <row r="636" spans="7:7" ht="12.5">
      <c r="G636" s="20"/>
    </row>
    <row r="637" spans="7:7" ht="12.5">
      <c r="G637" s="20"/>
    </row>
    <row r="638" spans="7:7" ht="12.5">
      <c r="G638" s="20"/>
    </row>
    <row r="639" spans="7:7" ht="12.5">
      <c r="G639" s="20"/>
    </row>
    <row r="640" spans="7:7" ht="12.5">
      <c r="G640" s="20"/>
    </row>
    <row r="641" spans="7:7" ht="12.5">
      <c r="G641" s="20"/>
    </row>
    <row r="642" spans="7:7" ht="12.5">
      <c r="G642" s="20"/>
    </row>
    <row r="643" spans="7:7" ht="12.5">
      <c r="G643" s="20"/>
    </row>
    <row r="644" spans="7:7" ht="12.5">
      <c r="G644" s="20"/>
    </row>
    <row r="645" spans="7:7" ht="12.5">
      <c r="G645" s="20"/>
    </row>
    <row r="646" spans="7:7" ht="12.5">
      <c r="G646" s="20"/>
    </row>
    <row r="647" spans="7:7" ht="12.5">
      <c r="G647" s="20"/>
    </row>
    <row r="648" spans="7:7" ht="12.5">
      <c r="G648" s="20"/>
    </row>
    <row r="649" spans="7:7" ht="12.5">
      <c r="G649" s="20"/>
    </row>
    <row r="650" spans="7:7" ht="12.5">
      <c r="G650" s="20"/>
    </row>
    <row r="651" spans="7:7" ht="12.5">
      <c r="G651" s="20"/>
    </row>
    <row r="652" spans="7:7" ht="12.5">
      <c r="G652" s="20"/>
    </row>
    <row r="653" spans="7:7" ht="12.5">
      <c r="G653" s="20"/>
    </row>
    <row r="654" spans="7:7" ht="12.5">
      <c r="G654" s="20"/>
    </row>
    <row r="655" spans="7:7" ht="12.5">
      <c r="G655" s="20"/>
    </row>
    <row r="656" spans="7:7" ht="12.5">
      <c r="G656" s="20"/>
    </row>
    <row r="657" spans="7:7" ht="12.5">
      <c r="G657" s="20"/>
    </row>
    <row r="658" spans="7:7" ht="12.5">
      <c r="G658" s="20"/>
    </row>
    <row r="659" spans="7:7" ht="12.5">
      <c r="G659" s="20"/>
    </row>
    <row r="660" spans="7:7" ht="12.5">
      <c r="G660" s="20"/>
    </row>
    <row r="661" spans="7:7" ht="12.5">
      <c r="G661" s="20"/>
    </row>
    <row r="662" spans="7:7" ht="12.5">
      <c r="G662" s="20"/>
    </row>
    <row r="663" spans="7:7" ht="12.5">
      <c r="G663" s="20"/>
    </row>
    <row r="664" spans="7:7" ht="12.5">
      <c r="G664" s="20"/>
    </row>
    <row r="665" spans="7:7" ht="12.5">
      <c r="G665" s="20"/>
    </row>
    <row r="666" spans="7:7" ht="12.5">
      <c r="G666" s="20"/>
    </row>
    <row r="667" spans="7:7" ht="12.5">
      <c r="G667" s="20"/>
    </row>
    <row r="668" spans="7:7" ht="12.5">
      <c r="G668" s="20"/>
    </row>
    <row r="669" spans="7:7" ht="12.5">
      <c r="G669" s="20"/>
    </row>
    <row r="670" spans="7:7" ht="12.5">
      <c r="G670" s="20"/>
    </row>
    <row r="671" spans="7:7" ht="12.5">
      <c r="G671" s="20"/>
    </row>
    <row r="672" spans="7:7" ht="12.5">
      <c r="G672" s="20"/>
    </row>
    <row r="673" spans="7:7" ht="12.5">
      <c r="G673" s="20"/>
    </row>
    <row r="674" spans="7:7" ht="12.5">
      <c r="G674" s="20"/>
    </row>
    <row r="675" spans="7:7" ht="12.5">
      <c r="G675" s="20"/>
    </row>
    <row r="676" spans="7:7" ht="12.5">
      <c r="G676" s="20"/>
    </row>
    <row r="677" spans="7:7" ht="12.5">
      <c r="G677" s="20"/>
    </row>
    <row r="678" spans="7:7" ht="12.5">
      <c r="G678" s="20"/>
    </row>
    <row r="679" spans="7:7" ht="12.5">
      <c r="G679" s="20"/>
    </row>
    <row r="680" spans="7:7" ht="12.5">
      <c r="G680" s="20"/>
    </row>
    <row r="681" spans="7:7" ht="12.5">
      <c r="G681" s="20"/>
    </row>
    <row r="682" spans="7:7" ht="12.5">
      <c r="G682" s="20"/>
    </row>
    <row r="683" spans="7:7" ht="12.5">
      <c r="G683" s="20"/>
    </row>
    <row r="684" spans="7:7" ht="12.5">
      <c r="G684" s="20"/>
    </row>
    <row r="685" spans="7:7" ht="12.5">
      <c r="G685" s="20"/>
    </row>
    <row r="686" spans="7:7" ht="12.5">
      <c r="G686" s="20"/>
    </row>
    <row r="687" spans="7:7" ht="12.5">
      <c r="G687" s="20"/>
    </row>
    <row r="688" spans="7:7" ht="12.5">
      <c r="G688" s="20"/>
    </row>
    <row r="689" spans="7:7" ht="12.5">
      <c r="G689" s="20"/>
    </row>
    <row r="690" spans="7:7" ht="12.5">
      <c r="G690" s="20"/>
    </row>
    <row r="691" spans="7:7" ht="12.5">
      <c r="G691" s="20"/>
    </row>
    <row r="692" spans="7:7" ht="12.5">
      <c r="G692" s="20"/>
    </row>
    <row r="693" spans="7:7" ht="12.5">
      <c r="G693" s="20"/>
    </row>
    <row r="694" spans="7:7" ht="12.5">
      <c r="G694" s="20"/>
    </row>
    <row r="695" spans="7:7" ht="12.5">
      <c r="G695" s="20"/>
    </row>
    <row r="696" spans="7:7" ht="12.5">
      <c r="G696" s="20"/>
    </row>
    <row r="697" spans="7:7" ht="12.5">
      <c r="G697" s="20"/>
    </row>
    <row r="698" spans="7:7" ht="12.5">
      <c r="G698" s="20"/>
    </row>
    <row r="699" spans="7:7" ht="12.5">
      <c r="G699" s="20"/>
    </row>
    <row r="700" spans="7:7" ht="12.5">
      <c r="G700" s="20"/>
    </row>
    <row r="701" spans="7:7" ht="12.5">
      <c r="G701" s="20"/>
    </row>
    <row r="702" spans="7:7" ht="12.5">
      <c r="G702" s="20"/>
    </row>
    <row r="703" spans="7:7" ht="12.5">
      <c r="G703" s="20"/>
    </row>
    <row r="704" spans="7:7" ht="12.5">
      <c r="G704" s="20"/>
    </row>
    <row r="705" spans="7:7" ht="12.5">
      <c r="G705" s="20"/>
    </row>
    <row r="706" spans="7:7" ht="12.5">
      <c r="G706" s="20"/>
    </row>
    <row r="707" spans="7:7" ht="12.5">
      <c r="G707" s="20"/>
    </row>
    <row r="708" spans="7:7" ht="12.5">
      <c r="G708" s="20"/>
    </row>
    <row r="709" spans="7:7" ht="12.5">
      <c r="G709" s="20"/>
    </row>
    <row r="710" spans="7:7" ht="12.5">
      <c r="G710" s="20"/>
    </row>
    <row r="711" spans="7:7" ht="12.5">
      <c r="G711" s="20"/>
    </row>
    <row r="712" spans="7:7" ht="12.5">
      <c r="G712" s="20"/>
    </row>
    <row r="713" spans="7:7" ht="12.5">
      <c r="G713" s="20"/>
    </row>
    <row r="714" spans="7:7" ht="12.5">
      <c r="G714" s="20"/>
    </row>
    <row r="715" spans="7:7" ht="12.5">
      <c r="G715" s="20"/>
    </row>
    <row r="716" spans="7:7" ht="12.5">
      <c r="G716" s="20"/>
    </row>
    <row r="717" spans="7:7" ht="12.5">
      <c r="G717" s="20"/>
    </row>
    <row r="718" spans="7:7" ht="12.5">
      <c r="G718" s="20"/>
    </row>
    <row r="719" spans="7:7" ht="12.5">
      <c r="G719" s="20"/>
    </row>
    <row r="720" spans="7:7" ht="12.5">
      <c r="G720" s="20"/>
    </row>
    <row r="721" spans="7:7" ht="12.5">
      <c r="G721" s="20"/>
    </row>
    <row r="722" spans="7:7" ht="12.5">
      <c r="G722" s="20"/>
    </row>
    <row r="723" spans="7:7" ht="12.5">
      <c r="G723" s="20"/>
    </row>
    <row r="724" spans="7:7" ht="12.5">
      <c r="G724" s="20"/>
    </row>
    <row r="725" spans="7:7" ht="12.5">
      <c r="G725" s="20"/>
    </row>
    <row r="726" spans="7:7" ht="12.5">
      <c r="G726" s="20"/>
    </row>
    <row r="727" spans="7:7" ht="12.5">
      <c r="G727" s="20"/>
    </row>
    <row r="728" spans="7:7" ht="12.5">
      <c r="G728" s="20"/>
    </row>
    <row r="729" spans="7:7" ht="12.5">
      <c r="G729" s="20"/>
    </row>
    <row r="730" spans="7:7" ht="12.5">
      <c r="G730" s="20"/>
    </row>
    <row r="731" spans="7:7" ht="12.5">
      <c r="G731" s="20"/>
    </row>
    <row r="732" spans="7:7" ht="12.5">
      <c r="G732" s="20"/>
    </row>
    <row r="733" spans="7:7" ht="12.5">
      <c r="G733" s="20"/>
    </row>
    <row r="734" spans="7:7" ht="12.5">
      <c r="G734" s="20"/>
    </row>
    <row r="735" spans="7:7" ht="12.5">
      <c r="G735" s="20"/>
    </row>
    <row r="736" spans="7:7" ht="12.5">
      <c r="G736" s="20"/>
    </row>
    <row r="737" spans="7:7" ht="12.5">
      <c r="G737" s="20"/>
    </row>
    <row r="738" spans="7:7" ht="12.5">
      <c r="G738" s="20"/>
    </row>
    <row r="739" spans="7:7" ht="12.5">
      <c r="G739" s="20"/>
    </row>
    <row r="740" spans="7:7" ht="12.5">
      <c r="G740" s="20"/>
    </row>
    <row r="741" spans="7:7" ht="12.5">
      <c r="G741" s="20"/>
    </row>
    <row r="742" spans="7:7" ht="12.5">
      <c r="G742" s="20"/>
    </row>
    <row r="743" spans="7:7" ht="12.5">
      <c r="G743" s="20"/>
    </row>
    <row r="744" spans="7:7" ht="12.5">
      <c r="G744" s="20"/>
    </row>
    <row r="745" spans="7:7" ht="12.5">
      <c r="G745" s="20"/>
    </row>
    <row r="746" spans="7:7" ht="12.5">
      <c r="G746" s="20"/>
    </row>
    <row r="747" spans="7:7" ht="12.5">
      <c r="G747" s="20"/>
    </row>
    <row r="748" spans="7:7" ht="12.5">
      <c r="G748" s="20"/>
    </row>
    <row r="749" spans="7:7" ht="12.5">
      <c r="G749" s="20"/>
    </row>
    <row r="750" spans="7:7" ht="12.5">
      <c r="G750" s="20"/>
    </row>
    <row r="751" spans="7:7" ht="12.5">
      <c r="G751" s="20"/>
    </row>
    <row r="752" spans="7:7" ht="12.5">
      <c r="G752" s="20"/>
    </row>
    <row r="753" spans="7:7" ht="12.5">
      <c r="G753" s="20"/>
    </row>
    <row r="754" spans="7:7" ht="12.5">
      <c r="G754" s="20"/>
    </row>
    <row r="755" spans="7:7" ht="12.5">
      <c r="G755" s="20"/>
    </row>
    <row r="756" spans="7:7" ht="12.5">
      <c r="G756" s="20"/>
    </row>
    <row r="757" spans="7:7" ht="12.5">
      <c r="G757" s="20"/>
    </row>
    <row r="758" spans="7:7" ht="12.5">
      <c r="G758" s="20"/>
    </row>
    <row r="759" spans="7:7" ht="12.5">
      <c r="G759" s="20"/>
    </row>
    <row r="760" spans="7:7" ht="12.5">
      <c r="G760" s="20"/>
    </row>
    <row r="761" spans="7:7" ht="12.5">
      <c r="G761" s="20"/>
    </row>
    <row r="762" spans="7:7" ht="12.5">
      <c r="G762" s="20"/>
    </row>
    <row r="763" spans="7:7" ht="12.5">
      <c r="G763" s="20"/>
    </row>
    <row r="764" spans="7:7" ht="12.5">
      <c r="G764" s="20"/>
    </row>
    <row r="765" spans="7:7" ht="12.5">
      <c r="G765" s="20"/>
    </row>
    <row r="766" spans="7:7" ht="12.5">
      <c r="G766" s="20"/>
    </row>
    <row r="767" spans="7:7" ht="12.5">
      <c r="G767" s="20"/>
    </row>
    <row r="768" spans="7:7" ht="12.5">
      <c r="G768" s="20"/>
    </row>
    <row r="769" spans="7:7" ht="12.5">
      <c r="G769" s="20"/>
    </row>
    <row r="770" spans="7:7" ht="12.5">
      <c r="G770" s="20"/>
    </row>
    <row r="771" spans="7:7" ht="12.5">
      <c r="G771" s="20"/>
    </row>
    <row r="772" spans="7:7" ht="12.5">
      <c r="G772" s="20"/>
    </row>
    <row r="773" spans="7:7" ht="12.5">
      <c r="G773" s="20"/>
    </row>
    <row r="774" spans="7:7" ht="12.5">
      <c r="G774" s="20"/>
    </row>
    <row r="775" spans="7:7" ht="12.5">
      <c r="G775" s="20"/>
    </row>
    <row r="776" spans="7:7" ht="12.5">
      <c r="G776" s="20"/>
    </row>
    <row r="777" spans="7:7" ht="12.5">
      <c r="G777" s="20"/>
    </row>
    <row r="778" spans="7:7" ht="12.5">
      <c r="G778" s="20"/>
    </row>
    <row r="779" spans="7:7" ht="12.5">
      <c r="G779" s="20"/>
    </row>
    <row r="780" spans="7:7" ht="12.5">
      <c r="G780" s="20"/>
    </row>
    <row r="781" spans="7:7" ht="12.5">
      <c r="G781" s="20"/>
    </row>
    <row r="782" spans="7:7" ht="12.5">
      <c r="G782" s="20"/>
    </row>
    <row r="783" spans="7:7" ht="12.5">
      <c r="G783" s="20"/>
    </row>
    <row r="784" spans="7:7" ht="12.5">
      <c r="G784" s="20"/>
    </row>
    <row r="785" spans="7:7" ht="12.5">
      <c r="G785" s="20"/>
    </row>
    <row r="786" spans="7:7" ht="12.5">
      <c r="G786" s="20"/>
    </row>
    <row r="787" spans="7:7" ht="12.5">
      <c r="G787" s="20"/>
    </row>
    <row r="788" spans="7:7" ht="12.5">
      <c r="G788" s="20"/>
    </row>
    <row r="789" spans="7:7" ht="12.5">
      <c r="G789" s="20"/>
    </row>
    <row r="790" spans="7:7" ht="12.5">
      <c r="G790" s="20"/>
    </row>
    <row r="791" spans="7:7" ht="12.5">
      <c r="G791" s="20"/>
    </row>
    <row r="792" spans="7:7" ht="12.5">
      <c r="G792" s="20"/>
    </row>
    <row r="793" spans="7:7" ht="12.5">
      <c r="G793" s="20"/>
    </row>
    <row r="794" spans="7:7" ht="12.5">
      <c r="G794" s="20"/>
    </row>
    <row r="795" spans="7:7" ht="12.5">
      <c r="G795" s="20"/>
    </row>
    <row r="796" spans="7:7" ht="12.5">
      <c r="G796" s="20"/>
    </row>
    <row r="797" spans="7:7" ht="12.5">
      <c r="G797" s="20"/>
    </row>
    <row r="798" spans="7:7" ht="12.5">
      <c r="G798" s="20"/>
    </row>
    <row r="799" spans="7:7" ht="12.5">
      <c r="G799" s="20"/>
    </row>
    <row r="800" spans="7:7" ht="12.5">
      <c r="G800" s="20"/>
    </row>
    <row r="801" spans="7:7" ht="12.5">
      <c r="G801" s="20"/>
    </row>
    <row r="802" spans="7:7" ht="12.5">
      <c r="G802" s="20"/>
    </row>
    <row r="803" spans="7:7" ht="12.5">
      <c r="G803" s="20"/>
    </row>
    <row r="804" spans="7:7" ht="12.5">
      <c r="G804" s="20"/>
    </row>
    <row r="805" spans="7:7" ht="12.5">
      <c r="G805" s="20"/>
    </row>
    <row r="806" spans="7:7" ht="12.5">
      <c r="G806" s="20"/>
    </row>
    <row r="807" spans="7:7" ht="12.5">
      <c r="G807" s="20"/>
    </row>
    <row r="808" spans="7:7" ht="12.5">
      <c r="G808" s="20"/>
    </row>
    <row r="809" spans="7:7" ht="12.5">
      <c r="G809" s="20"/>
    </row>
    <row r="810" spans="7:7" ht="12.5">
      <c r="G810" s="20"/>
    </row>
    <row r="811" spans="7:7" ht="12.5">
      <c r="G811" s="20"/>
    </row>
    <row r="812" spans="7:7" ht="12.5">
      <c r="G812" s="20"/>
    </row>
    <row r="813" spans="7:7" ht="12.5">
      <c r="G813" s="20"/>
    </row>
    <row r="814" spans="7:7" ht="12.5">
      <c r="G814" s="20"/>
    </row>
    <row r="815" spans="7:7" ht="12.5">
      <c r="G815" s="20"/>
    </row>
    <row r="816" spans="7:7" ht="12.5">
      <c r="G816" s="20"/>
    </row>
    <row r="817" spans="7:7" ht="12.5">
      <c r="G817" s="20"/>
    </row>
    <row r="818" spans="7:7" ht="12.5">
      <c r="G818" s="20"/>
    </row>
    <row r="819" spans="7:7" ht="12.5">
      <c r="G819" s="20"/>
    </row>
    <row r="820" spans="7:7" ht="12.5">
      <c r="G820" s="20"/>
    </row>
    <row r="821" spans="7:7" ht="12.5">
      <c r="G821" s="20"/>
    </row>
    <row r="822" spans="7:7" ht="12.5">
      <c r="G822" s="20"/>
    </row>
    <row r="823" spans="7:7" ht="12.5">
      <c r="G823" s="20"/>
    </row>
    <row r="824" spans="7:7" ht="12.5">
      <c r="G824" s="20"/>
    </row>
    <row r="825" spans="7:7" ht="12.5">
      <c r="G825" s="20"/>
    </row>
    <row r="826" spans="7:7" ht="12.5">
      <c r="G826" s="20"/>
    </row>
    <row r="827" spans="7:7" ht="12.5">
      <c r="G827" s="20"/>
    </row>
    <row r="828" spans="7:7" ht="12.5">
      <c r="G828" s="20"/>
    </row>
    <row r="829" spans="7:7" ht="12.5">
      <c r="G829" s="20"/>
    </row>
    <row r="830" spans="7:7" ht="12.5">
      <c r="G830" s="20"/>
    </row>
    <row r="831" spans="7:7" ht="12.5">
      <c r="G831" s="20"/>
    </row>
    <row r="832" spans="7:7" ht="12.5">
      <c r="G832" s="20"/>
    </row>
    <row r="833" spans="7:7" ht="12.5">
      <c r="G833" s="20"/>
    </row>
    <row r="834" spans="7:7" ht="12.5">
      <c r="G834" s="20"/>
    </row>
    <row r="835" spans="7:7" ht="12.5">
      <c r="G835" s="20"/>
    </row>
    <row r="836" spans="7:7" ht="12.5">
      <c r="G836" s="20"/>
    </row>
    <row r="837" spans="7:7" ht="12.5">
      <c r="G837" s="20"/>
    </row>
    <row r="838" spans="7:7" ht="12.5">
      <c r="G838" s="20"/>
    </row>
    <row r="839" spans="7:7" ht="12.5">
      <c r="G839" s="20"/>
    </row>
    <row r="840" spans="7:7" ht="12.5">
      <c r="G840" s="20"/>
    </row>
    <row r="841" spans="7:7" ht="12.5">
      <c r="G841" s="20"/>
    </row>
    <row r="842" spans="7:7" ht="12.5">
      <c r="G842" s="20"/>
    </row>
    <row r="843" spans="7:7" ht="12.5">
      <c r="G843" s="20"/>
    </row>
    <row r="844" spans="7:7" ht="12.5">
      <c r="G844" s="20"/>
    </row>
    <row r="845" spans="7:7" ht="12.5">
      <c r="G845" s="20"/>
    </row>
    <row r="846" spans="7:7" ht="12.5">
      <c r="G846" s="20"/>
    </row>
    <row r="847" spans="7:7" ht="12.5">
      <c r="G847" s="20"/>
    </row>
    <row r="848" spans="7:7" ht="12.5">
      <c r="G848" s="20"/>
    </row>
    <row r="849" spans="7:7" ht="12.5">
      <c r="G849" s="20"/>
    </row>
    <row r="850" spans="7:7" ht="12.5">
      <c r="G850" s="20"/>
    </row>
    <row r="851" spans="7:7" ht="12.5">
      <c r="G851" s="20"/>
    </row>
    <row r="852" spans="7:7" ht="12.5">
      <c r="G852" s="20"/>
    </row>
    <row r="853" spans="7:7" ht="12.5">
      <c r="G853" s="20"/>
    </row>
    <row r="854" spans="7:7" ht="12.5">
      <c r="G854" s="20"/>
    </row>
    <row r="855" spans="7:7" ht="12.5">
      <c r="G855" s="20"/>
    </row>
    <row r="856" spans="7:7" ht="12.5">
      <c r="G856" s="20"/>
    </row>
    <row r="857" spans="7:7" ht="12.5">
      <c r="G857" s="20"/>
    </row>
    <row r="858" spans="7:7" ht="12.5">
      <c r="G858" s="20"/>
    </row>
    <row r="859" spans="7:7" ht="12.5">
      <c r="G859" s="20"/>
    </row>
    <row r="860" spans="7:7" ht="12.5">
      <c r="G860" s="20"/>
    </row>
    <row r="861" spans="7:7" ht="12.5">
      <c r="G861" s="20"/>
    </row>
    <row r="862" spans="7:7" ht="12.5">
      <c r="G862" s="20"/>
    </row>
    <row r="863" spans="7:7" ht="12.5">
      <c r="G863" s="20"/>
    </row>
    <row r="864" spans="7:7" ht="12.5">
      <c r="G864" s="20"/>
    </row>
    <row r="865" spans="7:7" ht="12.5">
      <c r="G865" s="20"/>
    </row>
    <row r="866" spans="7:7" ht="12.5">
      <c r="G866" s="20"/>
    </row>
    <row r="867" spans="7:7" ht="12.5">
      <c r="G867" s="20"/>
    </row>
    <row r="868" spans="7:7" ht="12.5">
      <c r="G868" s="20"/>
    </row>
    <row r="869" spans="7:7" ht="12.5">
      <c r="G869" s="20"/>
    </row>
    <row r="870" spans="7:7" ht="12.5">
      <c r="G870" s="20"/>
    </row>
    <row r="871" spans="7:7" ht="12.5">
      <c r="G871" s="20"/>
    </row>
    <row r="872" spans="7:7" ht="12.5">
      <c r="G872" s="20"/>
    </row>
    <row r="873" spans="7:7" ht="12.5">
      <c r="G873" s="20"/>
    </row>
    <row r="874" spans="7:7" ht="12.5">
      <c r="G874" s="20"/>
    </row>
    <row r="875" spans="7:7" ht="12.5">
      <c r="G875" s="20"/>
    </row>
    <row r="876" spans="7:7" ht="12.5">
      <c r="G876" s="20"/>
    </row>
    <row r="877" spans="7:7" ht="12.5">
      <c r="G877" s="20"/>
    </row>
    <row r="878" spans="7:7" ht="12.5">
      <c r="G878" s="20"/>
    </row>
    <row r="879" spans="7:7" ht="12.5">
      <c r="G879" s="20"/>
    </row>
    <row r="880" spans="7:7" ht="12.5">
      <c r="G880" s="20"/>
    </row>
    <row r="881" spans="7:7" ht="12.5">
      <c r="G881" s="20"/>
    </row>
    <row r="882" spans="7:7" ht="12.5">
      <c r="G882" s="20"/>
    </row>
    <row r="883" spans="7:7" ht="12.5">
      <c r="G883" s="20"/>
    </row>
    <row r="884" spans="7:7" ht="12.5">
      <c r="G884" s="20"/>
    </row>
    <row r="885" spans="7:7" ht="12.5">
      <c r="G885" s="20"/>
    </row>
    <row r="886" spans="7:7" ht="12.5">
      <c r="G886" s="20"/>
    </row>
    <row r="887" spans="7:7" ht="12.5">
      <c r="G887" s="20"/>
    </row>
    <row r="888" spans="7:7" ht="12.5">
      <c r="G888" s="20"/>
    </row>
    <row r="889" spans="7:7" ht="12.5">
      <c r="G889" s="20"/>
    </row>
    <row r="890" spans="7:7" ht="12.5">
      <c r="G890" s="20"/>
    </row>
    <row r="891" spans="7:7" ht="12.5">
      <c r="G891" s="20"/>
    </row>
    <row r="892" spans="7:7" ht="12.5">
      <c r="G892" s="20"/>
    </row>
    <row r="893" spans="7:7" ht="12.5">
      <c r="G893" s="20"/>
    </row>
    <row r="894" spans="7:7" ht="12.5">
      <c r="G894" s="20"/>
    </row>
    <row r="895" spans="7:7" ht="12.5">
      <c r="G895" s="20"/>
    </row>
    <row r="896" spans="7:7" ht="12.5">
      <c r="G896" s="20"/>
    </row>
    <row r="897" spans="7:7" ht="12.5">
      <c r="G897" s="20"/>
    </row>
    <row r="898" spans="7:7" ht="12.5">
      <c r="G898" s="20"/>
    </row>
    <row r="899" spans="7:7" ht="12.5">
      <c r="G899" s="20"/>
    </row>
    <row r="900" spans="7:7" ht="12.5">
      <c r="G900" s="20"/>
    </row>
    <row r="901" spans="7:7" ht="12.5">
      <c r="G901" s="20"/>
    </row>
    <row r="902" spans="7:7" ht="12.5">
      <c r="G902" s="20"/>
    </row>
    <row r="903" spans="7:7" ht="12.5">
      <c r="G903" s="20"/>
    </row>
    <row r="904" spans="7:7" ht="12.5">
      <c r="G904" s="20"/>
    </row>
    <row r="905" spans="7:7" ht="12.5">
      <c r="G905" s="20"/>
    </row>
    <row r="906" spans="7:7" ht="12.5">
      <c r="G906" s="20"/>
    </row>
    <row r="907" spans="7:7" ht="12.5">
      <c r="G907" s="20"/>
    </row>
    <row r="908" spans="7:7" ht="12.5">
      <c r="G908" s="20"/>
    </row>
    <row r="909" spans="7:7" ht="12.5">
      <c r="G909" s="20"/>
    </row>
    <row r="910" spans="7:7" ht="12.5">
      <c r="G910" s="20"/>
    </row>
    <row r="911" spans="7:7" ht="12.5">
      <c r="G911" s="20"/>
    </row>
    <row r="912" spans="7:7" ht="12.5">
      <c r="G912" s="20"/>
    </row>
    <row r="913" spans="7:7" ht="12.5">
      <c r="G913" s="20"/>
    </row>
    <row r="914" spans="7:7" ht="12.5">
      <c r="G914" s="20"/>
    </row>
    <row r="915" spans="7:7" ht="12.5">
      <c r="G915" s="20"/>
    </row>
    <row r="916" spans="7:7" ht="12.5">
      <c r="G916" s="20"/>
    </row>
    <row r="917" spans="7:7" ht="12.5">
      <c r="G917" s="20"/>
    </row>
    <row r="918" spans="7:7" ht="12.5">
      <c r="G918" s="20"/>
    </row>
    <row r="919" spans="7:7" ht="12.5">
      <c r="G919" s="20"/>
    </row>
    <row r="920" spans="7:7" ht="12.5">
      <c r="G920" s="20"/>
    </row>
    <row r="921" spans="7:7" ht="12.5">
      <c r="G921" s="20"/>
    </row>
    <row r="922" spans="7:7" ht="12.5">
      <c r="G922" s="20"/>
    </row>
    <row r="923" spans="7:7" ht="12.5">
      <c r="G923" s="20"/>
    </row>
    <row r="924" spans="7:7" ht="12.5">
      <c r="G924" s="20"/>
    </row>
    <row r="925" spans="7:7" ht="12.5">
      <c r="G925" s="20"/>
    </row>
    <row r="926" spans="7:7" ht="12.5">
      <c r="G926" s="20"/>
    </row>
    <row r="927" spans="7:7" ht="12.5">
      <c r="G927" s="20"/>
    </row>
    <row r="928" spans="7:7" ht="12.5">
      <c r="G928" s="20"/>
    </row>
    <row r="929" spans="7:7" ht="12.5">
      <c r="G929" s="20"/>
    </row>
    <row r="930" spans="7:7" ht="12.5">
      <c r="G930" s="20"/>
    </row>
    <row r="931" spans="7:7" ht="12.5">
      <c r="G931" s="20"/>
    </row>
    <row r="932" spans="7:7" ht="12.5">
      <c r="G932" s="20"/>
    </row>
    <row r="933" spans="7:7" ht="12.5">
      <c r="G933" s="20"/>
    </row>
    <row r="934" spans="7:7" ht="12.5">
      <c r="G934" s="20"/>
    </row>
    <row r="935" spans="7:7" ht="12.5">
      <c r="G935" s="20"/>
    </row>
    <row r="936" spans="7:7" ht="12.5">
      <c r="G936" s="20"/>
    </row>
    <row r="937" spans="7:7" ht="12.5">
      <c r="G937" s="20"/>
    </row>
    <row r="938" spans="7:7" ht="12.5">
      <c r="G938" s="20"/>
    </row>
    <row r="939" spans="7:7" ht="12.5">
      <c r="G939" s="20"/>
    </row>
    <row r="940" spans="7:7" ht="12.5">
      <c r="G940" s="20"/>
    </row>
    <row r="941" spans="7:7" ht="12.5">
      <c r="G941" s="20"/>
    </row>
    <row r="942" spans="7:7" ht="12.5">
      <c r="G942" s="20"/>
    </row>
    <row r="943" spans="7:7" ht="12.5">
      <c r="G943" s="20"/>
    </row>
    <row r="944" spans="7:7" ht="12.5">
      <c r="G944" s="20"/>
    </row>
    <row r="945" spans="7:7" ht="12.5">
      <c r="G945" s="20"/>
    </row>
    <row r="946" spans="7:7" ht="12.5">
      <c r="G946" s="20"/>
    </row>
    <row r="947" spans="7:7" ht="12.5">
      <c r="G947" s="20"/>
    </row>
    <row r="948" spans="7:7" ht="12.5">
      <c r="G948" s="20"/>
    </row>
    <row r="949" spans="7:7" ht="12.5">
      <c r="G949" s="20"/>
    </row>
    <row r="950" spans="7:7" ht="12.5">
      <c r="G950" s="20"/>
    </row>
    <row r="951" spans="7:7" ht="12.5">
      <c r="G951" s="20"/>
    </row>
    <row r="952" spans="7:7" ht="12.5">
      <c r="G952" s="20"/>
    </row>
    <row r="953" spans="7:7" ht="12.5">
      <c r="G953" s="20"/>
    </row>
    <row r="954" spans="7:7" ht="12.5">
      <c r="G954" s="20"/>
    </row>
    <row r="955" spans="7:7" ht="12.5">
      <c r="G955" s="20"/>
    </row>
    <row r="956" spans="7:7" ht="12.5">
      <c r="G956" s="20"/>
    </row>
    <row r="957" spans="7:7" ht="12.5">
      <c r="G957" s="20"/>
    </row>
    <row r="958" spans="7:7" ht="12.5">
      <c r="G958" s="20"/>
    </row>
    <row r="959" spans="7:7" ht="12.5">
      <c r="G959" s="20"/>
    </row>
    <row r="960" spans="7:7" ht="12.5">
      <c r="G960" s="20"/>
    </row>
    <row r="961" spans="7:7" ht="12.5">
      <c r="G961" s="20"/>
    </row>
    <row r="962" spans="7:7" ht="12.5">
      <c r="G962" s="20"/>
    </row>
    <row r="963" spans="7:7" ht="12.5">
      <c r="G963" s="20"/>
    </row>
    <row r="964" spans="7:7" ht="12.5">
      <c r="G964" s="20"/>
    </row>
    <row r="965" spans="7:7" ht="12.5">
      <c r="G965" s="20"/>
    </row>
    <row r="966" spans="7:7" ht="12.5">
      <c r="G966" s="20"/>
    </row>
    <row r="967" spans="7:7" ht="12.5">
      <c r="G967" s="20"/>
    </row>
    <row r="968" spans="7:7" ht="12.5">
      <c r="G968" s="20"/>
    </row>
    <row r="969" spans="7:7" ht="12.5">
      <c r="G969" s="20"/>
    </row>
    <row r="970" spans="7:7" ht="12.5">
      <c r="G970" s="20"/>
    </row>
    <row r="971" spans="7:7" ht="12.5">
      <c r="G971" s="20"/>
    </row>
    <row r="972" spans="7:7" ht="12.5">
      <c r="G972" s="20"/>
    </row>
    <row r="973" spans="7:7" ht="12.5">
      <c r="G973" s="20"/>
    </row>
    <row r="974" spans="7:7" ht="12.5">
      <c r="G974" s="20"/>
    </row>
    <row r="975" spans="7:7" ht="12.5">
      <c r="G975" s="20"/>
    </row>
    <row r="976" spans="7:7" ht="12.5">
      <c r="G976" s="20"/>
    </row>
    <row r="977" spans="7:7" ht="12.5">
      <c r="G977" s="20"/>
    </row>
    <row r="978" spans="7:7" ht="12.5">
      <c r="G978" s="20"/>
    </row>
    <row r="979" spans="7:7" ht="12.5">
      <c r="G979" s="20"/>
    </row>
  </sheetData>
  <mergeCells count="2">
    <mergeCell ref="B67:C67"/>
    <mergeCell ref="B71:C71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06666"/>
    <outlinePr summaryBelow="0" summaryRight="0"/>
  </sheetPr>
  <dimension ref="B2:F31"/>
  <sheetViews>
    <sheetView showGridLines="0" workbookViewId="0"/>
  </sheetViews>
  <sheetFormatPr defaultColWidth="12.6328125" defaultRowHeight="15.75" customHeight="1"/>
  <cols>
    <col min="2" max="2" width="9.36328125" customWidth="1"/>
    <col min="3" max="7" width="27.36328125" customWidth="1"/>
    <col min="9" max="9" width="11.90625" customWidth="1"/>
    <col min="10" max="11" width="25.08984375" customWidth="1"/>
    <col min="12" max="12" width="12.6328125" customWidth="1"/>
    <col min="13" max="14" width="25.08984375" customWidth="1"/>
    <col min="15" max="15" width="21.26953125" customWidth="1"/>
    <col min="16" max="16" width="19.7265625" customWidth="1"/>
    <col min="17" max="17" width="19.08984375" customWidth="1"/>
    <col min="20" max="20" width="19.7265625" customWidth="1"/>
    <col min="22" max="22" width="20.6328125" customWidth="1"/>
  </cols>
  <sheetData>
    <row r="2" spans="2:6" ht="15.75" customHeight="1">
      <c r="F2" s="20"/>
    </row>
    <row r="3" spans="2:6" ht="15.75" customHeight="1">
      <c r="B3" s="138" t="s">
        <v>154</v>
      </c>
      <c r="C3" s="139"/>
      <c r="D3" s="139"/>
      <c r="E3" s="146"/>
      <c r="F3" s="9"/>
    </row>
    <row r="4" spans="2:6" ht="15.75" customHeight="1">
      <c r="B4" s="140"/>
      <c r="C4" s="141"/>
      <c r="D4" s="141"/>
      <c r="E4" s="147"/>
      <c r="F4" s="9"/>
    </row>
    <row r="5" spans="2:6" ht="15.75" customHeight="1">
      <c r="B5" s="149" t="s">
        <v>140</v>
      </c>
      <c r="C5" s="150"/>
      <c r="D5" s="150"/>
      <c r="E5" s="151"/>
      <c r="F5" s="9"/>
    </row>
    <row r="6" spans="2:6" ht="15.75" customHeight="1">
      <c r="B6" s="18" t="s">
        <v>155</v>
      </c>
      <c r="C6" s="19" t="s">
        <v>156</v>
      </c>
      <c r="D6" s="19" t="s">
        <v>157</v>
      </c>
      <c r="E6" s="19" t="s">
        <v>158</v>
      </c>
      <c r="F6" s="20"/>
    </row>
    <row r="7" spans="2:6" ht="14">
      <c r="B7" s="22">
        <v>1</v>
      </c>
      <c r="C7" s="22">
        <v>1</v>
      </c>
      <c r="D7" s="44">
        <f>-922079</f>
        <v>-922079</v>
      </c>
      <c r="E7" s="45">
        <f>450000</f>
        <v>450000</v>
      </c>
    </row>
    <row r="8" spans="2:6" ht="14">
      <c r="B8" s="22">
        <v>2</v>
      </c>
      <c r="C8" s="22">
        <v>2</v>
      </c>
      <c r="D8" s="44">
        <f>-468247</f>
        <v>-468247</v>
      </c>
      <c r="E8" s="46">
        <f>300000</f>
        <v>300000</v>
      </c>
    </row>
    <row r="9" spans="2:6" ht="14">
      <c r="B9" s="22">
        <v>3</v>
      </c>
      <c r="C9" s="22">
        <v>3</v>
      </c>
      <c r="D9" s="44">
        <f>461269</f>
        <v>461269</v>
      </c>
      <c r="E9" s="46">
        <f>200000</f>
        <v>200000</v>
      </c>
    </row>
    <row r="10" spans="2:6" ht="14">
      <c r="B10" s="22">
        <v>4</v>
      </c>
      <c r="C10" s="22">
        <v>4</v>
      </c>
      <c r="D10" s="44">
        <f>-1755943</f>
        <v>-1755943</v>
      </c>
      <c r="E10" s="46">
        <f>1840000</f>
        <v>1840000</v>
      </c>
    </row>
    <row r="11" spans="2:6" ht="14">
      <c r="B11" s="22">
        <v>5</v>
      </c>
      <c r="C11" s="22">
        <v>1</v>
      </c>
      <c r="D11" s="47">
        <f>-91049</f>
        <v>-91049</v>
      </c>
      <c r="E11" s="48">
        <f>-856000</f>
        <v>-856000</v>
      </c>
    </row>
    <row r="12" spans="2:6" ht="14">
      <c r="B12" s="22">
        <v>6</v>
      </c>
      <c r="C12" s="22">
        <v>2</v>
      </c>
      <c r="D12" s="47">
        <f>1534557</f>
        <v>1534557</v>
      </c>
      <c r="E12" s="46">
        <f>-1230000</f>
        <v>-1230000</v>
      </c>
    </row>
    <row r="13" spans="2:6" ht="14">
      <c r="B13" s="22">
        <v>7</v>
      </c>
      <c r="C13" s="22">
        <v>3</v>
      </c>
      <c r="D13" s="47">
        <f>1538099</f>
        <v>1538099</v>
      </c>
      <c r="E13" s="46">
        <f>-1234500</f>
        <v>-1234500</v>
      </c>
    </row>
    <row r="14" spans="2:6" ht="14">
      <c r="B14" s="22">
        <v>8</v>
      </c>
      <c r="C14" s="22">
        <v>4</v>
      </c>
      <c r="D14" s="47">
        <f>-1331613</f>
        <v>-1331613</v>
      </c>
      <c r="E14" s="46">
        <f>-9100000</f>
        <v>-9100000</v>
      </c>
    </row>
    <row r="15" spans="2:6" ht="14">
      <c r="B15" s="22">
        <v>11</v>
      </c>
      <c r="C15" s="22">
        <v>1</v>
      </c>
      <c r="D15" s="47">
        <f>-280947</f>
        <v>-280947</v>
      </c>
      <c r="E15" s="48">
        <f>9856000</f>
        <v>9856000</v>
      </c>
    </row>
    <row r="16" spans="2:6" ht="14">
      <c r="B16" s="22">
        <v>12</v>
      </c>
      <c r="C16" s="22">
        <v>2</v>
      </c>
      <c r="D16" s="47">
        <f>-99493</f>
        <v>-99493</v>
      </c>
      <c r="E16" s="46">
        <f>-1245700</f>
        <v>-1245700</v>
      </c>
    </row>
    <row r="17" spans="2:5" ht="14">
      <c r="B17" s="22">
        <v>13</v>
      </c>
      <c r="C17" s="22">
        <v>3</v>
      </c>
      <c r="D17" s="47">
        <f>2400852</f>
        <v>2400852</v>
      </c>
      <c r="E17" s="46">
        <f>-323749</f>
        <v>-323749</v>
      </c>
    </row>
    <row r="18" spans="2:5" ht="14">
      <c r="B18" s="22">
        <v>14</v>
      </c>
      <c r="C18" s="22">
        <v>4</v>
      </c>
      <c r="D18" s="47">
        <f>-619722</f>
        <v>-619722</v>
      </c>
      <c r="E18" s="46">
        <f>9134000</f>
        <v>9134000</v>
      </c>
    </row>
    <row r="19" spans="2:5" ht="14">
      <c r="B19" s="22">
        <v>16</v>
      </c>
      <c r="C19" s="22">
        <v>1</v>
      </c>
      <c r="D19" s="47">
        <f>204822</f>
        <v>204822</v>
      </c>
      <c r="E19" s="48">
        <f>-5673490</f>
        <v>-5673490</v>
      </c>
    </row>
    <row r="20" spans="2:5" ht="14">
      <c r="B20" s="22">
        <v>17</v>
      </c>
      <c r="C20" s="22">
        <v>2</v>
      </c>
      <c r="D20" s="47">
        <f>-60529</f>
        <v>-60529</v>
      </c>
      <c r="E20" s="46">
        <f>-8324700</f>
        <v>-8324700</v>
      </c>
    </row>
    <row r="21" spans="2:5" ht="14">
      <c r="B21" s="22">
        <v>18</v>
      </c>
      <c r="C21" s="22">
        <v>3</v>
      </c>
      <c r="D21" s="47">
        <f>249788</f>
        <v>249788</v>
      </c>
      <c r="E21" s="46">
        <f>2500000</f>
        <v>2500000</v>
      </c>
    </row>
    <row r="22" spans="2:5" ht="14">
      <c r="B22" s="22">
        <v>19</v>
      </c>
      <c r="C22" s="22">
        <v>4</v>
      </c>
      <c r="D22" s="47">
        <f>616049</f>
        <v>616049</v>
      </c>
      <c r="E22" s="46">
        <f>-7239012</f>
        <v>-7239012</v>
      </c>
    </row>
    <row r="23" spans="2:5" ht="14">
      <c r="B23" s="22">
        <v>21</v>
      </c>
      <c r="C23" s="22">
        <v>1</v>
      </c>
      <c r="D23" s="47">
        <f>-164734</f>
        <v>-164734</v>
      </c>
      <c r="E23" s="48">
        <f>-9889304</f>
        <v>-9889304</v>
      </c>
    </row>
    <row r="24" spans="2:5" ht="14">
      <c r="B24" s="22">
        <v>21</v>
      </c>
      <c r="C24" s="22">
        <v>2</v>
      </c>
      <c r="D24" s="47">
        <f>-174996</f>
        <v>-174996</v>
      </c>
      <c r="E24" s="46">
        <f>-14859403</f>
        <v>-14859403</v>
      </c>
    </row>
    <row r="25" spans="2:5" ht="14">
      <c r="B25" s="22">
        <v>22</v>
      </c>
      <c r="C25" s="22">
        <v>3</v>
      </c>
      <c r="D25" s="47">
        <f>-264176</f>
        <v>-264176</v>
      </c>
      <c r="E25" s="46">
        <f>2500000</f>
        <v>2500000</v>
      </c>
    </row>
    <row r="26" spans="2:5" ht="14">
      <c r="B26" s="22">
        <v>23</v>
      </c>
      <c r="C26" s="22">
        <v>4</v>
      </c>
      <c r="D26" s="47">
        <f>1238697</f>
        <v>1238697</v>
      </c>
      <c r="E26" s="46">
        <f>-12850349</f>
        <v>-12850349</v>
      </c>
    </row>
    <row r="27" spans="2:5" ht="15.75" customHeight="1">
      <c r="B27" s="141"/>
      <c r="C27" s="141"/>
    </row>
    <row r="31" spans="2:5" ht="15.75" customHeight="1">
      <c r="B31" s="141"/>
      <c r="C31" s="141"/>
    </row>
  </sheetData>
  <mergeCells count="4">
    <mergeCell ref="B3:E4"/>
    <mergeCell ref="B5:E5"/>
    <mergeCell ref="B27:C27"/>
    <mergeCell ref="B31:C31"/>
  </mergeCell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3C47D"/>
    <outlinePr summaryBelow="0" summaryRight="0"/>
  </sheetPr>
  <dimension ref="B2:E25"/>
  <sheetViews>
    <sheetView workbookViewId="0"/>
  </sheetViews>
  <sheetFormatPr defaultColWidth="12.6328125" defaultRowHeight="15.75" customHeight="1"/>
  <sheetData>
    <row r="2" spans="2:5" ht="15.75" customHeight="1">
      <c r="B2" s="138" t="s">
        <v>159</v>
      </c>
      <c r="C2" s="139"/>
      <c r="D2" s="139"/>
      <c r="E2" s="146"/>
    </row>
    <row r="3" spans="2:5" ht="15.75" customHeight="1">
      <c r="B3" s="140"/>
      <c r="C3" s="141"/>
      <c r="D3" s="141"/>
      <c r="E3" s="147"/>
    </row>
    <row r="4" spans="2:5" ht="15.75" customHeight="1">
      <c r="B4" s="152"/>
      <c r="C4" s="153"/>
      <c r="D4" s="153"/>
      <c r="E4" s="154"/>
    </row>
    <row r="5" spans="2:5" ht="15.75" customHeight="1">
      <c r="B5" s="49"/>
      <c r="C5" s="155" t="s">
        <v>160</v>
      </c>
      <c r="D5" s="150"/>
      <c r="E5" s="151"/>
    </row>
    <row r="6" spans="2:5" ht="15.75" customHeight="1">
      <c r="B6" s="18" t="s">
        <v>161</v>
      </c>
      <c r="C6" s="19" t="s">
        <v>162</v>
      </c>
      <c r="D6" s="18" t="s">
        <v>163</v>
      </c>
      <c r="E6" s="18" t="s">
        <v>164</v>
      </c>
    </row>
    <row r="7" spans="2:5" ht="14">
      <c r="B7" s="22">
        <v>2020</v>
      </c>
      <c r="C7" s="22">
        <v>1</v>
      </c>
      <c r="D7" s="50">
        <v>4.0666666666666664</v>
      </c>
      <c r="E7" s="51">
        <v>0.81333333333333335</v>
      </c>
    </row>
    <row r="8" spans="2:5" ht="14">
      <c r="B8" s="22">
        <v>2020</v>
      </c>
      <c r="C8" s="22">
        <v>2</v>
      </c>
      <c r="D8" s="50">
        <v>4.0333333333333332</v>
      </c>
      <c r="E8" s="51">
        <v>0.80666666666666664</v>
      </c>
    </row>
    <row r="9" spans="2:5" ht="14">
      <c r="B9" s="22">
        <v>2020</v>
      </c>
      <c r="C9" s="22">
        <v>3</v>
      </c>
      <c r="D9" s="50">
        <v>4.0999999999999996</v>
      </c>
      <c r="E9" s="51">
        <v>0.82</v>
      </c>
    </row>
    <row r="10" spans="2:5" ht="14">
      <c r="B10" s="22">
        <v>2020</v>
      </c>
      <c r="C10" s="22">
        <v>4</v>
      </c>
      <c r="D10" s="50">
        <v>4.0666666666666664</v>
      </c>
      <c r="E10" s="51">
        <v>0.81333333333333335</v>
      </c>
    </row>
    <row r="11" spans="2:5" ht="15.75" customHeight="1">
      <c r="B11" s="18" t="s">
        <v>155</v>
      </c>
      <c r="C11" s="19" t="s">
        <v>162</v>
      </c>
      <c r="D11" s="18" t="s">
        <v>163</v>
      </c>
      <c r="E11" s="18" t="s">
        <v>164</v>
      </c>
    </row>
    <row r="12" spans="2:5" ht="14">
      <c r="B12" s="22">
        <v>2021</v>
      </c>
      <c r="C12" s="22">
        <v>1</v>
      </c>
      <c r="D12" s="52">
        <v>4.2833333333333323</v>
      </c>
      <c r="E12" s="53">
        <v>0.85666666666666647</v>
      </c>
    </row>
    <row r="13" spans="2:5" ht="14">
      <c r="B13" s="22">
        <v>2021</v>
      </c>
      <c r="C13" s="22">
        <v>2</v>
      </c>
      <c r="D13" s="52">
        <v>4.166666666666667</v>
      </c>
      <c r="E13" s="53">
        <v>0.83333333333333348</v>
      </c>
    </row>
    <row r="14" spans="2:5" ht="14">
      <c r="B14" s="22">
        <v>2021</v>
      </c>
      <c r="C14" s="22">
        <v>3</v>
      </c>
      <c r="D14" s="52">
        <v>4.2333333333333334</v>
      </c>
      <c r="E14" s="53">
        <v>0.84666666666666668</v>
      </c>
    </row>
    <row r="15" spans="2:5" ht="14">
      <c r="B15" s="22">
        <v>2021</v>
      </c>
      <c r="C15" s="22">
        <v>4</v>
      </c>
      <c r="D15" s="52">
        <v>4.2333333333333334</v>
      </c>
      <c r="E15" s="53">
        <v>0.84666666666666668</v>
      </c>
    </row>
    <row r="16" spans="2:5" ht="15.75" customHeight="1">
      <c r="B16" s="54" t="s">
        <v>155</v>
      </c>
      <c r="C16" s="19" t="s">
        <v>162</v>
      </c>
      <c r="D16" s="18" t="s">
        <v>163</v>
      </c>
      <c r="E16" s="18" t="s">
        <v>164</v>
      </c>
    </row>
    <row r="17" spans="2:5" ht="14">
      <c r="B17" s="22">
        <v>2022</v>
      </c>
      <c r="C17" s="22">
        <v>1</v>
      </c>
      <c r="D17" s="50">
        <v>4.1366666666666667</v>
      </c>
      <c r="E17" s="51">
        <v>0.82733333333333337</v>
      </c>
    </row>
    <row r="18" spans="2:5" ht="14">
      <c r="B18" s="22">
        <v>2022</v>
      </c>
      <c r="C18" s="22">
        <v>2</v>
      </c>
      <c r="D18" s="50">
        <v>4.0666666666666664</v>
      </c>
      <c r="E18" s="51">
        <v>0.81333333333333335</v>
      </c>
    </row>
    <row r="19" spans="2:5" ht="14">
      <c r="B19" s="22">
        <v>2022</v>
      </c>
      <c r="C19" s="22">
        <v>3</v>
      </c>
      <c r="D19" s="50">
        <v>4.0333333333333332</v>
      </c>
      <c r="E19" s="51">
        <v>0.80666666666666664</v>
      </c>
    </row>
    <row r="20" spans="2:5" ht="14">
      <c r="B20" s="22">
        <v>2022</v>
      </c>
      <c r="C20" s="22">
        <v>4</v>
      </c>
      <c r="D20" s="50">
        <v>4.1333333333333337</v>
      </c>
      <c r="E20" s="51">
        <v>0.82666666666666677</v>
      </c>
    </row>
    <row r="21" spans="2:5" ht="62">
      <c r="B21" s="54" t="s">
        <v>155</v>
      </c>
      <c r="C21" s="19" t="s">
        <v>162</v>
      </c>
      <c r="D21" s="18" t="s">
        <v>163</v>
      </c>
      <c r="E21" s="18" t="s">
        <v>164</v>
      </c>
    </row>
    <row r="22" spans="2:5" ht="14">
      <c r="B22" s="22">
        <v>2023</v>
      </c>
      <c r="C22" s="22">
        <v>1</v>
      </c>
      <c r="D22" s="50">
        <v>3.8000000000000003</v>
      </c>
      <c r="E22" s="50">
        <v>0.76000000000000012</v>
      </c>
    </row>
    <row r="23" spans="2:5" ht="14">
      <c r="B23" s="22">
        <v>2023</v>
      </c>
      <c r="C23" s="22">
        <v>2</v>
      </c>
      <c r="D23" s="50">
        <v>3.7666666666666671</v>
      </c>
      <c r="E23" s="50">
        <v>0.75333333333333341</v>
      </c>
    </row>
    <row r="24" spans="2:5" ht="14">
      <c r="B24" s="22">
        <v>2023</v>
      </c>
      <c r="C24" s="22">
        <v>3</v>
      </c>
      <c r="D24" s="50">
        <v>3.8333333333333335</v>
      </c>
      <c r="E24" s="50">
        <v>0.76666666666666672</v>
      </c>
    </row>
    <row r="25" spans="2:5" ht="14">
      <c r="B25" s="22">
        <v>2023</v>
      </c>
      <c r="C25" s="22">
        <v>4</v>
      </c>
      <c r="D25" s="50">
        <v>3.8633333333333333</v>
      </c>
      <c r="E25" s="50">
        <v>0.77266666666666672</v>
      </c>
    </row>
  </sheetData>
  <mergeCells count="2">
    <mergeCell ref="B2:E4"/>
    <mergeCell ref="C5:E5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3C47D"/>
    <outlinePr summaryBelow="0" summaryRight="0"/>
  </sheetPr>
  <dimension ref="B3:G30"/>
  <sheetViews>
    <sheetView workbookViewId="0"/>
  </sheetViews>
  <sheetFormatPr defaultColWidth="12.6328125" defaultRowHeight="15.75" customHeight="1"/>
  <sheetData>
    <row r="3" spans="2:7" ht="15.75" customHeight="1">
      <c r="B3" s="138" t="s">
        <v>165</v>
      </c>
      <c r="C3" s="139"/>
      <c r="D3" s="139"/>
      <c r="E3" s="146"/>
    </row>
    <row r="4" spans="2:7" ht="15.75" customHeight="1">
      <c r="B4" s="140"/>
      <c r="C4" s="141"/>
      <c r="D4" s="141"/>
      <c r="E4" s="147"/>
    </row>
    <row r="5" spans="2:7" ht="15.75" customHeight="1">
      <c r="B5" s="152"/>
      <c r="C5" s="153"/>
      <c r="D5" s="153"/>
      <c r="E5" s="154"/>
    </row>
    <row r="6" spans="2:7" ht="15.75" customHeight="1">
      <c r="B6" s="37"/>
      <c r="C6" s="158" t="s">
        <v>166</v>
      </c>
      <c r="D6" s="150"/>
      <c r="E6" s="151"/>
    </row>
    <row r="7" spans="2:7" ht="15.75" customHeight="1">
      <c r="B7" s="55" t="s">
        <v>161</v>
      </c>
      <c r="C7" s="19" t="s">
        <v>162</v>
      </c>
      <c r="D7" s="18" t="s">
        <v>167</v>
      </c>
      <c r="E7" s="18" t="s">
        <v>168</v>
      </c>
      <c r="F7" s="20"/>
    </row>
    <row r="8" spans="2:7" ht="14">
      <c r="B8" s="22">
        <v>2020</v>
      </c>
      <c r="C8" s="22">
        <v>1</v>
      </c>
      <c r="D8" s="56">
        <v>97991159</v>
      </c>
      <c r="E8" s="56">
        <v>880000000</v>
      </c>
      <c r="F8" s="57"/>
      <c r="G8" s="57"/>
    </row>
    <row r="9" spans="2:7" ht="14">
      <c r="B9" s="58">
        <v>2020</v>
      </c>
      <c r="C9" s="58">
        <v>2</v>
      </c>
      <c r="D9" s="56">
        <v>95540528</v>
      </c>
      <c r="E9" s="59">
        <v>854007300</v>
      </c>
      <c r="F9" s="57"/>
      <c r="G9" s="57"/>
    </row>
    <row r="10" spans="2:7" ht="14">
      <c r="B10" s="22">
        <v>2020</v>
      </c>
      <c r="C10" s="22">
        <v>3</v>
      </c>
      <c r="D10" s="56">
        <v>98365561</v>
      </c>
      <c r="E10" s="56">
        <v>910000000</v>
      </c>
      <c r="F10" s="57"/>
      <c r="G10" s="57"/>
    </row>
    <row r="11" spans="2:7" ht="14">
      <c r="B11" s="58">
        <v>2020</v>
      </c>
      <c r="C11" s="58">
        <v>4</v>
      </c>
      <c r="D11" s="56">
        <v>136843852</v>
      </c>
      <c r="E11" s="59">
        <v>870000000</v>
      </c>
      <c r="F11" s="57"/>
      <c r="G11" s="57"/>
    </row>
    <row r="12" spans="2:7" ht="13">
      <c r="B12" s="159" t="s">
        <v>169</v>
      </c>
      <c r="C12" s="160"/>
      <c r="D12" s="60">
        <f t="shared" ref="D12:E12" si="0">SUM(D8:D11)</f>
        <v>428741100</v>
      </c>
      <c r="E12" s="60">
        <f t="shared" si="0"/>
        <v>3514007300</v>
      </c>
      <c r="F12" s="2"/>
    </row>
    <row r="13" spans="2:7" ht="15.75" customHeight="1">
      <c r="B13" s="55" t="s">
        <v>161</v>
      </c>
      <c r="C13" s="19" t="s">
        <v>162</v>
      </c>
      <c r="D13" s="18" t="s">
        <v>167</v>
      </c>
      <c r="E13" s="18" t="s">
        <v>168</v>
      </c>
      <c r="F13" s="61"/>
    </row>
    <row r="14" spans="2:7" ht="14">
      <c r="B14" s="22">
        <v>2021</v>
      </c>
      <c r="C14" s="22">
        <v>1</v>
      </c>
      <c r="D14" s="62">
        <v>81950878</v>
      </c>
      <c r="E14" s="62">
        <v>1124000000</v>
      </c>
      <c r="F14" s="63"/>
      <c r="G14" s="63"/>
    </row>
    <row r="15" spans="2:7" ht="14">
      <c r="B15" s="58">
        <v>2021</v>
      </c>
      <c r="C15" s="58">
        <v>2</v>
      </c>
      <c r="D15" s="62">
        <v>79901395</v>
      </c>
      <c r="E15" s="64">
        <v>1174640000</v>
      </c>
      <c r="F15" s="63"/>
      <c r="G15" s="65"/>
    </row>
    <row r="16" spans="2:7" ht="14">
      <c r="B16" s="22">
        <v>2021</v>
      </c>
      <c r="C16" s="22">
        <v>3</v>
      </c>
      <c r="D16" s="62">
        <v>82263994</v>
      </c>
      <c r="E16" s="64">
        <v>1164000000</v>
      </c>
      <c r="F16" s="63"/>
      <c r="G16" s="65"/>
    </row>
    <row r="17" spans="2:7" ht="14">
      <c r="B17" s="58">
        <v>2021</v>
      </c>
      <c r="C17" s="58">
        <v>4</v>
      </c>
      <c r="D17" s="62">
        <v>114443733</v>
      </c>
      <c r="E17" s="64">
        <v>1076000000</v>
      </c>
      <c r="F17" s="63"/>
      <c r="G17" s="65"/>
    </row>
    <row r="18" spans="2:7" ht="13">
      <c r="B18" s="159" t="s">
        <v>170</v>
      </c>
      <c r="C18" s="160"/>
      <c r="D18" s="60">
        <f t="shared" ref="D18:E18" si="1">SUM(D14:D17)</f>
        <v>358560000</v>
      </c>
      <c r="E18" s="60">
        <f t="shared" si="1"/>
        <v>4538640000</v>
      </c>
      <c r="F18" s="2"/>
    </row>
    <row r="19" spans="2:7" ht="15.75" customHeight="1">
      <c r="B19" s="55" t="s">
        <v>161</v>
      </c>
      <c r="C19" s="19" t="s">
        <v>162</v>
      </c>
      <c r="D19" s="66" t="s">
        <v>167</v>
      </c>
      <c r="E19" s="18" t="s">
        <v>168</v>
      </c>
      <c r="F19" s="67"/>
    </row>
    <row r="20" spans="2:7" ht="14">
      <c r="B20" s="22">
        <v>2022</v>
      </c>
      <c r="C20" s="22">
        <v>1</v>
      </c>
      <c r="D20" s="56">
        <v>45048300</v>
      </c>
      <c r="E20" s="56">
        <v>1370000000</v>
      </c>
      <c r="F20" s="57"/>
      <c r="G20" s="57"/>
    </row>
    <row r="21" spans="2:7" ht="14">
      <c r="B21" s="58">
        <v>2022</v>
      </c>
      <c r="C21" s="58">
        <v>2</v>
      </c>
      <c r="D21" s="56">
        <v>43921701</v>
      </c>
      <c r="E21" s="59">
        <v>1317600002</v>
      </c>
      <c r="F21" s="57"/>
      <c r="G21" s="57"/>
    </row>
    <row r="22" spans="2:7" ht="14">
      <c r="B22" s="22">
        <v>2022</v>
      </c>
      <c r="C22" s="22">
        <v>3</v>
      </c>
      <c r="D22" s="56">
        <v>45220419</v>
      </c>
      <c r="E22" s="56">
        <v>1246500000</v>
      </c>
      <c r="F22" s="57"/>
      <c r="G22" s="57"/>
    </row>
    <row r="23" spans="2:7" ht="14">
      <c r="B23" s="58">
        <v>2022</v>
      </c>
      <c r="C23" s="58">
        <v>4</v>
      </c>
      <c r="D23" s="56">
        <v>62909583</v>
      </c>
      <c r="E23" s="59">
        <v>1332000000</v>
      </c>
      <c r="F23" s="57"/>
      <c r="G23" s="57"/>
    </row>
    <row r="24" spans="2:7" ht="13">
      <c r="B24" s="156" t="s">
        <v>171</v>
      </c>
      <c r="C24" s="157"/>
      <c r="D24" s="60">
        <f t="shared" ref="D24:E24" si="2">SUM(D20:D23)</f>
        <v>197100003</v>
      </c>
      <c r="E24" s="60">
        <f t="shared" si="2"/>
        <v>5266100002</v>
      </c>
      <c r="F24" s="2"/>
    </row>
    <row r="25" spans="2:7" ht="93">
      <c r="B25" s="55" t="s">
        <v>161</v>
      </c>
      <c r="C25" s="19" t="s">
        <v>162</v>
      </c>
      <c r="D25" s="66" t="s">
        <v>167</v>
      </c>
      <c r="E25" s="18" t="s">
        <v>168</v>
      </c>
      <c r="F25" s="67"/>
    </row>
    <row r="26" spans="2:7" ht="14">
      <c r="B26" s="22">
        <v>2023</v>
      </c>
      <c r="C26" s="22">
        <v>1</v>
      </c>
      <c r="D26" s="56">
        <v>38443044</v>
      </c>
      <c r="E26" s="56">
        <v>1242000000</v>
      </c>
      <c r="F26" s="57"/>
      <c r="G26" s="57"/>
    </row>
    <row r="27" spans="2:7" ht="14">
      <c r="B27" s="58">
        <v>2023</v>
      </c>
      <c r="C27" s="58">
        <v>2</v>
      </c>
      <c r="D27" s="56">
        <v>37481634</v>
      </c>
      <c r="E27" s="59">
        <v>1242000000</v>
      </c>
      <c r="F27" s="57"/>
      <c r="G27" s="57"/>
    </row>
    <row r="28" spans="2:7" ht="14">
      <c r="B28" s="22">
        <v>2023</v>
      </c>
      <c r="C28" s="22">
        <v>3</v>
      </c>
      <c r="D28" s="56">
        <v>38589926</v>
      </c>
      <c r="E28" s="56">
        <v>1315600000</v>
      </c>
      <c r="F28" s="57"/>
      <c r="G28" s="57"/>
    </row>
    <row r="29" spans="2:7" ht="14">
      <c r="B29" s="58">
        <v>2023</v>
      </c>
      <c r="C29" s="58">
        <v>4</v>
      </c>
      <c r="D29" s="56">
        <v>53685396</v>
      </c>
      <c r="E29" s="59">
        <v>1315500000</v>
      </c>
      <c r="F29" s="57"/>
      <c r="G29" s="57"/>
    </row>
    <row r="30" spans="2:7" ht="13">
      <c r="B30" s="156" t="s">
        <v>172</v>
      </c>
      <c r="C30" s="157"/>
      <c r="D30" s="60">
        <f>SUM(D26:D29)</f>
        <v>168200000</v>
      </c>
      <c r="E30" s="60">
        <v>4872600000</v>
      </c>
      <c r="F30" s="2"/>
    </row>
  </sheetData>
  <mergeCells count="6">
    <mergeCell ref="B30:C30"/>
    <mergeCell ref="B3:E5"/>
    <mergeCell ref="C6:E6"/>
    <mergeCell ref="B12:C12"/>
    <mergeCell ref="B18:C18"/>
    <mergeCell ref="B24:C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3C47D"/>
    <outlinePr summaryBelow="0" summaryRight="0"/>
  </sheetPr>
  <dimension ref="B3:E26"/>
  <sheetViews>
    <sheetView workbookViewId="0"/>
  </sheetViews>
  <sheetFormatPr defaultColWidth="12.6328125" defaultRowHeight="15.75" customHeight="1"/>
  <sheetData>
    <row r="3" spans="2:5" ht="15.75" customHeight="1">
      <c r="B3" s="138" t="s">
        <v>173</v>
      </c>
      <c r="C3" s="139"/>
      <c r="D3" s="139"/>
      <c r="E3" s="146"/>
    </row>
    <row r="4" spans="2:5" ht="15.75" customHeight="1">
      <c r="B4" s="140"/>
      <c r="C4" s="141"/>
      <c r="D4" s="141"/>
      <c r="E4" s="147"/>
    </row>
    <row r="5" spans="2:5" ht="15.75" customHeight="1">
      <c r="B5" s="152"/>
      <c r="C5" s="153"/>
      <c r="D5" s="153"/>
      <c r="E5" s="154"/>
    </row>
    <row r="6" spans="2:5" ht="15.75" customHeight="1">
      <c r="B6" s="49"/>
      <c r="C6" s="155" t="s">
        <v>174</v>
      </c>
      <c r="D6" s="150"/>
      <c r="E6" s="151"/>
    </row>
    <row r="7" spans="2:5" ht="15.75" customHeight="1">
      <c r="B7" s="18" t="s">
        <v>161</v>
      </c>
      <c r="C7" s="19" t="s">
        <v>162</v>
      </c>
      <c r="D7" s="18" t="s">
        <v>175</v>
      </c>
      <c r="E7" s="18" t="s">
        <v>176</v>
      </c>
    </row>
    <row r="8" spans="2:5" ht="14">
      <c r="B8" s="22">
        <v>2020</v>
      </c>
      <c r="C8" s="22">
        <v>1</v>
      </c>
      <c r="D8" s="51">
        <v>0.6133333333333334</v>
      </c>
      <c r="E8" s="51">
        <v>0.2</v>
      </c>
    </row>
    <row r="9" spans="2:5" ht="14">
      <c r="B9" s="22">
        <v>2020</v>
      </c>
      <c r="C9" s="22">
        <v>2</v>
      </c>
      <c r="D9" s="51">
        <v>0.60333333333333339</v>
      </c>
      <c r="E9" s="51">
        <v>0.19333333333333333</v>
      </c>
    </row>
    <row r="10" spans="2:5" ht="14">
      <c r="B10" s="22">
        <v>2020</v>
      </c>
      <c r="C10" s="22">
        <v>3</v>
      </c>
      <c r="D10" s="51">
        <v>0.58333333333333337</v>
      </c>
      <c r="E10" s="51">
        <v>0.17333333333333331</v>
      </c>
    </row>
    <row r="11" spans="2:5" ht="14">
      <c r="B11" s="22">
        <v>2020</v>
      </c>
      <c r="C11" s="22">
        <v>4</v>
      </c>
      <c r="D11" s="51">
        <v>0.59333333333333338</v>
      </c>
      <c r="E11" s="51">
        <v>0.18666666666666668</v>
      </c>
    </row>
    <row r="12" spans="2:5" ht="15.75" customHeight="1">
      <c r="B12" s="18" t="s">
        <v>161</v>
      </c>
      <c r="C12" s="19" t="s">
        <v>162</v>
      </c>
      <c r="D12" s="18" t="s">
        <v>175</v>
      </c>
      <c r="E12" s="18" t="s">
        <v>176</v>
      </c>
    </row>
    <row r="13" spans="2:5" ht="14">
      <c r="B13" s="22">
        <v>2021</v>
      </c>
      <c r="C13" s="22">
        <v>1</v>
      </c>
      <c r="D13" s="53">
        <v>0.6</v>
      </c>
      <c r="E13" s="53">
        <v>0.11</v>
      </c>
    </row>
    <row r="14" spans="2:5" ht="14">
      <c r="B14" s="22">
        <v>2021</v>
      </c>
      <c r="C14" s="22">
        <v>2</v>
      </c>
      <c r="D14" s="53">
        <v>0.60666666666666669</v>
      </c>
      <c r="E14" s="53">
        <v>0.11666666666666665</v>
      </c>
    </row>
    <row r="15" spans="2:5" ht="14">
      <c r="B15" s="22">
        <v>2021</v>
      </c>
      <c r="C15" s="22">
        <v>3</v>
      </c>
      <c r="D15" s="53">
        <v>0.6166666666666667</v>
      </c>
      <c r="E15" s="53">
        <v>0.12666666666666665</v>
      </c>
    </row>
    <row r="16" spans="2:5" ht="14">
      <c r="B16" s="22">
        <v>2021</v>
      </c>
      <c r="C16" s="22">
        <v>4</v>
      </c>
      <c r="D16" s="53">
        <v>0.59666666666666668</v>
      </c>
      <c r="E16" s="53">
        <v>0.10666666666666666</v>
      </c>
    </row>
    <row r="17" spans="2:5" ht="15.75" customHeight="1">
      <c r="B17" s="18" t="s">
        <v>161</v>
      </c>
      <c r="C17" s="19" t="s">
        <v>162</v>
      </c>
      <c r="D17" s="18" t="s">
        <v>175</v>
      </c>
      <c r="E17" s="18" t="s">
        <v>176</v>
      </c>
    </row>
    <row r="18" spans="2:5" ht="14">
      <c r="B18" s="22">
        <v>2022</v>
      </c>
      <c r="C18" s="22">
        <v>1</v>
      </c>
      <c r="D18" s="51">
        <v>0.66666666666666674</v>
      </c>
      <c r="E18" s="51">
        <v>9.6666666666666665E-2</v>
      </c>
    </row>
    <row r="19" spans="2:5" ht="14">
      <c r="B19" s="22">
        <v>2022</v>
      </c>
      <c r="C19" s="22">
        <v>2</v>
      </c>
      <c r="D19" s="51">
        <v>0.67</v>
      </c>
      <c r="E19" s="51">
        <v>7.3333333333333334E-2</v>
      </c>
    </row>
    <row r="20" spans="2:5" ht="14">
      <c r="B20" s="22">
        <v>2022</v>
      </c>
      <c r="C20" s="22">
        <v>3</v>
      </c>
      <c r="D20" s="51">
        <v>0.66</v>
      </c>
      <c r="E20" s="51">
        <v>7.3333333333333334E-2</v>
      </c>
    </row>
    <row r="21" spans="2:5" ht="14">
      <c r="B21" s="22">
        <v>2022</v>
      </c>
      <c r="C21" s="22">
        <v>4</v>
      </c>
      <c r="D21" s="51">
        <v>0.68666666666666676</v>
      </c>
      <c r="E21" s="51">
        <v>0.08</v>
      </c>
    </row>
    <row r="22" spans="2:5" ht="15.5">
      <c r="B22" s="18" t="s">
        <v>161</v>
      </c>
      <c r="C22" s="19" t="s">
        <v>162</v>
      </c>
      <c r="D22" s="18" t="s">
        <v>175</v>
      </c>
      <c r="E22" s="18" t="s">
        <v>176</v>
      </c>
    </row>
    <row r="23" spans="2:5" ht="14">
      <c r="B23" s="22">
        <v>2023</v>
      </c>
      <c r="C23" s="22">
        <v>1</v>
      </c>
      <c r="D23" s="51">
        <v>0.68</v>
      </c>
      <c r="E23" s="51">
        <v>0.15333333333333335</v>
      </c>
    </row>
    <row r="24" spans="2:5" ht="14">
      <c r="B24" s="22">
        <v>2023</v>
      </c>
      <c r="C24" s="22">
        <v>2</v>
      </c>
      <c r="D24" s="51">
        <v>0.69333333333333325</v>
      </c>
      <c r="E24" s="51">
        <v>0.15333333333333335</v>
      </c>
    </row>
    <row r="25" spans="2:5" ht="14">
      <c r="B25" s="22">
        <v>2023</v>
      </c>
      <c r="C25" s="22">
        <v>3</v>
      </c>
      <c r="D25" s="51">
        <v>0.68333333333333324</v>
      </c>
      <c r="E25" s="51">
        <v>0.15333333333333335</v>
      </c>
    </row>
    <row r="26" spans="2:5" ht="14">
      <c r="B26" s="22">
        <v>2023</v>
      </c>
      <c r="C26" s="22">
        <v>4</v>
      </c>
      <c r="D26" s="51">
        <v>0.67666666666666675</v>
      </c>
      <c r="E26" s="51">
        <v>0.13333333333333333</v>
      </c>
    </row>
  </sheetData>
  <mergeCells count="2">
    <mergeCell ref="B3:E5"/>
    <mergeCell ref="C6:E6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3C47D"/>
    <outlinePr summaryBelow="0" summaryRight="0"/>
  </sheetPr>
  <dimension ref="B3:G30"/>
  <sheetViews>
    <sheetView workbookViewId="0"/>
  </sheetViews>
  <sheetFormatPr defaultColWidth="12.6328125" defaultRowHeight="15.75" customHeight="1"/>
  <sheetData>
    <row r="3" spans="2:7" ht="15.75" customHeight="1">
      <c r="B3" s="138" t="s">
        <v>177</v>
      </c>
      <c r="C3" s="139"/>
      <c r="D3" s="146"/>
    </row>
    <row r="4" spans="2:7" ht="15.75" customHeight="1">
      <c r="B4" s="140"/>
      <c r="C4" s="141"/>
      <c r="D4" s="147"/>
    </row>
    <row r="5" spans="2:7" ht="15.75" customHeight="1">
      <c r="B5" s="152"/>
      <c r="C5" s="153"/>
      <c r="D5" s="154"/>
    </row>
    <row r="6" spans="2:7" ht="15.75" customHeight="1">
      <c r="B6" s="161" t="s">
        <v>178</v>
      </c>
      <c r="C6" s="150"/>
      <c r="D6" s="151"/>
    </row>
    <row r="7" spans="2:7" ht="15.75" customHeight="1">
      <c r="B7" s="18" t="s">
        <v>161</v>
      </c>
      <c r="C7" s="19" t="s">
        <v>162</v>
      </c>
      <c r="D7" s="18" t="s">
        <v>179</v>
      </c>
      <c r="E7" s="61"/>
      <c r="F7" s="61"/>
      <c r="G7" s="61"/>
    </row>
    <row r="8" spans="2:7" ht="14">
      <c r="B8" s="22">
        <v>2020</v>
      </c>
      <c r="C8" s="22">
        <v>1</v>
      </c>
      <c r="D8" s="56">
        <v>1674750</v>
      </c>
      <c r="E8" s="2"/>
      <c r="F8" s="2"/>
      <c r="G8" s="57"/>
    </row>
    <row r="9" spans="2:7" ht="14">
      <c r="B9" s="58">
        <v>2020</v>
      </c>
      <c r="C9" s="58">
        <v>2</v>
      </c>
      <c r="D9" s="56">
        <v>1758345</v>
      </c>
      <c r="E9" s="2"/>
      <c r="F9" s="2"/>
      <c r="G9" s="57"/>
    </row>
    <row r="10" spans="2:7" ht="14">
      <c r="B10" s="22">
        <v>2020</v>
      </c>
      <c r="C10" s="22">
        <v>3</v>
      </c>
      <c r="D10" s="56">
        <v>1878312</v>
      </c>
      <c r="E10" s="2"/>
      <c r="F10" s="2"/>
      <c r="G10" s="57"/>
    </row>
    <row r="11" spans="2:7" ht="14">
      <c r="B11" s="58">
        <v>2020</v>
      </c>
      <c r="C11" s="58">
        <v>4</v>
      </c>
      <c r="D11" s="56">
        <v>1682087</v>
      </c>
      <c r="E11" s="2"/>
      <c r="F11" s="2"/>
      <c r="G11" s="57"/>
    </row>
    <row r="12" spans="2:7" ht="15.75" customHeight="1">
      <c r="B12" s="159" t="s">
        <v>169</v>
      </c>
      <c r="C12" s="160"/>
      <c r="D12" s="68">
        <f>SUM(D8:D11)</f>
        <v>6993494</v>
      </c>
      <c r="E12" s="2"/>
      <c r="F12" s="20"/>
      <c r="G12" s="20"/>
    </row>
    <row r="13" spans="2:7" ht="15.75" customHeight="1">
      <c r="B13" s="18" t="s">
        <v>161</v>
      </c>
      <c r="C13" s="19" t="s">
        <v>162</v>
      </c>
      <c r="D13" s="18" t="s">
        <v>179</v>
      </c>
      <c r="E13" s="61"/>
      <c r="F13" s="20"/>
      <c r="G13" s="20"/>
    </row>
    <row r="14" spans="2:7" ht="14">
      <c r="B14" s="22">
        <v>2021</v>
      </c>
      <c r="C14" s="22">
        <v>1</v>
      </c>
      <c r="D14" s="56">
        <v>646596</v>
      </c>
      <c r="E14" s="69"/>
      <c r="F14" s="63"/>
      <c r="G14" s="57"/>
    </row>
    <row r="15" spans="2:7" ht="14">
      <c r="B15" s="58">
        <v>2021</v>
      </c>
      <c r="C15" s="58">
        <v>2</v>
      </c>
      <c r="D15" s="56">
        <v>567857</v>
      </c>
      <c r="E15" s="69"/>
      <c r="F15" s="63"/>
      <c r="G15" s="57"/>
    </row>
    <row r="16" spans="2:7" ht="14">
      <c r="B16" s="22">
        <v>2021</v>
      </c>
      <c r="C16" s="22">
        <v>3</v>
      </c>
      <c r="D16" s="56">
        <v>605458</v>
      </c>
      <c r="E16" s="69"/>
      <c r="F16" s="63"/>
      <c r="G16" s="57"/>
    </row>
    <row r="17" spans="2:7" ht="14">
      <c r="B17" s="58">
        <v>2021</v>
      </c>
      <c r="C17" s="58">
        <v>4</v>
      </c>
      <c r="D17" s="56">
        <v>633861</v>
      </c>
      <c r="E17" s="69"/>
      <c r="F17" s="63"/>
      <c r="G17" s="57"/>
    </row>
    <row r="18" spans="2:7" ht="15.75" customHeight="1">
      <c r="B18" s="159" t="s">
        <v>170</v>
      </c>
      <c r="C18" s="160"/>
      <c r="D18" s="68">
        <f>SUM(D14:D17)</f>
        <v>2453772</v>
      </c>
      <c r="E18" s="2"/>
      <c r="F18" s="20"/>
      <c r="G18" s="20"/>
    </row>
    <row r="19" spans="2:7" ht="15.75" customHeight="1">
      <c r="B19" s="18" t="s">
        <v>161</v>
      </c>
      <c r="C19" s="19" t="s">
        <v>162</v>
      </c>
      <c r="D19" s="18" t="s">
        <v>179</v>
      </c>
      <c r="E19" s="67"/>
      <c r="F19" s="20"/>
      <c r="G19" s="20"/>
    </row>
    <row r="20" spans="2:7" ht="14">
      <c r="B20" s="22">
        <v>2022</v>
      </c>
      <c r="C20" s="22">
        <v>1</v>
      </c>
      <c r="D20" s="56">
        <v>718196</v>
      </c>
      <c r="E20" s="2"/>
      <c r="F20" s="2"/>
      <c r="G20" s="57"/>
    </row>
    <row r="21" spans="2:7" ht="14">
      <c r="B21" s="58">
        <v>2022</v>
      </c>
      <c r="C21" s="58">
        <v>2</v>
      </c>
      <c r="D21" s="56">
        <v>720369</v>
      </c>
      <c r="E21" s="2"/>
      <c r="F21" s="2"/>
      <c r="G21" s="57"/>
    </row>
    <row r="22" spans="2:7" ht="14">
      <c r="B22" s="22">
        <v>2022</v>
      </c>
      <c r="C22" s="22">
        <v>3</v>
      </c>
      <c r="D22" s="56">
        <v>667287</v>
      </c>
      <c r="E22" s="2"/>
      <c r="F22" s="2"/>
      <c r="G22" s="57"/>
    </row>
    <row r="23" spans="2:7" ht="14">
      <c r="B23" s="58">
        <v>2022</v>
      </c>
      <c r="C23" s="58">
        <v>4</v>
      </c>
      <c r="D23" s="56">
        <v>678615</v>
      </c>
      <c r="E23" s="2"/>
      <c r="F23" s="2"/>
      <c r="G23" s="57"/>
    </row>
    <row r="24" spans="2:7" ht="14.5">
      <c r="B24" s="159" t="s">
        <v>171</v>
      </c>
      <c r="C24" s="160"/>
      <c r="D24" s="68">
        <f>SUM(D20:D23)</f>
        <v>2784467</v>
      </c>
      <c r="E24" s="2"/>
      <c r="F24" s="20"/>
      <c r="G24" s="20"/>
    </row>
    <row r="25" spans="2:7" ht="46.5">
      <c r="B25" s="18" t="s">
        <v>161</v>
      </c>
      <c r="C25" s="19" t="s">
        <v>162</v>
      </c>
      <c r="D25" s="18" t="s">
        <v>179</v>
      </c>
      <c r="E25" s="67"/>
      <c r="F25" s="20"/>
      <c r="G25" s="20"/>
    </row>
    <row r="26" spans="2:7" ht="14">
      <c r="B26" s="22">
        <v>2023</v>
      </c>
      <c r="C26" s="22">
        <v>1</v>
      </c>
      <c r="D26" s="56">
        <v>329767</v>
      </c>
      <c r="E26" s="2"/>
      <c r="F26" s="2"/>
      <c r="G26" s="57"/>
    </row>
    <row r="27" spans="2:7" ht="14">
      <c r="B27" s="58">
        <v>2023</v>
      </c>
      <c r="C27" s="58">
        <v>2</v>
      </c>
      <c r="D27" s="56">
        <v>321519</v>
      </c>
      <c r="E27" s="2"/>
      <c r="F27" s="2"/>
      <c r="G27" s="57"/>
    </row>
    <row r="28" spans="2:7" ht="14">
      <c r="B28" s="22">
        <v>2023</v>
      </c>
      <c r="C28" s="22">
        <v>3</v>
      </c>
      <c r="D28" s="56">
        <v>331026</v>
      </c>
      <c r="E28" s="2"/>
      <c r="F28" s="2"/>
      <c r="G28" s="57"/>
    </row>
    <row r="29" spans="2:7" ht="14">
      <c r="B29" s="58">
        <v>2023</v>
      </c>
      <c r="C29" s="58">
        <v>4</v>
      </c>
      <c r="D29" s="56">
        <v>460515</v>
      </c>
      <c r="E29" s="2"/>
      <c r="F29" s="2"/>
      <c r="G29" s="57"/>
    </row>
    <row r="30" spans="2:7" ht="14.5">
      <c r="B30" s="159" t="s">
        <v>172</v>
      </c>
      <c r="C30" s="160"/>
      <c r="D30" s="68">
        <f>SUM(D26:D29)</f>
        <v>1442827</v>
      </c>
      <c r="E30" s="2"/>
      <c r="F30" s="20"/>
      <c r="G30" s="20"/>
    </row>
  </sheetData>
  <mergeCells count="6">
    <mergeCell ref="B30:C30"/>
    <mergeCell ref="B3:D5"/>
    <mergeCell ref="B6:D6"/>
    <mergeCell ref="B12:C12"/>
    <mergeCell ref="B18:C18"/>
    <mergeCell ref="B24:C2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BSC</vt:lpstr>
      <vt:lpstr>FIN - KP1 NPM</vt:lpstr>
      <vt:lpstr>FIN - KP2 ROE</vt:lpstr>
      <vt:lpstr>FIN - KP3 EBITDA</vt:lpstr>
      <vt:lpstr>FIN - KP4 ROIC</vt:lpstr>
      <vt:lpstr>CU-KP1 Kepuasan Pelanggan</vt:lpstr>
      <vt:lpstr>CU-KP2 Pangsa Pasar</vt:lpstr>
      <vt:lpstr>CU-KP3 NPS</vt:lpstr>
      <vt:lpstr>CU-KP4 Penurunan Pengaduan</vt:lpstr>
      <vt:lpstr>IB-KP1 Asset Turnover Ratio</vt:lpstr>
      <vt:lpstr>IB-KP2 Operating Margin</vt:lpstr>
      <vt:lpstr>IB-KP3 Laba  Rugi Operasional</vt:lpstr>
      <vt:lpstr>IB-KP4 Beban Penjualan dan Pema</vt:lpstr>
      <vt:lpstr>IL- KP1 Karyawan</vt:lpstr>
      <vt:lpstr>IL 2 - Employee Satisfaction Ra</vt:lpstr>
      <vt:lpstr>Sheet1</vt:lpstr>
      <vt:lpstr>Sheet2</vt:lpstr>
      <vt:lpstr>IL - KP3 Jam Pelatihan</vt:lpstr>
      <vt:lpstr>IL - KP4 Karyawan S2S3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Giorgio</dc:creator>
  <cp:lastModifiedBy>Shane Giorgio</cp:lastModifiedBy>
  <dcterms:created xsi:type="dcterms:W3CDTF">2024-05-27T15:27:45Z</dcterms:created>
  <dcterms:modified xsi:type="dcterms:W3CDTF">2024-05-27T16:35:54Z</dcterms:modified>
</cp:coreProperties>
</file>