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cuments\Activ\2. Твердый газ\Новое направление\"/>
    </mc:Choice>
  </mc:AlternateContent>
  <xr:revisionPtr revIDLastSave="0" documentId="13_ncr:1_{32E49C75-2884-4405-812D-6279B85841C7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TITUL" sheetId="1" r:id="rId1"/>
    <sheet name="КРС" sheetId="3" r:id="rId2"/>
    <sheet name="УЭЦН" sheetId="2" r:id="rId3"/>
    <sheet name="Автономные кусты" sheetId="5" r:id="rId4"/>
    <sheet name="БУ" sheetId="6" r:id="rId5"/>
    <sheet name="ДЭС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7" l="1"/>
  <c r="E10" i="7"/>
  <c r="E11" i="7"/>
  <c r="E12" i="7"/>
  <c r="E13" i="7"/>
  <c r="E14" i="7"/>
  <c r="E15" i="7"/>
  <c r="E16" i="7"/>
  <c r="E17" i="7"/>
  <c r="E18" i="7"/>
  <c r="E21" i="7"/>
  <c r="E22" i="7"/>
  <c r="E23" i="7"/>
  <c r="G14" i="6"/>
  <c r="H14" i="6" s="1"/>
  <c r="I14" i="6" s="1"/>
  <c r="J14" i="6" s="1"/>
  <c r="K14" i="6" s="1"/>
  <c r="L14" i="6" s="1"/>
  <c r="M14" i="6" s="1"/>
  <c r="N14" i="6" s="1"/>
  <c r="O14" i="6" s="1"/>
  <c r="P14" i="6" s="1"/>
  <c r="Q14" i="6" s="1"/>
  <c r="R14" i="6" s="1"/>
  <c r="S14" i="6" s="1"/>
  <c r="T14" i="6" s="1"/>
  <c r="U14" i="6" s="1"/>
  <c r="V14" i="6" s="1"/>
  <c r="W14" i="6" s="1"/>
  <c r="X14" i="6" s="1"/>
  <c r="Y14" i="6" s="1"/>
  <c r="Z14" i="6" s="1"/>
  <c r="AA14" i="6" s="1"/>
  <c r="AB14" i="6" s="1"/>
  <c r="AC14" i="6" s="1"/>
  <c r="AD14" i="6" s="1"/>
  <c r="AE14" i="6" s="1"/>
  <c r="AF14" i="6" s="1"/>
  <c r="AG14" i="6" s="1"/>
  <c r="F9" i="7"/>
  <c r="F10" i="7"/>
  <c r="F11" i="7"/>
  <c r="F12" i="7"/>
  <c r="F13" i="7"/>
  <c r="F14" i="7"/>
  <c r="F15" i="7"/>
  <c r="F16" i="7"/>
  <c r="F17" i="7"/>
  <c r="F18" i="7"/>
  <c r="F21" i="7"/>
  <c r="F22" i="7"/>
  <c r="F23" i="7"/>
  <c r="D11" i="6"/>
  <c r="D21" i="7" l="1"/>
  <c r="D22" i="7"/>
  <c r="D18" i="7" l="1"/>
  <c r="D17" i="7"/>
  <c r="D16" i="7"/>
  <c r="D15" i="7"/>
  <c r="D14" i="7"/>
  <c r="D13" i="7"/>
  <c r="D12" i="7"/>
  <c r="D11" i="7"/>
  <c r="D10" i="7"/>
  <c r="D9" i="7"/>
  <c r="E8" i="7"/>
  <c r="F8" i="7" s="1"/>
</calcChain>
</file>

<file path=xl/sharedStrings.xml><?xml version="1.0" encoding="utf-8"?>
<sst xmlns="http://schemas.openxmlformats.org/spreadsheetml/2006/main" count="69" uniqueCount="60">
  <si>
    <t>Направление</t>
  </si>
  <si>
    <t>Ссылка</t>
  </si>
  <si>
    <t>Газовые кусты</t>
  </si>
  <si>
    <t>УЭЦН</t>
  </si>
  <si>
    <t>КРС</t>
  </si>
  <si>
    <t>БУ</t>
  </si>
  <si>
    <t>Что нужно</t>
  </si>
  <si>
    <t>Существующее решение</t>
  </si>
  <si>
    <t>Если ДЭС, узнать стоимости</t>
  </si>
  <si>
    <t>Какое электропотребление за 1 опперацию КРС</t>
  </si>
  <si>
    <t>Что уже есть</t>
  </si>
  <si>
    <t>Количесвто оппераций КРС в год</t>
  </si>
  <si>
    <t>Электропотребление 1 УЭЦН</t>
  </si>
  <si>
    <t>Генерация мощности для УЭЦН</t>
  </si>
  <si>
    <t>Затраты на ЛЭП, ТП</t>
  </si>
  <si>
    <t>Автономные кусты</t>
  </si>
  <si>
    <t>Показатели добычи ПГ, ПНГ</t>
  </si>
  <si>
    <t>МВт/сут</t>
  </si>
  <si>
    <t>Сценарий 1</t>
  </si>
  <si>
    <t>Обспечение электроэнергии через ДЭС</t>
  </si>
  <si>
    <t>Количество работающих БУ в год</t>
  </si>
  <si>
    <t>Месторождение</t>
  </si>
  <si>
    <t>Чаяндинское</t>
  </si>
  <si>
    <t xml:space="preserve">Потребление 1 БУ электроэнрегии </t>
  </si>
  <si>
    <t>Количество суток в бурении</t>
  </si>
  <si>
    <t>шт.</t>
  </si>
  <si>
    <t>сут.</t>
  </si>
  <si>
    <t>Количесвто БУ на месторождении</t>
  </si>
  <si>
    <t>шт</t>
  </si>
  <si>
    <t>сут</t>
  </si>
  <si>
    <t>Количесвто суток в бурении 1 БУ</t>
  </si>
  <si>
    <t>Стоимость ДТ</t>
  </si>
  <si>
    <t>л</t>
  </si>
  <si>
    <t>Стоимость 1 ДЭС</t>
  </si>
  <si>
    <t>Источник</t>
  </si>
  <si>
    <t>ГТЭС</t>
  </si>
  <si>
    <t>Стоимость</t>
  </si>
  <si>
    <t>Курс EUR/RUB</t>
  </si>
  <si>
    <t>курс</t>
  </si>
  <si>
    <t>M.1260 - 1 МВт
Двигатель: S12R-PTA
Альтернатор: Marelli MJB400LB4</t>
  </si>
  <si>
    <t>C.1260 - Cummins
Двигатель: KTA50G3
Альтернатор: Marelli MJB450MB4</t>
  </si>
  <si>
    <t>Cummins C1400 D5 1000 кВт в контейнере
Двигатель: KTA50G3
Альтернатор: Stamdord PI734B</t>
  </si>
  <si>
    <t>SP.1250 - Perkins
Двигатель: 4012-46TWG2A
Альтернатор: Stamford UC274K</t>
  </si>
  <si>
    <t>M.1900 - 1,5 МВт
Двигатель: S16R-PTA
Альтернатор: Marelli MJB450LB4</t>
  </si>
  <si>
    <t>Cummins в контейнере Север - 1600 кВт
Двигатель: Cummiпs QSK60G4
Альтернатор: Stamford Pl734G</t>
  </si>
  <si>
    <t>MT.2500 - 2 МВт
Двигатель: MTU 20V4000G23
Альтернатор: Stamford LV 804S</t>
  </si>
  <si>
    <t>MT.3050 - 2,5 МВт
Двигатель: MTU 20V4000G63L
Альтернатор: Stamford LV 804S</t>
  </si>
  <si>
    <t>M.1900x2 - 3 МВт
Двигатель: Mitsubishi S16R-PTA2х2
Альтернатор: Marelli MJB400LB4</t>
  </si>
  <si>
    <t>M.3850U - 3 МВт
Двигатель: Mitsubishi S16U-PTA - 1000 RPM
Альтернатор: Leroy Somer LSA 56BMB</t>
  </si>
  <si>
    <t>C.2030x3 - 5 МВт
Двигатель: Cummins QSK60G4х2
Альтернатор: Marelli MJB500SC4</t>
  </si>
  <si>
    <t>CTM P.1220G x2
Двигатель:
Perkins 4016-61 TRS2</t>
  </si>
  <si>
    <t>CTM M 1875 G x2
Двигатель:
Mitsubishi GS16R2-PTK</t>
  </si>
  <si>
    <t>Роллс Ройс MTU 20V4000 GS 6 МВт
Двигатель:
MTU 20V4000L32ER</t>
  </si>
  <si>
    <t>Наименование</t>
  </si>
  <si>
    <t>ДЭС тут</t>
  </si>
  <si>
    <t>Мощность, МВт</t>
  </si>
  <si>
    <t>Расстояние</t>
  </si>
  <si>
    <t>км</t>
  </si>
  <si>
    <t>млн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</si>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</sst>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GPN_DIN Condensed"/>
      <family val="2"/>
      <charset val="204"/>
    </font>
    <font>
      <b/>
      <sz val="18"/>
      <color theme="0"/>
      <name val="GPN_DIN Condensed"/>
      <family val="2"/>
      <charset val="204"/>
    </font>
    <font>
      <sz val="8"/>
      <name val="Calibri"/>
      <family val="2"/>
      <scheme val="minor"/>
    </font>
    <font>
      <sz val="12"/>
      <color theme="1" tint="0.34998626667073579"/>
      <name val="GPN_DIN Condensed"/>
      <family val="2"/>
      <charset val="204"/>
    </font>
    <font>
      <i/>
      <sz val="10"/>
      <color theme="1" tint="0.34998626667073579"/>
      <name val="GPN_DIN Condensed"/>
      <family val="2"/>
      <charset val="204"/>
    </font>
    <font>
      <b/>
      <sz val="12"/>
      <color theme="1" tint="0.34998626667073579"/>
      <name val="GPN_DIN Condensed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5DA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2" fillId="3" borderId="0" xfId="0" applyFont="1" applyFill="1"/>
    <xf numFmtId="0" fontId="2" fillId="2" borderId="0" xfId="0" applyFont="1" applyFill="1"/>
    <xf numFmtId="0" fontId="2" fillId="0" borderId="0" xfId="0" applyFont="1"/>
    <xf numFmtId="0" fontId="2" fillId="4" borderId="0" xfId="0" applyFont="1" applyFill="1"/>
    <xf numFmtId="0" fontId="3" fillId="2" borderId="0" xfId="0" applyFont="1" applyFill="1" applyAlignment="1">
      <alignment horizontal="left" vertical="center"/>
    </xf>
    <xf numFmtId="0" fontId="2" fillId="5" borderId="0" xfId="0" applyFont="1" applyFill="1"/>
    <xf numFmtId="0" fontId="2" fillId="6" borderId="0" xfId="0" applyFont="1" applyFill="1"/>
    <xf numFmtId="0" fontId="5" fillId="3" borderId="0" xfId="0" applyFont="1" applyFill="1"/>
    <xf numFmtId="0" fontId="5" fillId="0" borderId="0" xfId="0" applyFont="1"/>
    <xf numFmtId="0" fontId="5" fillId="8" borderId="0" xfId="0" applyFont="1" applyFill="1"/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5" fillId="9" borderId="0" xfId="0" applyFont="1" applyFill="1"/>
    <xf numFmtId="0" fontId="5" fillId="10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2" fontId="5" fillId="10" borderId="0" xfId="0" applyNumberFormat="1" applyFont="1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05DA2"/>
      <color rgb="FF0099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23318985126859143"/>
                  <c:y val="-0.225300379119276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ДЭС!$C$8:$C$18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1.5</c:v>
                </c:pt>
                <c:pt idx="5">
                  <c:v>1.6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</c:numCache>
            </c:numRef>
          </c:xVal>
          <c:yVal>
            <c:numRef>
              <c:f>ДЭС!$D$8:$D$18</c:f>
              <c:numCache>
                <c:formatCode>General</c:formatCode>
                <c:ptCount val="11"/>
                <c:pt idx="1">
                  <c:v>15.52</c:v>
                </c:pt>
                <c:pt idx="2" formatCode="#,##0">
                  <c:v>20.5</c:v>
                </c:pt>
                <c:pt idx="3">
                  <c:v>13.12</c:v>
                </c:pt>
                <c:pt idx="4">
                  <c:v>18.88</c:v>
                </c:pt>
                <c:pt idx="5" formatCode="#,##0">
                  <c:v>26</c:v>
                </c:pt>
                <c:pt idx="6">
                  <c:v>46.4</c:v>
                </c:pt>
                <c:pt idx="7">
                  <c:v>62.48</c:v>
                </c:pt>
                <c:pt idx="8">
                  <c:v>38.4</c:v>
                </c:pt>
                <c:pt idx="9">
                  <c:v>111.75999999999999</c:v>
                </c:pt>
                <c:pt idx="10">
                  <c:v>89.28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96-4522-BC98-BC7A91B249A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ДЭС!$C$21:$C$23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6</c:v>
                </c:pt>
              </c:numCache>
            </c:numRef>
          </c:xVal>
          <c:yVal>
            <c:numRef>
              <c:f>ДЭС!$D$21:$D$23</c:f>
              <c:numCache>
                <c:formatCode>General</c:formatCode>
                <c:ptCount val="3"/>
                <c:pt idx="0">
                  <c:v>60.8</c:v>
                </c:pt>
                <c:pt idx="1">
                  <c:v>100</c:v>
                </c:pt>
                <c:pt idx="2">
                  <c:v>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96-4522-BC98-BC7A91B24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094336"/>
        <c:axId val="128540800"/>
      </c:scatterChart>
      <c:valAx>
        <c:axId val="18609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540800"/>
        <c:crosses val="autoZero"/>
        <c:crossBetween val="midCat"/>
      </c:valAx>
      <c:valAx>
        <c:axId val="12854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094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0</xdr:rowOff>
    </xdr:from>
    <xdr:to>
      <xdr:col>15</xdr:col>
      <xdr:colOff>304800</xdr:colOff>
      <xdr:row>12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ABF40A5-3728-477F-B670-971DBE74A3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brizmotors.ru/land/mega/" TargetMode="External"/><Relationship Id="rId1" Type="http://schemas.openxmlformats.org/officeDocument/2006/relationships/hyperlink" Target="https://ru.tradingview.com/chart/eo1T3s5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workbookViewId="0">
      <selection activeCell="D1" sqref="D1:D7"/>
    </sheetView>
  </sheetViews>
  <sheetFormatPr defaultRowHeight="14.4" x14ac:dyDescent="0.3"/>
  <cols>
    <col min="2" max="2" width="24.21875" customWidth="1"/>
  </cols>
  <sheetData>
    <row r="2" spans="2:3" x14ac:dyDescent="0.3">
      <c r="B2" t="s">
        <v>0</v>
      </c>
      <c r="C2" t="s">
        <v>1</v>
      </c>
    </row>
    <row r="3" spans="2:3" x14ac:dyDescent="0.3">
      <c r="B3" t="s">
        <v>2</v>
      </c>
    </row>
    <row r="4" spans="2:3" x14ac:dyDescent="0.3">
      <c r="B4" t="s">
        <v>3</v>
      </c>
    </row>
    <row r="5" spans="2:3" x14ac:dyDescent="0.3">
      <c r="B5" t="s">
        <v>4</v>
      </c>
    </row>
    <row r="6" spans="2:3" x14ac:dyDescent="0.3">
      <c r="B6" t="s">
        <v>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BC96-CD9B-4246-ABD1-68E558B106C8}">
  <dimension ref="B1:D9"/>
  <sheetViews>
    <sheetView workbookViewId="0">
      <selection activeCell="D14" sqref="D14"/>
    </sheetView>
  </sheetViews>
  <sheetFormatPr defaultRowHeight="15" x14ac:dyDescent="0.35"/>
  <cols>
    <col min="1" max="2" width="8.88671875" style="4"/>
    <col min="3" max="4" width="44.44140625" style="4" customWidth="1"/>
    <col min="5" max="16384" width="8.88671875" style="4"/>
  </cols>
  <sheetData>
    <row r="1" spans="2:4" s="2" customFormat="1" ht="6" customHeight="1" x14ac:dyDescent="0.35"/>
    <row r="2" spans="2:4" s="3" customFormat="1" x14ac:dyDescent="0.35">
      <c r="B2" s="8"/>
      <c r="C2" s="6" t="s">
        <v>4</v>
      </c>
    </row>
    <row r="3" spans="2:4" s="3" customFormat="1" x14ac:dyDescent="0.35">
      <c r="B3" s="8"/>
      <c r="C3" s="6"/>
    </row>
    <row r="4" spans="2:4" s="2" customFormat="1" ht="6" customHeight="1" x14ac:dyDescent="0.35"/>
    <row r="5" spans="2:4" s="2" customFormat="1" ht="18.600000000000001" customHeight="1" x14ac:dyDescent="0.35">
      <c r="C5" s="2" t="s">
        <v>6</v>
      </c>
      <c r="D5" s="2" t="s">
        <v>10</v>
      </c>
    </row>
    <row r="6" spans="2:4" s="5" customFormat="1" x14ac:dyDescent="0.35">
      <c r="B6" s="7"/>
      <c r="C6" s="5" t="s">
        <v>7</v>
      </c>
    </row>
    <row r="7" spans="2:4" s="5" customFormat="1" x14ac:dyDescent="0.35">
      <c r="B7" s="7"/>
      <c r="C7" s="5" t="s">
        <v>8</v>
      </c>
    </row>
    <row r="8" spans="2:4" s="5" customFormat="1" x14ac:dyDescent="0.35">
      <c r="B8" s="7"/>
      <c r="C8" s="5" t="s">
        <v>9</v>
      </c>
    </row>
    <row r="9" spans="2:4" s="5" customFormat="1" x14ac:dyDescent="0.35">
      <c r="B9" s="7"/>
      <c r="C9" s="5" t="s">
        <v>11</v>
      </c>
    </row>
  </sheetData>
  <mergeCells count="1">
    <mergeCell ref="C2:C3"/>
  </mergeCells>
  <pageMargins left="0.7" right="0.7" top="0.75" bottom="0.75" header="0.3" footer="0.3"/>
  <pageSetup paperSize="16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484F-5F85-4EC9-86EA-4CF2EDB1F03B}">
  <dimension ref="B1:D8"/>
  <sheetViews>
    <sheetView workbookViewId="0">
      <selection sqref="A1:XFD8"/>
    </sheetView>
  </sheetViews>
  <sheetFormatPr defaultRowHeight="14.4" x14ac:dyDescent="0.3"/>
  <cols>
    <col min="3" max="4" width="44.44140625" customWidth="1"/>
  </cols>
  <sheetData>
    <row r="1" spans="2:4" s="2" customFormat="1" ht="6" customHeight="1" x14ac:dyDescent="0.35"/>
    <row r="2" spans="2:4" s="3" customFormat="1" ht="15" x14ac:dyDescent="0.35">
      <c r="B2" s="8"/>
      <c r="C2" s="6" t="s">
        <v>3</v>
      </c>
    </row>
    <row r="3" spans="2:4" s="3" customFormat="1" ht="15" x14ac:dyDescent="0.35">
      <c r="B3" s="8"/>
      <c r="C3" s="6"/>
    </row>
    <row r="4" spans="2:4" s="2" customFormat="1" ht="6" customHeight="1" x14ac:dyDescent="0.35"/>
    <row r="5" spans="2:4" s="2" customFormat="1" ht="18.600000000000001" customHeight="1" x14ac:dyDescent="0.35">
      <c r="C5" s="2" t="s">
        <v>6</v>
      </c>
      <c r="D5" s="2" t="s">
        <v>10</v>
      </c>
    </row>
    <row r="6" spans="2:4" s="5" customFormat="1" ht="15" x14ac:dyDescent="0.35">
      <c r="B6" s="7"/>
      <c r="C6" s="5" t="s">
        <v>12</v>
      </c>
    </row>
    <row r="7" spans="2:4" s="5" customFormat="1" ht="15" x14ac:dyDescent="0.35">
      <c r="B7" s="7"/>
      <c r="C7" s="5" t="s">
        <v>14</v>
      </c>
    </row>
    <row r="8" spans="2:4" s="5" customFormat="1" ht="15" x14ac:dyDescent="0.35">
      <c r="B8" s="7"/>
      <c r="C8" s="5" t="s">
        <v>13</v>
      </c>
    </row>
  </sheetData>
  <mergeCells count="1">
    <mergeCell ref="C2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8931-6BCB-4FAA-9E1D-6ABE1E80AF41}">
  <dimension ref="B1:D8"/>
  <sheetViews>
    <sheetView workbookViewId="0">
      <selection activeCell="C8" sqref="C8"/>
    </sheetView>
  </sheetViews>
  <sheetFormatPr defaultRowHeight="14.4" x14ac:dyDescent="0.3"/>
  <cols>
    <col min="3" max="4" width="44.44140625" customWidth="1"/>
  </cols>
  <sheetData>
    <row r="1" spans="2:4" s="2" customFormat="1" ht="6" customHeight="1" x14ac:dyDescent="0.35"/>
    <row r="2" spans="2:4" s="3" customFormat="1" ht="15" x14ac:dyDescent="0.35">
      <c r="B2" s="8"/>
      <c r="C2" s="6" t="s">
        <v>15</v>
      </c>
    </row>
    <row r="3" spans="2:4" s="3" customFormat="1" ht="15" x14ac:dyDescent="0.35">
      <c r="B3" s="8"/>
      <c r="C3" s="6"/>
    </row>
    <row r="4" spans="2:4" s="2" customFormat="1" ht="6" customHeight="1" x14ac:dyDescent="0.35"/>
    <row r="5" spans="2:4" s="2" customFormat="1" ht="18.600000000000001" customHeight="1" x14ac:dyDescent="0.35">
      <c r="C5" s="2" t="s">
        <v>6</v>
      </c>
      <c r="D5" s="2" t="s">
        <v>10</v>
      </c>
    </row>
    <row r="6" spans="2:4" s="5" customFormat="1" ht="15" x14ac:dyDescent="0.35">
      <c r="B6" s="7"/>
      <c r="C6" s="5" t="s">
        <v>16</v>
      </c>
    </row>
    <row r="7" spans="2:4" s="5" customFormat="1" ht="15" x14ac:dyDescent="0.35">
      <c r="B7" s="7"/>
      <c r="C7" s="5" t="s">
        <v>14</v>
      </c>
    </row>
    <row r="8" spans="2:4" s="5" customFormat="1" ht="15" x14ac:dyDescent="0.35">
      <c r="B8" s="7"/>
      <c r="C8" s="5" t="s">
        <v>13</v>
      </c>
    </row>
  </sheetData>
  <mergeCells count="1">
    <mergeCell ref="C2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B6C7B-0C30-467F-92B0-3E8E5094BD85}">
  <dimension ref="B1:AG30"/>
  <sheetViews>
    <sheetView workbookViewId="0">
      <selection activeCell="C9" sqref="C9"/>
    </sheetView>
  </sheetViews>
  <sheetFormatPr defaultRowHeight="16.2" x14ac:dyDescent="0.35"/>
  <cols>
    <col min="1" max="1" width="8.88671875" style="10" customWidth="1"/>
    <col min="2" max="2" width="30.109375" style="10" bestFit="1" customWidth="1"/>
    <col min="3" max="3" width="2.21875" style="10" customWidth="1"/>
    <col min="4" max="4" width="22.33203125" style="16" customWidth="1"/>
    <col min="5" max="5" width="2.21875" style="10" customWidth="1"/>
    <col min="6" max="6" width="8.88671875" style="10"/>
    <col min="7" max="7" width="8.88671875" style="10" customWidth="1"/>
    <col min="8" max="16384" width="8.88671875" style="10"/>
  </cols>
  <sheetData>
    <row r="1" spans="2:33" s="9" customFormat="1" x14ac:dyDescent="0.35">
      <c r="D1" s="12"/>
    </row>
    <row r="2" spans="2:33" s="9" customFormat="1" x14ac:dyDescent="0.35">
      <c r="D2" s="12"/>
    </row>
    <row r="3" spans="2:33" s="9" customFormat="1" x14ac:dyDescent="0.35">
      <c r="D3" s="12"/>
    </row>
    <row r="4" spans="2:33" s="11" customFormat="1" x14ac:dyDescent="0.35">
      <c r="B4" s="11" t="s">
        <v>21</v>
      </c>
      <c r="D4" s="14" t="s">
        <v>22</v>
      </c>
    </row>
    <row r="5" spans="2:33" s="11" customFormat="1" x14ac:dyDescent="0.35">
      <c r="B5" s="11" t="s">
        <v>23</v>
      </c>
      <c r="D5" s="14">
        <v>1.5</v>
      </c>
      <c r="F5" s="11" t="s">
        <v>17</v>
      </c>
    </row>
    <row r="6" spans="2:33" s="11" customFormat="1" x14ac:dyDescent="0.35">
      <c r="B6" s="11" t="s">
        <v>27</v>
      </c>
      <c r="D6" s="14">
        <v>3</v>
      </c>
      <c r="F6" s="11" t="s">
        <v>28</v>
      </c>
    </row>
    <row r="7" spans="2:33" s="11" customFormat="1" x14ac:dyDescent="0.35">
      <c r="B7" s="11" t="s">
        <v>30</v>
      </c>
      <c r="D7" s="14">
        <v>265</v>
      </c>
      <c r="F7" s="11" t="s">
        <v>29</v>
      </c>
    </row>
    <row r="8" spans="2:33" s="11" customFormat="1" x14ac:dyDescent="0.35">
      <c r="D8" s="14"/>
    </row>
    <row r="9" spans="2:33" s="21" customFormat="1" x14ac:dyDescent="0.35">
      <c r="B9" s="21" t="s">
        <v>31</v>
      </c>
      <c r="D9" s="22">
        <v>85</v>
      </c>
      <c r="F9" s="21" t="s">
        <v>32</v>
      </c>
    </row>
    <row r="10" spans="2:33" s="21" customFormat="1" x14ac:dyDescent="0.35">
      <c r="B10" s="21" t="s">
        <v>56</v>
      </c>
      <c r="D10" s="23">
        <v>90</v>
      </c>
      <c r="F10" s="21" t="s">
        <v>57</v>
      </c>
    </row>
    <row r="11" spans="2:33" s="21" customFormat="1" x14ac:dyDescent="0.35">
      <c r="B11" s="21" t="s">
        <v>33</v>
      </c>
      <c r="D11" s="24">
        <f>49.37*LN(D5) + 12.349</f>
        <v>32.366812387300072</v>
      </c>
      <c r="F11" s="21" t="s">
        <v>58</v>
      </c>
    </row>
    <row r="12" spans="2:33" s="11" customFormat="1" x14ac:dyDescent="0.35">
      <c r="D12" s="14"/>
    </row>
    <row r="13" spans="2:33" s="9" customFormat="1" x14ac:dyDescent="0.35">
      <c r="D13" s="12"/>
    </row>
    <row r="14" spans="2:33" s="9" customFormat="1" x14ac:dyDescent="0.35">
      <c r="D14" s="12"/>
      <c r="F14" s="13">
        <v>2023</v>
      </c>
      <c r="G14" s="13">
        <f>F14+1</f>
        <v>2024</v>
      </c>
      <c r="H14" s="13">
        <f t="shared" ref="H14:AF14" si="0">G14+1</f>
        <v>2025</v>
      </c>
      <c r="I14" s="13">
        <f t="shared" si="0"/>
        <v>2026</v>
      </c>
      <c r="J14" s="13">
        <f t="shared" si="0"/>
        <v>2027</v>
      </c>
      <c r="K14" s="13">
        <f t="shared" si="0"/>
        <v>2028</v>
      </c>
      <c r="L14" s="13">
        <f t="shared" si="0"/>
        <v>2029</v>
      </c>
      <c r="M14" s="13">
        <f t="shared" si="0"/>
        <v>2030</v>
      </c>
      <c r="N14" s="13">
        <f t="shared" si="0"/>
        <v>2031</v>
      </c>
      <c r="O14" s="13">
        <f t="shared" si="0"/>
        <v>2032</v>
      </c>
      <c r="P14" s="13">
        <f t="shared" si="0"/>
        <v>2033</v>
      </c>
      <c r="Q14" s="13">
        <f t="shared" si="0"/>
        <v>2034</v>
      </c>
      <c r="R14" s="13">
        <f t="shared" si="0"/>
        <v>2035</v>
      </c>
      <c r="S14" s="13">
        <f t="shared" si="0"/>
        <v>2036</v>
      </c>
      <c r="T14" s="13">
        <f t="shared" si="0"/>
        <v>2037</v>
      </c>
      <c r="U14" s="13">
        <f t="shared" si="0"/>
        <v>2038</v>
      </c>
      <c r="V14" s="13">
        <f>U14+1</f>
        <v>2039</v>
      </c>
      <c r="W14" s="13">
        <f t="shared" si="0"/>
        <v>2040</v>
      </c>
      <c r="X14" s="13">
        <f t="shared" si="0"/>
        <v>2041</v>
      </c>
      <c r="Y14" s="13">
        <f t="shared" si="0"/>
        <v>2042</v>
      </c>
      <c r="Z14" s="13">
        <f t="shared" si="0"/>
        <v>2043</v>
      </c>
      <c r="AA14" s="13">
        <f t="shared" si="0"/>
        <v>2044</v>
      </c>
      <c r="AB14" s="13">
        <f t="shared" si="0"/>
        <v>2045</v>
      </c>
      <c r="AC14" s="13">
        <f t="shared" si="0"/>
        <v>2046</v>
      </c>
      <c r="AD14" s="13">
        <f t="shared" si="0"/>
        <v>2047</v>
      </c>
      <c r="AE14" s="13">
        <f>AD14+1</f>
        <v>2048</v>
      </c>
      <c r="AF14" s="13">
        <f t="shared" si="0"/>
        <v>2049</v>
      </c>
      <c r="AG14" s="13">
        <f>AF14+1</f>
        <v>2050</v>
      </c>
    </row>
    <row r="15" spans="2:33" s="11" customFormat="1" x14ac:dyDescent="0.35">
      <c r="B15" s="11" t="s">
        <v>20</v>
      </c>
      <c r="D15" s="14" t="s">
        <v>25</v>
      </c>
      <c r="G15" s="15">
        <v>3</v>
      </c>
      <c r="H15" s="15">
        <v>3</v>
      </c>
      <c r="I15" s="15">
        <v>3</v>
      </c>
      <c r="J15" s="15">
        <v>2</v>
      </c>
      <c r="K15" s="15">
        <v>2</v>
      </c>
      <c r="L15" s="15">
        <v>1</v>
      </c>
      <c r="M15" s="15">
        <v>1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</row>
    <row r="16" spans="2:33" s="11" customFormat="1" x14ac:dyDescent="0.35">
      <c r="B16" s="11" t="s">
        <v>24</v>
      </c>
      <c r="D16" s="14" t="s">
        <v>26</v>
      </c>
      <c r="G16" s="15">
        <v>785</v>
      </c>
      <c r="H16" s="15">
        <v>957</v>
      </c>
      <c r="I16" s="15">
        <v>1023</v>
      </c>
      <c r="J16" s="15">
        <v>947</v>
      </c>
      <c r="K16" s="15">
        <v>298</v>
      </c>
      <c r="L16" s="15">
        <v>365</v>
      </c>
      <c r="M16" s="15">
        <v>42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2:7" s="9" customFormat="1" x14ac:dyDescent="0.35">
      <c r="D17" s="12"/>
    </row>
    <row r="18" spans="2:7" s="11" customFormat="1" x14ac:dyDescent="0.35">
      <c r="B18" s="11" t="s">
        <v>18</v>
      </c>
      <c r="D18" s="15"/>
      <c r="G18" s="11" t="s">
        <v>19</v>
      </c>
    </row>
    <row r="19" spans="2:7" s="9" customFormat="1" x14ac:dyDescent="0.35">
      <c r="D19" s="12"/>
    </row>
    <row r="20" spans="2:7" s="9" customFormat="1" x14ac:dyDescent="0.35">
      <c r="D20" s="12"/>
    </row>
    <row r="21" spans="2:7" s="9" customFormat="1" x14ac:dyDescent="0.35">
      <c r="D21" s="12"/>
    </row>
    <row r="22" spans="2:7" s="9" customFormat="1" x14ac:dyDescent="0.35">
      <c r="D22" s="12"/>
    </row>
    <row r="23" spans="2:7" s="9" customFormat="1" x14ac:dyDescent="0.35">
      <c r="D23" s="12"/>
    </row>
    <row r="24" spans="2:7" s="9" customFormat="1" x14ac:dyDescent="0.35">
      <c r="D24" s="12"/>
    </row>
    <row r="25" spans="2:7" s="9" customFormat="1" x14ac:dyDescent="0.35">
      <c r="D25" s="12"/>
    </row>
    <row r="26" spans="2:7" s="9" customFormat="1" x14ac:dyDescent="0.35">
      <c r="D26" s="12"/>
    </row>
    <row r="27" spans="2:7" s="9" customFormat="1" x14ac:dyDescent="0.35">
      <c r="D27" s="12"/>
    </row>
    <row r="28" spans="2:7" s="9" customFormat="1" x14ac:dyDescent="0.35">
      <c r="D28" s="12"/>
    </row>
    <row r="29" spans="2:7" s="9" customFormat="1" x14ac:dyDescent="0.35">
      <c r="D29" s="12"/>
    </row>
    <row r="30" spans="2:7" s="9" customFormat="1" x14ac:dyDescent="0.35">
      <c r="D30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8A7F-1623-49CE-A5F5-759FAAB1A11D}">
  <dimension ref="B2:G23"/>
  <sheetViews>
    <sheetView tabSelected="1" workbookViewId="0">
      <selection activeCell="G11" sqref="G11"/>
    </sheetView>
  </sheetViews>
  <sheetFormatPr defaultRowHeight="14.4" x14ac:dyDescent="0.3"/>
  <cols>
    <col min="2" max="2" width="13.21875" bestFit="1" customWidth="1"/>
    <col min="3" max="3" width="14.5546875" bestFit="1" customWidth="1"/>
    <col min="4" max="4" width="10" style="17" bestFit="1" customWidth="1"/>
    <col min="5" max="6" width="10" style="17" customWidth="1"/>
    <col min="7" max="7" width="38" bestFit="1" customWidth="1"/>
  </cols>
  <sheetData>
    <row r="2" spans="2:7" x14ac:dyDescent="0.3">
      <c r="B2" t="s">
        <v>37</v>
      </c>
      <c r="C2">
        <v>80</v>
      </c>
      <c r="D2" s="19" t="s">
        <v>38</v>
      </c>
      <c r="E2" s="19"/>
      <c r="F2" s="19"/>
    </row>
    <row r="3" spans="2:7" x14ac:dyDescent="0.3">
      <c r="B3" t="s">
        <v>34</v>
      </c>
      <c r="D3" s="1" t="s">
        <v>54</v>
      </c>
      <c r="E3" s="1"/>
      <c r="F3" s="1"/>
    </row>
    <row r="4" spans="2:7" x14ac:dyDescent="0.3">
      <c r="D4" s="1"/>
      <c r="E4" s="1"/>
      <c r="F4" s="1"/>
    </row>
    <row r="5" spans="2:7" x14ac:dyDescent="0.3">
      <c r="D5" s="1"/>
      <c r="E5" s="1"/>
      <c r="F5" s="1"/>
    </row>
    <row r="6" spans="2:7" x14ac:dyDescent="0.3">
      <c r="D6"/>
      <c r="E6"/>
      <c r="F6"/>
    </row>
    <row r="7" spans="2:7" x14ac:dyDescent="0.3">
      <c r="C7" s="17" t="s">
        <v>55</v>
      </c>
      <c r="D7" s="17" t="s">
        <v>59</v>
      </c>
      <c r="G7" t="s">
        <v>53</v>
      </c>
    </row>
    <row r="8" spans="2:7" ht="43.2" x14ac:dyDescent="0.3">
      <c r="C8" s="17">
        <v>1</v>
      </c>
      <c r="E8" s="17">
        <f>D8</f>
        <v>0</v>
      </c>
      <c r="F8" s="17">
        <f>E8*0.4+9</f>
        <v>9</v>
      </c>
      <c r="G8" s="18" t="s">
        <v>39</v>
      </c>
    </row>
    <row r="9" spans="2:7" ht="43.2" x14ac:dyDescent="0.3">
      <c r="C9" s="17">
        <v>1</v>
      </c>
      <c r="D9" s="17">
        <f>194*1000*$C$2*10^-6</f>
        <v>15.52</v>
      </c>
      <c r="E9" s="17">
        <f t="shared" ref="E9:E23" si="0">D9</f>
        <v>15.52</v>
      </c>
      <c r="F9" s="17">
        <f t="shared" ref="F9:F18" si="1">E9*0.4+9</f>
        <v>15.208</v>
      </c>
      <c r="G9" s="18" t="s">
        <v>40</v>
      </c>
    </row>
    <row r="10" spans="2:7" ht="43.2" x14ac:dyDescent="0.3">
      <c r="C10" s="17">
        <v>1</v>
      </c>
      <c r="D10" s="20">
        <f>20.5</f>
        <v>20.5</v>
      </c>
      <c r="E10" s="17">
        <f t="shared" si="0"/>
        <v>20.5</v>
      </c>
      <c r="F10" s="17">
        <f t="shared" si="1"/>
        <v>17.200000000000003</v>
      </c>
      <c r="G10" s="18" t="s">
        <v>41</v>
      </c>
    </row>
    <row r="11" spans="2:7" ht="43.2" x14ac:dyDescent="0.3">
      <c r="C11" s="17">
        <v>1</v>
      </c>
      <c r="D11" s="17">
        <f>164*1000*$C$2*10^-6</f>
        <v>13.12</v>
      </c>
      <c r="E11" s="17">
        <f t="shared" si="0"/>
        <v>13.12</v>
      </c>
      <c r="F11" s="17">
        <f t="shared" si="1"/>
        <v>14.248000000000001</v>
      </c>
      <c r="G11" s="18" t="s">
        <v>42</v>
      </c>
    </row>
    <row r="12" spans="2:7" ht="43.2" x14ac:dyDescent="0.3">
      <c r="C12" s="17">
        <v>1.5</v>
      </c>
      <c r="D12" s="17">
        <f>236*1000*$C$2*10^-6</f>
        <v>18.88</v>
      </c>
      <c r="E12" s="17">
        <f t="shared" si="0"/>
        <v>18.88</v>
      </c>
      <c r="F12" s="17">
        <f t="shared" si="1"/>
        <v>16.552</v>
      </c>
      <c r="G12" s="18" t="s">
        <v>43</v>
      </c>
    </row>
    <row r="13" spans="2:7" ht="43.2" x14ac:dyDescent="0.3">
      <c r="C13" s="17">
        <v>1.6</v>
      </c>
      <c r="D13" s="20">
        <f>26</f>
        <v>26</v>
      </c>
      <c r="E13" s="17">
        <f t="shared" si="0"/>
        <v>26</v>
      </c>
      <c r="F13" s="17">
        <f t="shared" si="1"/>
        <v>19.399999999999999</v>
      </c>
      <c r="G13" s="18" t="s">
        <v>44</v>
      </c>
    </row>
    <row r="14" spans="2:7" ht="43.2" x14ac:dyDescent="0.3">
      <c r="C14" s="17">
        <v>2</v>
      </c>
      <c r="D14" s="17">
        <f>580*1000*$C$2*10^-6</f>
        <v>46.4</v>
      </c>
      <c r="E14" s="17">
        <f t="shared" si="0"/>
        <v>46.4</v>
      </c>
      <c r="F14" s="17">
        <f t="shared" si="1"/>
        <v>27.56</v>
      </c>
      <c r="G14" s="18" t="s">
        <v>45</v>
      </c>
    </row>
    <row r="15" spans="2:7" ht="43.2" x14ac:dyDescent="0.3">
      <c r="C15" s="17">
        <v>3</v>
      </c>
      <c r="D15" s="17">
        <f>781*1000*$C$2*10^-6</f>
        <v>62.48</v>
      </c>
      <c r="E15" s="17">
        <f t="shared" si="0"/>
        <v>62.48</v>
      </c>
      <c r="F15" s="17">
        <f t="shared" si="1"/>
        <v>33.992000000000004</v>
      </c>
      <c r="G15" s="18" t="s">
        <v>46</v>
      </c>
    </row>
    <row r="16" spans="2:7" ht="43.2" x14ac:dyDescent="0.3">
      <c r="C16" s="17">
        <v>3</v>
      </c>
      <c r="D16" s="17">
        <f>480*1000*$C$2*10^-6</f>
        <v>38.4</v>
      </c>
      <c r="E16" s="17">
        <f t="shared" si="0"/>
        <v>38.4</v>
      </c>
      <c r="F16" s="17">
        <f t="shared" si="1"/>
        <v>24.36</v>
      </c>
      <c r="G16" s="18" t="s">
        <v>47</v>
      </c>
    </row>
    <row r="17" spans="3:7" ht="43.2" x14ac:dyDescent="0.3">
      <c r="C17" s="17">
        <v>3</v>
      </c>
      <c r="D17" s="17">
        <f>1397*1000*$C$2*10^-6</f>
        <v>111.75999999999999</v>
      </c>
      <c r="E17" s="17">
        <f t="shared" si="0"/>
        <v>111.75999999999999</v>
      </c>
      <c r="F17" s="17">
        <f t="shared" si="1"/>
        <v>53.704000000000001</v>
      </c>
      <c r="G17" s="18" t="s">
        <v>48</v>
      </c>
    </row>
    <row r="18" spans="3:7" ht="43.2" x14ac:dyDescent="0.3">
      <c r="C18" s="17">
        <v>5</v>
      </c>
      <c r="D18" s="17">
        <f>1116*1000*$C$2*10^-6</f>
        <v>89.28</v>
      </c>
      <c r="E18" s="17">
        <f t="shared" si="0"/>
        <v>89.28</v>
      </c>
      <c r="F18" s="17">
        <f t="shared" si="1"/>
        <v>44.712000000000003</v>
      </c>
      <c r="G18" s="18" t="s">
        <v>49</v>
      </c>
    </row>
    <row r="19" spans="3:7" x14ac:dyDescent="0.3">
      <c r="C19" s="17"/>
    </row>
    <row r="20" spans="3:7" x14ac:dyDescent="0.3">
      <c r="C20" s="17" t="s">
        <v>35</v>
      </c>
      <c r="D20" s="17" t="s">
        <v>36</v>
      </c>
      <c r="G20" t="s">
        <v>53</v>
      </c>
    </row>
    <row r="21" spans="3:7" ht="43.8" customHeight="1" x14ac:dyDescent="0.3">
      <c r="C21" s="17">
        <v>2</v>
      </c>
      <c r="D21" s="17">
        <f>C2*760000*10^-6</f>
        <v>60.8</v>
      </c>
      <c r="E21" s="17">
        <f t="shared" si="0"/>
        <v>60.8</v>
      </c>
      <c r="F21" s="17">
        <f>E21*0.4</f>
        <v>24.32</v>
      </c>
      <c r="G21" s="18" t="s">
        <v>50</v>
      </c>
    </row>
    <row r="22" spans="3:7" ht="43.8" customHeight="1" x14ac:dyDescent="0.3">
      <c r="C22" s="17">
        <v>3</v>
      </c>
      <c r="D22" s="17">
        <f>C2*1250000*10^-6</f>
        <v>100</v>
      </c>
      <c r="E22" s="17">
        <f t="shared" si="0"/>
        <v>100</v>
      </c>
      <c r="F22" s="17">
        <f>E22*0.4</f>
        <v>40</v>
      </c>
      <c r="G22" s="18" t="s">
        <v>51</v>
      </c>
    </row>
    <row r="23" spans="3:7" ht="43.8" customHeight="1" x14ac:dyDescent="0.3">
      <c r="C23" s="17">
        <v>6</v>
      </c>
      <c r="D23" s="17">
        <v>280</v>
      </c>
      <c r="E23" s="17">
        <f t="shared" si="0"/>
        <v>280</v>
      </c>
      <c r="F23" s="17">
        <f>E23*0.5</f>
        <v>140</v>
      </c>
      <c r="G23" s="18" t="s">
        <v>52</v>
      </c>
    </row>
  </sheetData>
  <hyperlinks>
    <hyperlink ref="D2" r:id="rId1" xr:uid="{31C2BE26-B8AD-432F-ADCA-8E9DD0C24964}"/>
    <hyperlink ref="D3" r:id="rId2" location=":~:text=%D0%94%D0%B8%D0%B7%D0%B5%D0%BB%D1%8C%D0%BD%D0%B0%D1%8F%20%D1%8D%D0%BB%D0%B5%D0%BA%D1%82%D1%80%D0%BE%D1%81%D1%82%D0%B0%D0%BD%D1%86%D0%B8%D1%8F%202%20%D0%9C%D0%92%D1%82%20%E2%80%93%20%D1%80%D0%B5%D0%BA%D0%BE%D0%BC%D0%B5%D0%BD%D0%B4%D1%83%D0%B5%D0%BC,%2C3%20%D0%BA%D0%92%20%2D%20703.000%20%D0%B5%D0%B2%D1%80%D0%BE." xr:uid="{690FFDCB-F873-4B52-8656-DCBBF684416F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TITUL</vt:lpstr>
      <vt:lpstr>КРС</vt:lpstr>
      <vt:lpstr>УЭЦН</vt:lpstr>
      <vt:lpstr>Автономные кусты</vt:lpstr>
      <vt:lpstr>БУ</vt:lpstr>
      <vt:lpstr>ДЭС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Александров Николай</cp:lastModifiedBy>
  <dcterms:created xsi:type="dcterms:W3CDTF">2015-06-05T18:19:34Z</dcterms:created>
  <dcterms:modified xsi:type="dcterms:W3CDTF">2023-03-12T15:44:43Z</dcterms:modified>
</cp:coreProperties>
</file>