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pivotTables/pivotTable4.xml" ContentType="application/vnd.openxmlformats-officedocument.spreadsheetml.pivotTable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gda.proplex.dom\users$\nikonov-ea\My Documents\Руководство проектами\Проекты\Планирование прогизводства\"/>
    </mc:Choice>
  </mc:AlternateContent>
  <bookViews>
    <workbookView xWindow="0" yWindow="90" windowWidth="19200" windowHeight="12585" firstSheet="3" activeTab="8"/>
  </bookViews>
  <sheets>
    <sheet name="38-я" sheetId="6" state="hidden" r:id="rId1"/>
    <sheet name="38-я (2)" sheetId="8" state="hidden" r:id="rId2"/>
    <sheet name="Лист5 (2)" sheetId="9" state="hidden" r:id="rId3"/>
    <sheet name="Сырье" sheetId="11" r:id="rId4"/>
    <sheet name="39-я" sheetId="10" r:id="rId5"/>
    <sheet name="Лист5" sheetId="5" state="hidden" r:id="rId6"/>
    <sheet name="Сырье (2)" sheetId="4" state="hidden" r:id="rId7"/>
    <sheet name="паллеты" sheetId="2" r:id="rId8"/>
    <sheet name="СЕНТЯБРЬ_20" sheetId="12" r:id="rId9"/>
  </sheets>
  <definedNames>
    <definedName name="_xlnm._FilterDatabase" localSheetId="0" hidden="1">'38-я'!$B$1:$K$114</definedName>
    <definedName name="_xlnm._FilterDatabase" localSheetId="1" hidden="1">'38-я (2)'!$B$1:$K$114</definedName>
    <definedName name="_xlnm._FilterDatabase" localSheetId="4" hidden="1">'39-я'!$B$1:$K$114</definedName>
  </definedNames>
  <calcPr calcId="162913"/>
  <pivotCaches>
    <pivotCache cacheId="0" r:id="rId10"/>
    <pivotCache cacheId="1" r:id="rId11"/>
    <pivotCache cacheId="2" r:id="rId12"/>
  </pivotCaches>
</workbook>
</file>

<file path=xl/calcChain.xml><?xml version="1.0" encoding="utf-8"?>
<calcChain xmlns="http://schemas.openxmlformats.org/spreadsheetml/2006/main">
  <c r="AR153" i="12" l="1"/>
  <c r="AS153" i="12" s="1"/>
  <c r="AR152" i="12"/>
  <c r="AS152" i="12" s="1"/>
  <c r="AQ151" i="12"/>
  <c r="AP151" i="12"/>
  <c r="AO151" i="12"/>
  <c r="AN151" i="12"/>
  <c r="AM151" i="12"/>
  <c r="AL151" i="12"/>
  <c r="AK151" i="12"/>
  <c r="AJ151" i="12"/>
  <c r="AI151" i="12"/>
  <c r="AH151" i="12"/>
  <c r="AG151" i="12"/>
  <c r="AF151" i="12"/>
  <c r="AE151" i="12"/>
  <c r="AD151" i="12"/>
  <c r="AC151" i="12"/>
  <c r="AB151" i="12"/>
  <c r="AA151" i="12"/>
  <c r="Z151" i="12"/>
  <c r="Y151" i="12"/>
  <c r="X151" i="12"/>
  <c r="W151" i="12"/>
  <c r="V151" i="12"/>
  <c r="U151" i="12"/>
  <c r="T151" i="12"/>
  <c r="S151" i="12"/>
  <c r="R151" i="12"/>
  <c r="R33" i="12" s="1"/>
  <c r="Q151" i="12"/>
  <c r="Q33" i="12" s="1"/>
  <c r="P151" i="12"/>
  <c r="O151" i="12"/>
  <c r="O33" i="12" s="1"/>
  <c r="N151" i="12"/>
  <c r="N33" i="12" s="1"/>
  <c r="M151" i="12"/>
  <c r="M33" i="12" s="1"/>
  <c r="L151" i="12"/>
  <c r="K151" i="12"/>
  <c r="K33" i="12" s="1"/>
  <c r="J151" i="12"/>
  <c r="J33" i="12" s="1"/>
  <c r="I151" i="12"/>
  <c r="I33" i="12" s="1"/>
  <c r="H151" i="12"/>
  <c r="G151" i="12"/>
  <c r="G33" i="12" s="1"/>
  <c r="F151" i="12"/>
  <c r="F33" i="12" s="1"/>
  <c r="E151" i="12"/>
  <c r="E33" i="12" s="1"/>
  <c r="D151" i="12"/>
  <c r="C151" i="12"/>
  <c r="C33" i="12" s="1"/>
  <c r="B151" i="12"/>
  <c r="AQ149" i="12"/>
  <c r="AP149" i="12"/>
  <c r="AO149" i="12"/>
  <c r="AN149" i="12"/>
  <c r="AM149" i="12"/>
  <c r="AL149" i="12"/>
  <c r="AK149" i="12"/>
  <c r="AJ149" i="12"/>
  <c r="AI149" i="12"/>
  <c r="AH149" i="12"/>
  <c r="AG149" i="12"/>
  <c r="B149" i="12"/>
  <c r="AU148" i="12"/>
  <c r="AU147" i="12"/>
  <c r="AU146" i="12"/>
  <c r="AU144" i="12"/>
  <c r="AU140" i="12"/>
  <c r="AU139" i="12"/>
  <c r="AU138" i="12"/>
  <c r="AU136" i="12"/>
  <c r="AU134" i="12"/>
  <c r="AU130" i="12"/>
  <c r="AU129" i="12"/>
  <c r="AU127" i="12"/>
  <c r="AU124" i="12"/>
  <c r="AU123" i="12"/>
  <c r="AU121" i="12"/>
  <c r="AU118" i="12"/>
  <c r="AU116" i="12"/>
  <c r="AU114" i="12"/>
  <c r="AU109" i="12"/>
  <c r="AU108" i="12"/>
  <c r="AU104" i="12"/>
  <c r="AU102" i="12"/>
  <c r="AU101" i="12"/>
  <c r="AU97" i="12"/>
  <c r="AU94" i="12"/>
  <c r="AU93" i="12"/>
  <c r="AU89" i="12"/>
  <c r="AU87" i="12"/>
  <c r="AU86" i="12"/>
  <c r="AU69" i="12"/>
  <c r="AU68" i="12"/>
  <c r="AU67" i="12"/>
  <c r="AU60" i="12"/>
  <c r="AU59" i="12"/>
  <c r="AU58" i="12"/>
  <c r="AU56" i="12"/>
  <c r="AU55" i="12"/>
  <c r="AU54" i="12"/>
  <c r="AU52" i="12"/>
  <c r="AU50" i="12"/>
  <c r="AU49" i="12"/>
  <c r="AU48" i="12"/>
  <c r="AU47" i="12"/>
  <c r="AU45" i="12"/>
  <c r="AU43" i="12"/>
  <c r="AQ41" i="12"/>
  <c r="AP41" i="12"/>
  <c r="AP34" i="12" s="1"/>
  <c r="AO41" i="12"/>
  <c r="AO34" i="12" s="1"/>
  <c r="AN41" i="12"/>
  <c r="AN34" i="12" s="1"/>
  <c r="AM41" i="12"/>
  <c r="AL41" i="12"/>
  <c r="AL34" i="12" s="1"/>
  <c r="AK41" i="12"/>
  <c r="AK34" i="12" s="1"/>
  <c r="AJ41" i="12"/>
  <c r="AJ34" i="12" s="1"/>
  <c r="AI41" i="12"/>
  <c r="AH41" i="12"/>
  <c r="AH34" i="12" s="1"/>
  <c r="AG41" i="12"/>
  <c r="AG34" i="12" s="1"/>
  <c r="AC41" i="12"/>
  <c r="AC34" i="12" s="1"/>
  <c r="AB41" i="12"/>
  <c r="AA41" i="12"/>
  <c r="AA34" i="12" s="1"/>
  <c r="Z41" i="12"/>
  <c r="Z34" i="12" s="1"/>
  <c r="Y41" i="12"/>
  <c r="Y34" i="12" s="1"/>
  <c r="X41" i="12"/>
  <c r="W41" i="12"/>
  <c r="W34" i="12" s="1"/>
  <c r="V41" i="12"/>
  <c r="V34" i="12" s="1"/>
  <c r="U41" i="12"/>
  <c r="U34" i="12" s="1"/>
  <c r="T41" i="12"/>
  <c r="S41" i="12"/>
  <c r="S34" i="12" s="1"/>
  <c r="R41" i="12"/>
  <c r="Q41" i="12"/>
  <c r="P41" i="12"/>
  <c r="L41" i="12"/>
  <c r="C41" i="12"/>
  <c r="B41" i="12"/>
  <c r="B34" i="12" s="1"/>
  <c r="AQ40" i="12"/>
  <c r="AP40" i="12"/>
  <c r="AO40" i="12"/>
  <c r="AO33" i="12" s="1"/>
  <c r="AN40" i="12"/>
  <c r="AN33" i="12" s="1"/>
  <c r="AM40" i="12"/>
  <c r="AL40" i="12"/>
  <c r="AK40" i="12"/>
  <c r="AK33" i="12" s="1"/>
  <c r="AJ40" i="12"/>
  <c r="AJ33" i="12" s="1"/>
  <c r="AI40" i="12"/>
  <c r="AH40" i="12"/>
  <c r="AG40" i="12"/>
  <c r="AG33" i="12" s="1"/>
  <c r="B40" i="12"/>
  <c r="B33" i="12" s="1"/>
  <c r="AQ39" i="12"/>
  <c r="AP39" i="12"/>
  <c r="AP35" i="12" s="1"/>
  <c r="AO39" i="12"/>
  <c r="AO35" i="12" s="1"/>
  <c r="AN39" i="12"/>
  <c r="AN35" i="12" s="1"/>
  <c r="AM39" i="12"/>
  <c r="AL39" i="12"/>
  <c r="AL35" i="12" s="1"/>
  <c r="AK39" i="12"/>
  <c r="AK35" i="12" s="1"/>
  <c r="AK37" i="12" s="1"/>
  <c r="AJ39" i="12"/>
  <c r="AJ35" i="12" s="1"/>
  <c r="AI39" i="12"/>
  <c r="AH39" i="12"/>
  <c r="AH35" i="12" s="1"/>
  <c r="AG39" i="12"/>
  <c r="AG35" i="12" s="1"/>
  <c r="B39" i="12"/>
  <c r="B35" i="12" s="1"/>
  <c r="H37" i="12" s="1"/>
  <c r="AL36" i="12"/>
  <c r="AK36" i="12"/>
  <c r="AJ36" i="12"/>
  <c r="AI36" i="12"/>
  <c r="AH36" i="12"/>
  <c r="AG36" i="12"/>
  <c r="B36" i="12"/>
  <c r="AQ35" i="12"/>
  <c r="AM35" i="12"/>
  <c r="AI35" i="12"/>
  <c r="R35" i="12"/>
  <c r="Q35" i="12"/>
  <c r="P35" i="12"/>
  <c r="O35" i="12"/>
  <c r="N35" i="12"/>
  <c r="M35" i="12"/>
  <c r="L35" i="12"/>
  <c r="K35" i="12"/>
  <c r="J35" i="12"/>
  <c r="I35" i="12"/>
  <c r="O37" i="12" s="1"/>
  <c r="H35" i="12"/>
  <c r="G35" i="12"/>
  <c r="F35" i="12"/>
  <c r="E35" i="12"/>
  <c r="D35" i="12"/>
  <c r="C35" i="12"/>
  <c r="AQ34" i="12"/>
  <c r="AM34" i="12"/>
  <c r="AI34" i="12"/>
  <c r="AB34" i="12"/>
  <c r="X34" i="12"/>
  <c r="T34" i="12"/>
  <c r="R34" i="12"/>
  <c r="Q34" i="12"/>
  <c r="P34" i="12"/>
  <c r="O34" i="12"/>
  <c r="N34" i="12"/>
  <c r="M34" i="12"/>
  <c r="L34" i="12"/>
  <c r="K34" i="12"/>
  <c r="J34" i="12"/>
  <c r="I34" i="12"/>
  <c r="H34" i="12"/>
  <c r="G34" i="12"/>
  <c r="F34" i="12"/>
  <c r="E34" i="12"/>
  <c r="D34" i="12"/>
  <c r="C34" i="12"/>
  <c r="AQ33" i="12"/>
  <c r="AP33" i="12"/>
  <c r="AM33" i="12"/>
  <c r="AL33" i="12"/>
  <c r="AI33" i="12"/>
  <c r="AH33" i="12"/>
  <c r="P33" i="12"/>
  <c r="L33" i="12"/>
  <c r="H33" i="12"/>
  <c r="D33" i="12"/>
  <c r="A2" i="12"/>
  <c r="C19" i="11"/>
  <c r="D19" i="11" s="1"/>
  <c r="B19" i="11"/>
  <c r="C8" i="11"/>
  <c r="D8" i="11" s="1"/>
  <c r="C9" i="11"/>
  <c r="D9" i="11" s="1"/>
  <c r="C10" i="11"/>
  <c r="D10" i="11" s="1"/>
  <c r="C11" i="11"/>
  <c r="D11" i="11" s="1"/>
  <c r="C12" i="11"/>
  <c r="D12" i="11" s="1"/>
  <c r="C13" i="11"/>
  <c r="D13" i="11" s="1"/>
  <c r="C14" i="11"/>
  <c r="D14" i="11" s="1"/>
  <c r="C15" i="11"/>
  <c r="D15" i="11" s="1"/>
  <c r="C16" i="11"/>
  <c r="D16" i="11" s="1"/>
  <c r="C17" i="11"/>
  <c r="D17" i="11" s="1"/>
  <c r="C18" i="11"/>
  <c r="D18" i="11" s="1"/>
  <c r="C7" i="11"/>
  <c r="D7" i="11" s="1"/>
  <c r="AL37" i="12" l="1"/>
  <c r="AR151" i="12"/>
  <c r="AS151" i="12" s="1"/>
  <c r="S145" i="12"/>
  <c r="AU145" i="12" s="1"/>
  <c r="Q143" i="12"/>
  <c r="O143" i="12"/>
  <c r="M143" i="12"/>
  <c r="L142" i="12"/>
  <c r="J142" i="12"/>
  <c r="H142" i="12"/>
  <c r="F142" i="12"/>
  <c r="E141" i="12"/>
  <c r="C141" i="12"/>
  <c r="Y137" i="12"/>
  <c r="W137" i="12"/>
  <c r="U137" i="12"/>
  <c r="H137" i="12"/>
  <c r="F137" i="12"/>
  <c r="D137" i="12"/>
  <c r="G135" i="12"/>
  <c r="O133" i="12"/>
  <c r="M133" i="12"/>
  <c r="M132" i="12"/>
  <c r="K132" i="12"/>
  <c r="K131" i="12"/>
  <c r="R128" i="12"/>
  <c r="P128" i="12"/>
  <c r="AC126" i="12"/>
  <c r="AA126" i="12"/>
  <c r="Z125" i="12"/>
  <c r="X125" i="12"/>
  <c r="U122" i="12"/>
  <c r="AF120" i="12"/>
  <c r="AU120" i="12" s="1"/>
  <c r="E119" i="12"/>
  <c r="C119" i="12"/>
  <c r="AE117" i="12"/>
  <c r="AC117" i="12"/>
  <c r="AA117" i="12"/>
  <c r="Y117" i="12"/>
  <c r="W117" i="12"/>
  <c r="U117" i="12"/>
  <c r="S117" i="12"/>
  <c r="Q117" i="12"/>
  <c r="O117" i="12"/>
  <c r="M117" i="12"/>
  <c r="K117" i="12"/>
  <c r="I117" i="12"/>
  <c r="G117" i="12"/>
  <c r="E117" i="12"/>
  <c r="C117" i="12"/>
  <c r="Y115" i="12"/>
  <c r="W115" i="12"/>
  <c r="U115" i="12"/>
  <c r="AE113" i="12"/>
  <c r="AC113" i="12"/>
  <c r="AA113" i="12"/>
  <c r="Y113" i="12"/>
  <c r="W113" i="12"/>
  <c r="U113" i="12"/>
  <c r="S113" i="12"/>
  <c r="Q113" i="12"/>
  <c r="O113" i="12"/>
  <c r="M113" i="12"/>
  <c r="K113" i="12"/>
  <c r="I113" i="12"/>
  <c r="G113" i="12"/>
  <c r="E113" i="12"/>
  <c r="C113" i="12"/>
  <c r="R112" i="12"/>
  <c r="P112" i="12"/>
  <c r="Q111" i="12"/>
  <c r="O111" i="12"/>
  <c r="M111" i="12"/>
  <c r="K111" i="12"/>
  <c r="AE110" i="12"/>
  <c r="AU110" i="12" s="1"/>
  <c r="AC107" i="12"/>
  <c r="AA107" i="12"/>
  <c r="Y107" i="12"/>
  <c r="K107" i="12"/>
  <c r="I107" i="12"/>
  <c r="G107" i="12"/>
  <c r="E107" i="12"/>
  <c r="C107" i="12"/>
  <c r="Z106" i="12"/>
  <c r="X106" i="12"/>
  <c r="V106" i="12"/>
  <c r="T106" i="12"/>
  <c r="T105" i="12"/>
  <c r="AC103" i="12"/>
  <c r="AA103" i="12"/>
  <c r="Y103" i="12"/>
  <c r="W103" i="12"/>
  <c r="J103" i="12"/>
  <c r="H103" i="12"/>
  <c r="F103" i="12"/>
  <c r="D103" i="12"/>
  <c r="AE100" i="12"/>
  <c r="AC100" i="12"/>
  <c r="AA100" i="12"/>
  <c r="Y100" i="12"/>
  <c r="W100" i="12"/>
  <c r="U100" i="12"/>
  <c r="C100" i="12"/>
  <c r="AF99" i="12"/>
  <c r="AD99" i="12"/>
  <c r="V99" i="12"/>
  <c r="T99" i="12"/>
  <c r="R99" i="12"/>
  <c r="P99" i="12"/>
  <c r="N99" i="12"/>
  <c r="L99" i="12"/>
  <c r="Y98" i="12"/>
  <c r="W98" i="12"/>
  <c r="U98" i="12"/>
  <c r="S98" i="12"/>
  <c r="Q98" i="12"/>
  <c r="O98" i="12"/>
  <c r="M98" i="12"/>
  <c r="K98" i="12"/>
  <c r="I98" i="12"/>
  <c r="AE96" i="12"/>
  <c r="AC96" i="12"/>
  <c r="AA96" i="12"/>
  <c r="D96" i="12"/>
  <c r="Y95" i="12"/>
  <c r="W95" i="12"/>
  <c r="U95" i="12"/>
  <c r="S95" i="12"/>
  <c r="Q95" i="12"/>
  <c r="U92" i="12"/>
  <c r="S92" i="12"/>
  <c r="Q92" i="12"/>
  <c r="O92" i="12"/>
  <c r="M92" i="12"/>
  <c r="Z91" i="12"/>
  <c r="X91" i="12"/>
  <c r="V91" i="12"/>
  <c r="T91" i="12"/>
  <c r="I91" i="12"/>
  <c r="G91" i="12"/>
  <c r="E91" i="12"/>
  <c r="C91" i="12"/>
  <c r="Z90" i="12"/>
  <c r="X90" i="12"/>
  <c r="V90" i="12"/>
  <c r="T90" i="12"/>
  <c r="I90" i="12"/>
  <c r="G90" i="12"/>
  <c r="E90" i="12"/>
  <c r="C90" i="12"/>
  <c r="AC88" i="12"/>
  <c r="AA88" i="12"/>
  <c r="R88" i="12"/>
  <c r="P88" i="12"/>
  <c r="N88" i="12"/>
  <c r="L88" i="12"/>
  <c r="J88" i="12"/>
  <c r="S85" i="12"/>
  <c r="Q85" i="12"/>
  <c r="O85" i="12"/>
  <c r="M85" i="12"/>
  <c r="K85" i="12"/>
  <c r="I85" i="12"/>
  <c r="G85" i="12"/>
  <c r="AE84" i="12"/>
  <c r="AC84" i="12"/>
  <c r="AA84" i="12"/>
  <c r="Y84" i="12"/>
  <c r="W84" i="12"/>
  <c r="U84" i="12"/>
  <c r="S84" i="12"/>
  <c r="Q84" i="12"/>
  <c r="O84" i="12"/>
  <c r="M84" i="12"/>
  <c r="K84" i="12"/>
  <c r="I84" i="12"/>
  <c r="G84" i="12"/>
  <c r="E84" i="12"/>
  <c r="C84" i="12"/>
  <c r="AF83" i="12"/>
  <c r="AD83" i="12"/>
  <c r="AB83" i="12"/>
  <c r="Z83" i="12"/>
  <c r="X83" i="12"/>
  <c r="V83" i="12"/>
  <c r="T83" i="12"/>
  <c r="R83" i="12"/>
  <c r="P83" i="12"/>
  <c r="N83" i="12"/>
  <c r="L83" i="12"/>
  <c r="I83" i="12"/>
  <c r="G83" i="12"/>
  <c r="E83" i="12"/>
  <c r="C83" i="12"/>
  <c r="AF82" i="12"/>
  <c r="AD82" i="12"/>
  <c r="AB82" i="12"/>
  <c r="Z82" i="12"/>
  <c r="X82" i="12"/>
  <c r="V82" i="12"/>
  <c r="T82" i="12"/>
  <c r="R82" i="12"/>
  <c r="P82" i="12"/>
  <c r="N82" i="12"/>
  <c r="L82" i="12"/>
  <c r="I82" i="12"/>
  <c r="G82" i="12"/>
  <c r="E82" i="12"/>
  <c r="C82" i="12"/>
  <c r="AF81" i="12"/>
  <c r="AD81" i="12"/>
  <c r="AB81" i="12"/>
  <c r="Z81" i="12"/>
  <c r="X81" i="12"/>
  <c r="V81" i="12"/>
  <c r="T81" i="12"/>
  <c r="H80" i="12"/>
  <c r="F80" i="12"/>
  <c r="E79" i="12"/>
  <c r="C79" i="12"/>
  <c r="AE78" i="12"/>
  <c r="AC78" i="12"/>
  <c r="AA78" i="12"/>
  <c r="Y78" i="12"/>
  <c r="W78" i="12"/>
  <c r="U78" i="12"/>
  <c r="S78" i="12"/>
  <c r="J78" i="12"/>
  <c r="R143" i="12"/>
  <c r="P143" i="12"/>
  <c r="N143" i="12"/>
  <c r="K142" i="12"/>
  <c r="I142" i="12"/>
  <c r="G142" i="12"/>
  <c r="D141" i="12"/>
  <c r="Z137" i="12"/>
  <c r="X137" i="12"/>
  <c r="V137" i="12"/>
  <c r="T137" i="12"/>
  <c r="G137" i="12"/>
  <c r="E137" i="12"/>
  <c r="C137" i="12"/>
  <c r="F135" i="12"/>
  <c r="AU135" i="12" s="1"/>
  <c r="N133" i="12"/>
  <c r="L133" i="12"/>
  <c r="N132" i="12"/>
  <c r="L132" i="12"/>
  <c r="J131" i="12"/>
  <c r="S128" i="12"/>
  <c r="Q128" i="12"/>
  <c r="O128" i="12"/>
  <c r="AB126" i="12"/>
  <c r="Y125" i="12"/>
  <c r="T122" i="12"/>
  <c r="AU122" i="12" s="1"/>
  <c r="D119" i="12"/>
  <c r="AF117" i="12"/>
  <c r="AD117" i="12"/>
  <c r="AB117" i="12"/>
  <c r="Z117" i="12"/>
  <c r="X117" i="12"/>
  <c r="V117" i="12"/>
  <c r="T117" i="12"/>
  <c r="R117" i="12"/>
  <c r="P117" i="12"/>
  <c r="N117" i="12"/>
  <c r="L117" i="12"/>
  <c r="J117" i="12"/>
  <c r="H117" i="12"/>
  <c r="F117" i="12"/>
  <c r="D117" i="12"/>
  <c r="Z115" i="12"/>
  <c r="X115" i="12"/>
  <c r="V115" i="12"/>
  <c r="AF113" i="12"/>
  <c r="AD113" i="12"/>
  <c r="AB113" i="12"/>
  <c r="Z113" i="12"/>
  <c r="X113" i="12"/>
  <c r="V113" i="12"/>
  <c r="T113" i="12"/>
  <c r="R113" i="12"/>
  <c r="P113" i="12"/>
  <c r="N113" i="12"/>
  <c r="L113" i="12"/>
  <c r="J113" i="12"/>
  <c r="H113" i="12"/>
  <c r="F113" i="12"/>
  <c r="D113" i="12"/>
  <c r="Q112" i="12"/>
  <c r="P111" i="12"/>
  <c r="N111" i="12"/>
  <c r="L111" i="12"/>
  <c r="AB107" i="12"/>
  <c r="Z107" i="12"/>
  <c r="X107" i="12"/>
  <c r="J107" i="12"/>
  <c r="H107" i="12"/>
  <c r="F107" i="12"/>
  <c r="D107" i="12"/>
  <c r="Y106" i="12"/>
  <c r="W106" i="12"/>
  <c r="U106" i="12"/>
  <c r="S106" i="12"/>
  <c r="U105" i="12"/>
  <c r="S105" i="12"/>
  <c r="AB103" i="12"/>
  <c r="Z103" i="12"/>
  <c r="X103" i="12"/>
  <c r="K103" i="12"/>
  <c r="I103" i="12"/>
  <c r="G103" i="12"/>
  <c r="E103" i="12"/>
  <c r="C103" i="12"/>
  <c r="AF100" i="12"/>
  <c r="AD100" i="12"/>
  <c r="AB100" i="12"/>
  <c r="Z100" i="12"/>
  <c r="X100" i="12"/>
  <c r="V100" i="12"/>
  <c r="D100" i="12"/>
  <c r="AE99" i="12"/>
  <c r="W99" i="12"/>
  <c r="U99" i="12"/>
  <c r="S99" i="12"/>
  <c r="Q99" i="12"/>
  <c r="O99" i="12"/>
  <c r="M99" i="12"/>
  <c r="X98" i="12"/>
  <c r="V98" i="12"/>
  <c r="T98" i="12"/>
  <c r="R98" i="12"/>
  <c r="P98" i="12"/>
  <c r="N98" i="12"/>
  <c r="L98" i="12"/>
  <c r="J98" i="12"/>
  <c r="AF96" i="12"/>
  <c r="AD96" i="12"/>
  <c r="AB96" i="12"/>
  <c r="E96" i="12"/>
  <c r="C96" i="12"/>
  <c r="Z95" i="12"/>
  <c r="X95" i="12"/>
  <c r="V95" i="12"/>
  <c r="T95" i="12"/>
  <c r="R95" i="12"/>
  <c r="P95" i="12"/>
  <c r="V92" i="12"/>
  <c r="T92" i="12"/>
  <c r="R92" i="12"/>
  <c r="P92" i="12"/>
  <c r="N92" i="12"/>
  <c r="Y91" i="12"/>
  <c r="W91" i="12"/>
  <c r="U91" i="12"/>
  <c r="J91" i="12"/>
  <c r="H91" i="12"/>
  <c r="F91" i="12"/>
  <c r="D91" i="12"/>
  <c r="Y90" i="12"/>
  <c r="W90" i="12"/>
  <c r="U90" i="12"/>
  <c r="J90" i="12"/>
  <c r="H90" i="12"/>
  <c r="F90" i="12"/>
  <c r="D90" i="12"/>
  <c r="AD88" i="12"/>
  <c r="AB88" i="12"/>
  <c r="Z88" i="12"/>
  <c r="Q88" i="12"/>
  <c r="O88" i="12"/>
  <c r="M88" i="12"/>
  <c r="K88" i="12"/>
  <c r="I88" i="12"/>
  <c r="T85" i="12"/>
  <c r="R85" i="12"/>
  <c r="P85" i="12"/>
  <c r="N85" i="12"/>
  <c r="L85" i="12"/>
  <c r="J85" i="12"/>
  <c r="H85" i="12"/>
  <c r="F85" i="12"/>
  <c r="AF84" i="12"/>
  <c r="AD84" i="12"/>
  <c r="AB84" i="12"/>
  <c r="Z84" i="12"/>
  <c r="X84" i="12"/>
  <c r="V84" i="12"/>
  <c r="T84" i="12"/>
  <c r="R84" i="12"/>
  <c r="P84" i="12"/>
  <c r="N84" i="12"/>
  <c r="L84" i="12"/>
  <c r="J84" i="12"/>
  <c r="H84" i="12"/>
  <c r="F84" i="12"/>
  <c r="D84" i="12"/>
  <c r="AE83" i="12"/>
  <c r="AC83" i="12"/>
  <c r="AA83" i="12"/>
  <c r="Y83" i="12"/>
  <c r="W83" i="12"/>
  <c r="U83" i="12"/>
  <c r="S83" i="12"/>
  <c r="Q83" i="12"/>
  <c r="O83" i="12"/>
  <c r="M83" i="12"/>
  <c r="J83" i="12"/>
  <c r="H83" i="12"/>
  <c r="F83" i="12"/>
  <c r="D83" i="12"/>
  <c r="AE82" i="12"/>
  <c r="AC82" i="12"/>
  <c r="AA82" i="12"/>
  <c r="Y82" i="12"/>
  <c r="W82" i="12"/>
  <c r="U82" i="12"/>
  <c r="S82" i="12"/>
  <c r="Q82" i="12"/>
  <c r="O82" i="12"/>
  <c r="M82" i="12"/>
  <c r="J82" i="12"/>
  <c r="H82" i="12"/>
  <c r="F82" i="12"/>
  <c r="D82" i="12"/>
  <c r="AE81" i="12"/>
  <c r="AC81" i="12"/>
  <c r="AA81" i="12"/>
  <c r="Y81" i="12"/>
  <c r="W81" i="12"/>
  <c r="U81" i="12"/>
  <c r="G80" i="12"/>
  <c r="D79" i="12"/>
  <c r="AD78" i="12"/>
  <c r="AB78" i="12"/>
  <c r="Z78" i="12"/>
  <c r="X78" i="12"/>
  <c r="V78" i="12"/>
  <c r="T78" i="12"/>
  <c r="E44" i="12"/>
  <c r="I46" i="12"/>
  <c r="K46" i="12"/>
  <c r="F51" i="12"/>
  <c r="H51" i="12"/>
  <c r="AD53" i="12"/>
  <c r="AF53" i="12"/>
  <c r="N57" i="12"/>
  <c r="L61" i="12"/>
  <c r="N61" i="12"/>
  <c r="P61" i="12"/>
  <c r="R61" i="12"/>
  <c r="M62" i="12"/>
  <c r="O62" i="12"/>
  <c r="Q62" i="12"/>
  <c r="S62" i="12"/>
  <c r="C63" i="12"/>
  <c r="E63" i="12"/>
  <c r="G63" i="12"/>
  <c r="I63" i="12"/>
  <c r="M63" i="12"/>
  <c r="O63" i="12"/>
  <c r="Q63" i="12"/>
  <c r="S63" i="12"/>
  <c r="U63" i="12"/>
  <c r="W63" i="12"/>
  <c r="Y63" i="12"/>
  <c r="AA63" i="12"/>
  <c r="AC63" i="12"/>
  <c r="AE63" i="12"/>
  <c r="D64" i="12"/>
  <c r="F64" i="12"/>
  <c r="H64" i="12"/>
  <c r="J64" i="12"/>
  <c r="N64" i="12"/>
  <c r="P64" i="12"/>
  <c r="R64" i="12"/>
  <c r="T64" i="12"/>
  <c r="V64" i="12"/>
  <c r="X64" i="12"/>
  <c r="Z64" i="12"/>
  <c r="AB64" i="12"/>
  <c r="AD64" i="12"/>
  <c r="AF64" i="12"/>
  <c r="C65" i="12"/>
  <c r="E65" i="12"/>
  <c r="G65" i="12"/>
  <c r="I65" i="12"/>
  <c r="K65" i="12"/>
  <c r="M65" i="12"/>
  <c r="O65" i="12"/>
  <c r="Q65" i="12"/>
  <c r="S65" i="12"/>
  <c r="U65" i="12"/>
  <c r="W65" i="12"/>
  <c r="Y65" i="12"/>
  <c r="AA65" i="12"/>
  <c r="AC65" i="12"/>
  <c r="AE65" i="12"/>
  <c r="D66" i="12"/>
  <c r="F66" i="12"/>
  <c r="H66" i="12"/>
  <c r="J66" i="12"/>
  <c r="L66" i="12"/>
  <c r="N66" i="12"/>
  <c r="P66" i="12"/>
  <c r="R66" i="12"/>
  <c r="T66" i="12"/>
  <c r="V66" i="12"/>
  <c r="X66" i="12"/>
  <c r="Z66" i="12"/>
  <c r="AB66" i="12"/>
  <c r="AD66" i="12"/>
  <c r="AF66" i="12"/>
  <c r="G70" i="12"/>
  <c r="I70" i="12"/>
  <c r="K70" i="12"/>
  <c r="M70" i="12"/>
  <c r="O70" i="12"/>
  <c r="Q70" i="12"/>
  <c r="S70" i="12"/>
  <c r="Z70" i="12"/>
  <c r="AB70" i="12"/>
  <c r="AD70" i="12"/>
  <c r="AF70" i="12"/>
  <c r="F71" i="12"/>
  <c r="H71" i="12"/>
  <c r="J71" i="12"/>
  <c r="L71" i="12"/>
  <c r="N71" i="12"/>
  <c r="P71" i="12"/>
  <c r="R71" i="12"/>
  <c r="Y71" i="12"/>
  <c r="AA71" i="12"/>
  <c r="AC71" i="12"/>
  <c r="AE71" i="12"/>
  <c r="X72" i="12"/>
  <c r="Z72" i="12"/>
  <c r="AB72" i="12"/>
  <c r="H73" i="12"/>
  <c r="J73" i="12"/>
  <c r="L73" i="12"/>
  <c r="N73" i="12"/>
  <c r="P73" i="12"/>
  <c r="R73" i="12"/>
  <c r="T73" i="12"/>
  <c r="V73" i="12"/>
  <c r="X73" i="12"/>
  <c r="Z73" i="12"/>
  <c r="AB73" i="12"/>
  <c r="AD73" i="12"/>
  <c r="AF73" i="12"/>
  <c r="C74" i="12"/>
  <c r="E74" i="12"/>
  <c r="G74" i="12"/>
  <c r="I74" i="12"/>
  <c r="K74" i="12"/>
  <c r="M74" i="12"/>
  <c r="O74" i="12"/>
  <c r="Q74" i="12"/>
  <c r="S74" i="12"/>
  <c r="U74" i="12"/>
  <c r="W74" i="12"/>
  <c r="Y74" i="12"/>
  <c r="AA74" i="12"/>
  <c r="AC74" i="12"/>
  <c r="AE74" i="12"/>
  <c r="AF75" i="12"/>
  <c r="AE76" i="12"/>
  <c r="H77" i="12"/>
  <c r="J77" i="12"/>
  <c r="L77" i="12"/>
  <c r="N77" i="12"/>
  <c r="P77" i="12"/>
  <c r="R77" i="12"/>
  <c r="T77" i="12"/>
  <c r="V77" i="12"/>
  <c r="X77" i="12"/>
  <c r="Z77" i="12"/>
  <c r="AB77" i="12"/>
  <c r="AD77" i="12"/>
  <c r="AF77" i="12"/>
  <c r="C78" i="12"/>
  <c r="E78" i="12"/>
  <c r="G78" i="12"/>
  <c r="I78" i="12"/>
  <c r="D44" i="12"/>
  <c r="F44" i="12"/>
  <c r="J46" i="12"/>
  <c r="G51" i="12"/>
  <c r="I51" i="12"/>
  <c r="AE53" i="12"/>
  <c r="M57" i="12"/>
  <c r="O57" i="12"/>
  <c r="M61" i="12"/>
  <c r="O61" i="12"/>
  <c r="Q61" i="12"/>
  <c r="S61" i="12"/>
  <c r="L62" i="12"/>
  <c r="N62" i="12"/>
  <c r="P62" i="12"/>
  <c r="R62" i="12"/>
  <c r="D63" i="12"/>
  <c r="F63" i="12"/>
  <c r="H63" i="12"/>
  <c r="J63" i="12"/>
  <c r="N63" i="12"/>
  <c r="P63" i="12"/>
  <c r="R63" i="12"/>
  <c r="T63" i="12"/>
  <c r="V63" i="12"/>
  <c r="X63" i="12"/>
  <c r="Z63" i="12"/>
  <c r="AB63" i="12"/>
  <c r="AD63" i="12"/>
  <c r="AF63" i="12"/>
  <c r="C64" i="12"/>
  <c r="E64" i="12"/>
  <c r="G64" i="12"/>
  <c r="I64" i="12"/>
  <c r="M64" i="12"/>
  <c r="O64" i="12"/>
  <c r="Q64" i="12"/>
  <c r="S64" i="12"/>
  <c r="U64" i="12"/>
  <c r="W64" i="12"/>
  <c r="Y64" i="12"/>
  <c r="AA64" i="12"/>
  <c r="AC64" i="12"/>
  <c r="AE64" i="12"/>
  <c r="D65" i="12"/>
  <c r="F65" i="12"/>
  <c r="H65" i="12"/>
  <c r="J65" i="12"/>
  <c r="L65" i="12"/>
  <c r="N65" i="12"/>
  <c r="P65" i="12"/>
  <c r="R65" i="12"/>
  <c r="T65" i="12"/>
  <c r="V65" i="12"/>
  <c r="X65" i="12"/>
  <c r="Z65" i="12"/>
  <c r="AB65" i="12"/>
  <c r="AD65" i="12"/>
  <c r="AF65" i="12"/>
  <c r="C66" i="12"/>
  <c r="E66" i="12"/>
  <c r="G66" i="12"/>
  <c r="I66" i="12"/>
  <c r="K66" i="12"/>
  <c r="M66" i="12"/>
  <c r="O66" i="12"/>
  <c r="Q66" i="12"/>
  <c r="S66" i="12"/>
  <c r="U66" i="12"/>
  <c r="W66" i="12"/>
  <c r="Y66" i="12"/>
  <c r="AA66" i="12"/>
  <c r="AC66" i="12"/>
  <c r="AE66" i="12"/>
  <c r="F70" i="12"/>
  <c r="H70" i="12"/>
  <c r="J70" i="12"/>
  <c r="L70" i="12"/>
  <c r="N70" i="12"/>
  <c r="P70" i="12"/>
  <c r="R70" i="12"/>
  <c r="Y70" i="12"/>
  <c r="AA70" i="12"/>
  <c r="AC70" i="12"/>
  <c r="AE70" i="12"/>
  <c r="G71" i="12"/>
  <c r="I71" i="12"/>
  <c r="K71" i="12"/>
  <c r="M71" i="12"/>
  <c r="O71" i="12"/>
  <c r="Q71" i="12"/>
  <c r="S71" i="12"/>
  <c r="Z71" i="12"/>
  <c r="AB71" i="12"/>
  <c r="AD71" i="12"/>
  <c r="AF71" i="12"/>
  <c r="W72" i="12"/>
  <c r="Y72" i="12"/>
  <c r="AA72" i="12"/>
  <c r="AC72" i="12"/>
  <c r="G73" i="12"/>
  <c r="I73" i="12"/>
  <c r="K73" i="12"/>
  <c r="M73" i="12"/>
  <c r="O73" i="12"/>
  <c r="Q73" i="12"/>
  <c r="S73" i="12"/>
  <c r="U73" i="12"/>
  <c r="W73" i="12"/>
  <c r="Y73" i="12"/>
  <c r="AA73" i="12"/>
  <c r="AC73" i="12"/>
  <c r="AE73" i="12"/>
  <c r="D74" i="12"/>
  <c r="F74" i="12"/>
  <c r="H74" i="12"/>
  <c r="J74" i="12"/>
  <c r="L74" i="12"/>
  <c r="N74" i="12"/>
  <c r="P74" i="12"/>
  <c r="R74" i="12"/>
  <c r="T74" i="12"/>
  <c r="V74" i="12"/>
  <c r="X74" i="12"/>
  <c r="Z74" i="12"/>
  <c r="AB74" i="12"/>
  <c r="AD74" i="12"/>
  <c r="AF74" i="12"/>
  <c r="AE75" i="12"/>
  <c r="AU75" i="12" s="1"/>
  <c r="AF76" i="12"/>
  <c r="G77" i="12"/>
  <c r="I77" i="12"/>
  <c r="K77" i="12"/>
  <c r="M77" i="12"/>
  <c r="O77" i="12"/>
  <c r="Q77" i="12"/>
  <c r="S77" i="12"/>
  <c r="U77" i="12"/>
  <c r="W77" i="12"/>
  <c r="Y77" i="12"/>
  <c r="AA77" i="12"/>
  <c r="AC77" i="12"/>
  <c r="AE77" i="12"/>
  <c r="D78" i="12"/>
  <c r="F78" i="12"/>
  <c r="H78" i="12"/>
  <c r="R78" i="12"/>
  <c r="AU96" i="12" l="1"/>
  <c r="AU131" i="12"/>
  <c r="AU95" i="12"/>
  <c r="AU137" i="12"/>
  <c r="AU80" i="12"/>
  <c r="AU112" i="12"/>
  <c r="AB149" i="12"/>
  <c r="AB36" i="12" s="1"/>
  <c r="AB39" i="12"/>
  <c r="AB35" i="12" s="1"/>
  <c r="AB40" i="12"/>
  <c r="AB33" i="12" s="1"/>
  <c r="T149" i="12"/>
  <c r="T36" i="12" s="1"/>
  <c r="T39" i="12"/>
  <c r="T35" i="12" s="1"/>
  <c r="T40" i="12"/>
  <c r="T33" i="12" s="1"/>
  <c r="AE149" i="12"/>
  <c r="AE36" i="12" s="1"/>
  <c r="AE41" i="12"/>
  <c r="AE34" i="12" s="1"/>
  <c r="AE39" i="12"/>
  <c r="AE35" i="12" s="1"/>
  <c r="Z149" i="12"/>
  <c r="Z36" i="12" s="1"/>
  <c r="Z39" i="12"/>
  <c r="Z35" i="12" s="1"/>
  <c r="Z40" i="12"/>
  <c r="Z33" i="12" s="1"/>
  <c r="V149" i="12"/>
  <c r="V36" i="12" s="1"/>
  <c r="V39" i="12"/>
  <c r="V35" i="12" s="1"/>
  <c r="V40" i="12"/>
  <c r="V33" i="12" s="1"/>
  <c r="Q149" i="12"/>
  <c r="Q36" i="12" s="1"/>
  <c r="Q40" i="12"/>
  <c r="Q39" i="12"/>
  <c r="M149" i="12"/>
  <c r="M36" i="12" s="1"/>
  <c r="AU57" i="12"/>
  <c r="M41" i="12"/>
  <c r="M39" i="12"/>
  <c r="J149" i="12"/>
  <c r="J36" i="12" s="1"/>
  <c r="J41" i="12"/>
  <c r="J39" i="12"/>
  <c r="D149" i="12"/>
  <c r="D36" i="12" s="1"/>
  <c r="D41" i="12"/>
  <c r="D39" i="12"/>
  <c r="AU44" i="12"/>
  <c r="AA149" i="12"/>
  <c r="AA36" i="12" s="1"/>
  <c r="AA40" i="12"/>
  <c r="AA33" i="12" s="1"/>
  <c r="AA39" i="12"/>
  <c r="AA35" i="12" s="1"/>
  <c r="W149" i="12"/>
  <c r="W36" i="12" s="1"/>
  <c r="W40" i="12"/>
  <c r="W33" i="12" s="1"/>
  <c r="W39" i="12"/>
  <c r="W35" i="12" s="1"/>
  <c r="R149" i="12"/>
  <c r="R36" i="12" s="1"/>
  <c r="R39" i="12"/>
  <c r="R40" i="12"/>
  <c r="N149" i="12"/>
  <c r="N36" i="12" s="1"/>
  <c r="N41" i="12"/>
  <c r="N39" i="12"/>
  <c r="AD149" i="12"/>
  <c r="AD36" i="12" s="1"/>
  <c r="AU53" i="12"/>
  <c r="AD41" i="12"/>
  <c r="AD34" i="12" s="1"/>
  <c r="AD39" i="12"/>
  <c r="AD35" i="12" s="1"/>
  <c r="I149" i="12"/>
  <c r="I36" i="12" s="1"/>
  <c r="AU46" i="12"/>
  <c r="I41" i="12"/>
  <c r="I39" i="12"/>
  <c r="AU66" i="12"/>
  <c r="J40" i="12"/>
  <c r="O40" i="12"/>
  <c r="AU78" i="12"/>
  <c r="AU74" i="12"/>
  <c r="AU77" i="12"/>
  <c r="AU73" i="12"/>
  <c r="AU72" i="12"/>
  <c r="AU70" i="12"/>
  <c r="AU64" i="12"/>
  <c r="AD40" i="12"/>
  <c r="AD33" i="12" s="1"/>
  <c r="H40" i="12"/>
  <c r="D40" i="12"/>
  <c r="AU62" i="12"/>
  <c r="M40" i="12"/>
  <c r="AU71" i="12"/>
  <c r="AE40" i="12"/>
  <c r="AE33" i="12" s="1"/>
  <c r="I40" i="12"/>
  <c r="E40" i="12"/>
  <c r="N40" i="12"/>
  <c r="AU51" i="12"/>
  <c r="AU85" i="12"/>
  <c r="AU88" i="12"/>
  <c r="AU103" i="12"/>
  <c r="AU105" i="12"/>
  <c r="AU106" i="12"/>
  <c r="AU128" i="12"/>
  <c r="AU133" i="12"/>
  <c r="AU82" i="12"/>
  <c r="AU84" i="12"/>
  <c r="AU99" i="12"/>
  <c r="AU100" i="12"/>
  <c r="AU107" i="12"/>
  <c r="AU115" i="12"/>
  <c r="AU119" i="12"/>
  <c r="AU125" i="12"/>
  <c r="AU126" i="12"/>
  <c r="AU141" i="12"/>
  <c r="AU142" i="12"/>
  <c r="AU143" i="12"/>
  <c r="X149" i="12"/>
  <c r="X36" i="12" s="1"/>
  <c r="X39" i="12"/>
  <c r="X35" i="12" s="1"/>
  <c r="X40" i="12"/>
  <c r="X33" i="12" s="1"/>
  <c r="S149" i="12"/>
  <c r="S36" i="12" s="1"/>
  <c r="S40" i="12"/>
  <c r="S33" i="12" s="1"/>
  <c r="S39" i="12"/>
  <c r="S35" i="12" s="1"/>
  <c r="O149" i="12"/>
  <c r="O36" i="12" s="1"/>
  <c r="O41" i="12"/>
  <c r="O39" i="12"/>
  <c r="G149" i="12"/>
  <c r="G36" i="12" s="1"/>
  <c r="G41" i="12"/>
  <c r="G39" i="12"/>
  <c r="F149" i="12"/>
  <c r="F36" i="12" s="1"/>
  <c r="F41" i="12"/>
  <c r="F39" i="12"/>
  <c r="AC149" i="12"/>
  <c r="AC36" i="12" s="1"/>
  <c r="AC40" i="12"/>
  <c r="AC33" i="12" s="1"/>
  <c r="AC39" i="12"/>
  <c r="AC35" i="12" s="1"/>
  <c r="Y149" i="12"/>
  <c r="Y36" i="12" s="1"/>
  <c r="Y40" i="12"/>
  <c r="Y33" i="12" s="1"/>
  <c r="Y39" i="12"/>
  <c r="Y35" i="12" s="1"/>
  <c r="U149" i="12"/>
  <c r="U36" i="12" s="1"/>
  <c r="U40" i="12"/>
  <c r="U33" i="12" s="1"/>
  <c r="U39" i="12"/>
  <c r="U35" i="12" s="1"/>
  <c r="C149" i="12"/>
  <c r="C36" i="12" s="1"/>
  <c r="C40" i="12"/>
  <c r="AU63" i="12"/>
  <c r="C39" i="12"/>
  <c r="P149" i="12"/>
  <c r="P36" i="12" s="1"/>
  <c r="P39" i="12"/>
  <c r="P40" i="12"/>
  <c r="L149" i="12"/>
  <c r="L36" i="12" s="1"/>
  <c r="L39" i="12"/>
  <c r="AU61" i="12"/>
  <c r="L40" i="12"/>
  <c r="AF149" i="12"/>
  <c r="AF36" i="12" s="1"/>
  <c r="AF41" i="12"/>
  <c r="AF34" i="12" s="1"/>
  <c r="AF39" i="12"/>
  <c r="AF35" i="12" s="1"/>
  <c r="H149" i="12"/>
  <c r="H36" i="12" s="1"/>
  <c r="H41" i="12"/>
  <c r="H39" i="12"/>
  <c r="K149" i="12"/>
  <c r="K36" i="12" s="1"/>
  <c r="K41" i="12"/>
  <c r="K39" i="12"/>
  <c r="E149" i="12"/>
  <c r="E36" i="12" s="1"/>
  <c r="E41" i="12"/>
  <c r="E39" i="12"/>
  <c r="AF40" i="12"/>
  <c r="AF33" i="12" s="1"/>
  <c r="F40" i="12"/>
  <c r="AU76" i="12"/>
  <c r="K40" i="12"/>
  <c r="AU65" i="12"/>
  <c r="G40" i="12"/>
  <c r="AU79" i="12"/>
  <c r="AU81" i="12"/>
  <c r="AU83" i="12"/>
  <c r="AU90" i="12"/>
  <c r="AU91" i="12"/>
  <c r="AU92" i="12"/>
  <c r="AU98" i="12"/>
  <c r="AU111" i="12"/>
  <c r="AU113" i="12"/>
  <c r="AU117" i="12"/>
  <c r="AU132" i="12"/>
  <c r="V37" i="12" l="1"/>
  <c r="AR35" i="12"/>
  <c r="AR39" i="12"/>
  <c r="AR40" i="12"/>
  <c r="AJ37" i="12"/>
  <c r="AC37" i="12"/>
  <c r="AU149" i="12"/>
  <c r="AR41" i="12"/>
  <c r="AR33" i="12"/>
  <c r="AR34" i="12"/>
  <c r="AR37" i="12" l="1"/>
  <c r="J111" i="10"/>
  <c r="K111" i="10" s="1"/>
  <c r="J110" i="10"/>
  <c r="K110" i="10" s="1"/>
  <c r="J109" i="10"/>
  <c r="K109" i="10" s="1"/>
  <c r="J108" i="10"/>
  <c r="K108" i="10" s="1"/>
  <c r="J107" i="10"/>
  <c r="K107" i="10" s="1"/>
  <c r="J106" i="10"/>
  <c r="K106" i="10" s="1"/>
  <c r="J105" i="10"/>
  <c r="K105" i="10" s="1"/>
  <c r="J104" i="10"/>
  <c r="K104" i="10" s="1"/>
  <c r="J103" i="10"/>
  <c r="K103" i="10" s="1"/>
  <c r="J102" i="10"/>
  <c r="K102" i="10" s="1"/>
  <c r="J101" i="10"/>
  <c r="K101" i="10" s="1"/>
  <c r="J100" i="10"/>
  <c r="K100" i="10" s="1"/>
  <c r="J99" i="10"/>
  <c r="K99" i="10" s="1"/>
  <c r="J98" i="10"/>
  <c r="K98" i="10" s="1"/>
  <c r="J97" i="10"/>
  <c r="K97" i="10" s="1"/>
  <c r="J96" i="10"/>
  <c r="K96" i="10" s="1"/>
  <c r="J95" i="10"/>
  <c r="K95" i="10" s="1"/>
  <c r="J94" i="10"/>
  <c r="K94" i="10" s="1"/>
  <c r="J93" i="10"/>
  <c r="K93" i="10" s="1"/>
  <c r="J92" i="10"/>
  <c r="K92" i="10" s="1"/>
  <c r="J91" i="10"/>
  <c r="K91" i="10" s="1"/>
  <c r="J90" i="10"/>
  <c r="K90" i="10" s="1"/>
  <c r="J89" i="10"/>
  <c r="K89" i="10" s="1"/>
  <c r="J88" i="10"/>
  <c r="K88" i="10" s="1"/>
  <c r="J87" i="10"/>
  <c r="K87" i="10" s="1"/>
  <c r="J86" i="10"/>
  <c r="K86" i="10" s="1"/>
  <c r="J85" i="10"/>
  <c r="K85" i="10" s="1"/>
  <c r="H85" i="10"/>
  <c r="J84" i="10"/>
  <c r="K84" i="10" s="1"/>
  <c r="J83" i="10"/>
  <c r="K83" i="10" s="1"/>
  <c r="J82" i="10"/>
  <c r="K82" i="10" s="1"/>
  <c r="J81" i="10"/>
  <c r="K81" i="10" s="1"/>
  <c r="J80" i="10"/>
  <c r="K80" i="10" s="1"/>
  <c r="J79" i="10"/>
  <c r="K79" i="10" s="1"/>
  <c r="J78" i="10"/>
  <c r="K78" i="10" s="1"/>
  <c r="J77" i="10"/>
  <c r="K77" i="10" s="1"/>
  <c r="J76" i="10"/>
  <c r="K76" i="10" s="1"/>
  <c r="V76" i="10" s="1"/>
  <c r="J75" i="10"/>
  <c r="K75" i="10" s="1"/>
  <c r="J74" i="10"/>
  <c r="K74" i="10" s="1"/>
  <c r="J73" i="10"/>
  <c r="K73" i="10" s="1"/>
  <c r="J72" i="10"/>
  <c r="K72" i="10" s="1"/>
  <c r="J71" i="10"/>
  <c r="K71" i="10" s="1"/>
  <c r="J70" i="10"/>
  <c r="K70" i="10" s="1"/>
  <c r="J69" i="10"/>
  <c r="K69" i="10" s="1"/>
  <c r="J68" i="10"/>
  <c r="K68" i="10" s="1"/>
  <c r="J67" i="10"/>
  <c r="K67" i="10" s="1"/>
  <c r="J66" i="10"/>
  <c r="K66" i="10" s="1"/>
  <c r="J65" i="10"/>
  <c r="K65" i="10" s="1"/>
  <c r="J64" i="10"/>
  <c r="K64" i="10" s="1"/>
  <c r="J63" i="10"/>
  <c r="K63" i="10" s="1"/>
  <c r="J62" i="10"/>
  <c r="K62" i="10" s="1"/>
  <c r="J61" i="10"/>
  <c r="K61" i="10" s="1"/>
  <c r="J60" i="10"/>
  <c r="K60" i="10" s="1"/>
  <c r="J59" i="10"/>
  <c r="K59" i="10" s="1"/>
  <c r="J58" i="10"/>
  <c r="K58" i="10" s="1"/>
  <c r="J57" i="10"/>
  <c r="K57" i="10" s="1"/>
  <c r="J56" i="10"/>
  <c r="K56" i="10" s="1"/>
  <c r="J55" i="10"/>
  <c r="K55" i="10" s="1"/>
  <c r="J54" i="10"/>
  <c r="K54" i="10" s="1"/>
  <c r="J53" i="10"/>
  <c r="K53" i="10" s="1"/>
  <c r="J52" i="10"/>
  <c r="K52" i="10" s="1"/>
  <c r="J51" i="10"/>
  <c r="K51" i="10" s="1"/>
  <c r="J50" i="10"/>
  <c r="K50" i="10" s="1"/>
  <c r="J49" i="10"/>
  <c r="J48" i="10"/>
  <c r="K48" i="10" s="1"/>
  <c r="J47" i="10"/>
  <c r="K47" i="10" s="1"/>
  <c r="J46" i="10"/>
  <c r="K46" i="10" s="1"/>
  <c r="J45" i="10"/>
  <c r="K45" i="10" s="1"/>
  <c r="J44" i="10"/>
  <c r="K44" i="10" s="1"/>
  <c r="J43" i="10"/>
  <c r="K43" i="10" s="1"/>
  <c r="J42" i="10"/>
  <c r="K42" i="10" s="1"/>
  <c r="J41" i="10"/>
  <c r="K41" i="10" s="1"/>
  <c r="J40" i="10"/>
  <c r="K40" i="10" s="1"/>
  <c r="J39" i="10"/>
  <c r="K39" i="10" s="1"/>
  <c r="J38" i="10"/>
  <c r="K38" i="10" s="1"/>
  <c r="J37" i="10"/>
  <c r="K37" i="10" s="1"/>
  <c r="J36" i="10"/>
  <c r="K36" i="10" s="1"/>
  <c r="J35" i="10"/>
  <c r="K35" i="10" s="1"/>
  <c r="J34" i="10"/>
  <c r="K34" i="10" s="1"/>
  <c r="J33" i="10"/>
  <c r="K33" i="10" s="1"/>
  <c r="J32" i="10"/>
  <c r="K32" i="10" s="1"/>
  <c r="J31" i="10"/>
  <c r="K31" i="10" s="1"/>
  <c r="J30" i="10"/>
  <c r="K30" i="10" s="1"/>
  <c r="J29" i="10"/>
  <c r="K29" i="10" s="1"/>
  <c r="J28" i="10"/>
  <c r="K28" i="10" s="1"/>
  <c r="J27" i="10"/>
  <c r="K27" i="10" s="1"/>
  <c r="N27" i="10" s="1"/>
  <c r="J26" i="10"/>
  <c r="K26" i="10" s="1"/>
  <c r="J25" i="10"/>
  <c r="J24" i="10"/>
  <c r="K24" i="10" s="1"/>
  <c r="J23" i="10"/>
  <c r="K23" i="10" s="1"/>
  <c r="J22" i="10"/>
  <c r="K22" i="10" s="1"/>
  <c r="J21" i="10"/>
  <c r="K21" i="10" s="1"/>
  <c r="J20" i="10"/>
  <c r="K20" i="10" s="1"/>
  <c r="J19" i="10"/>
  <c r="K19" i="10" s="1"/>
  <c r="J18" i="10"/>
  <c r="K18" i="10" s="1"/>
  <c r="J17" i="10"/>
  <c r="K17" i="10" s="1"/>
  <c r="J16" i="10"/>
  <c r="K16" i="10" s="1"/>
  <c r="N16" i="10" s="1"/>
  <c r="J15" i="10"/>
  <c r="K15" i="10" s="1"/>
  <c r="J14" i="10"/>
  <c r="K14" i="10" s="1"/>
  <c r="J13" i="10"/>
  <c r="K13" i="10" s="1"/>
  <c r="J12" i="10"/>
  <c r="K12" i="10" s="1"/>
  <c r="J11" i="10"/>
  <c r="K11" i="10" s="1"/>
  <c r="J10" i="10"/>
  <c r="K10" i="10" s="1"/>
  <c r="J9" i="10"/>
  <c r="K9" i="10" s="1"/>
  <c r="J8" i="10"/>
  <c r="K8" i="10" s="1"/>
  <c r="J7" i="10"/>
  <c r="K7" i="10" s="1"/>
  <c r="J6" i="10"/>
  <c r="K6" i="10" s="1"/>
  <c r="J5" i="10"/>
  <c r="K5" i="10" s="1"/>
  <c r="J4" i="10"/>
  <c r="K4" i="10" s="1"/>
  <c r="J3" i="10"/>
  <c r="K3" i="10" s="1"/>
  <c r="J2" i="10"/>
  <c r="K2" i="10" s="1"/>
  <c r="N12" i="5"/>
  <c r="D13" i="5" s="1"/>
  <c r="H80" i="10" l="1"/>
  <c r="H99" i="10"/>
  <c r="H86" i="10"/>
  <c r="J112" i="10"/>
  <c r="H103" i="10"/>
  <c r="H7" i="10"/>
  <c r="H8" i="10"/>
  <c r="H11" i="10"/>
  <c r="H12" i="10"/>
  <c r="H14" i="10"/>
  <c r="H16" i="10"/>
  <c r="H18" i="10"/>
  <c r="H20" i="10"/>
  <c r="H22" i="10"/>
  <c r="H24" i="10"/>
  <c r="H26" i="10"/>
  <c r="H28" i="10"/>
  <c r="H30" i="10"/>
  <c r="H32" i="10"/>
  <c r="H34" i="10"/>
  <c r="H36" i="10"/>
  <c r="H38" i="10"/>
  <c r="H40" i="10"/>
  <c r="H42" i="10"/>
  <c r="H44" i="10"/>
  <c r="H46" i="10"/>
  <c r="H48" i="10"/>
  <c r="H50" i="10"/>
  <c r="H52" i="10"/>
  <c r="H54" i="10"/>
  <c r="H56" i="10"/>
  <c r="H58" i="10"/>
  <c r="H60" i="10"/>
  <c r="H62" i="10"/>
  <c r="H64" i="10"/>
  <c r="H66" i="10"/>
  <c r="H68" i="10"/>
  <c r="H70" i="10"/>
  <c r="H72" i="10"/>
  <c r="H74" i="10"/>
  <c r="H76" i="10"/>
  <c r="H88" i="10"/>
  <c r="H89" i="10"/>
  <c r="H90" i="10"/>
  <c r="H91" i="10"/>
  <c r="H92" i="10"/>
  <c r="H93" i="10"/>
  <c r="H96" i="10"/>
  <c r="H82" i="10"/>
  <c r="H83" i="10"/>
  <c r="H84" i="10"/>
  <c r="H101" i="10"/>
  <c r="M13" i="5"/>
  <c r="Y2" i="10"/>
  <c r="W2" i="10"/>
  <c r="U2" i="10"/>
  <c r="S2" i="10"/>
  <c r="Q2" i="10"/>
  <c r="O2" i="10"/>
  <c r="X2" i="10"/>
  <c r="V2" i="10"/>
  <c r="T2" i="10"/>
  <c r="R2" i="10"/>
  <c r="P2" i="10"/>
  <c r="N2" i="10"/>
  <c r="Y4" i="10"/>
  <c r="W4" i="10"/>
  <c r="U4" i="10"/>
  <c r="S4" i="10"/>
  <c r="Q4" i="10"/>
  <c r="O4" i="10"/>
  <c r="X4" i="10"/>
  <c r="V4" i="10"/>
  <c r="T4" i="10"/>
  <c r="R4" i="10"/>
  <c r="P4" i="10"/>
  <c r="N4" i="10"/>
  <c r="Y6" i="10"/>
  <c r="W6" i="10"/>
  <c r="U6" i="10"/>
  <c r="S6" i="10"/>
  <c r="Q6" i="10"/>
  <c r="O6" i="10"/>
  <c r="X6" i="10"/>
  <c r="V6" i="10"/>
  <c r="T6" i="10"/>
  <c r="R6" i="10"/>
  <c r="P6" i="10"/>
  <c r="N6" i="10"/>
  <c r="X7" i="10"/>
  <c r="V7" i="10"/>
  <c r="T7" i="10"/>
  <c r="R7" i="10"/>
  <c r="P7" i="10"/>
  <c r="N7" i="10"/>
  <c r="Y7" i="10"/>
  <c r="W7" i="10"/>
  <c r="U7" i="10"/>
  <c r="S7" i="10"/>
  <c r="Q7" i="10"/>
  <c r="O7" i="10"/>
  <c r="Y8" i="10"/>
  <c r="W8" i="10"/>
  <c r="U8" i="10"/>
  <c r="S8" i="10"/>
  <c r="Q8" i="10"/>
  <c r="O8" i="10"/>
  <c r="X8" i="10"/>
  <c r="V8" i="10"/>
  <c r="T8" i="10"/>
  <c r="R8" i="10"/>
  <c r="P8" i="10"/>
  <c r="N8" i="10"/>
  <c r="X11" i="10"/>
  <c r="V11" i="10"/>
  <c r="T11" i="10"/>
  <c r="R11" i="10"/>
  <c r="P11" i="10"/>
  <c r="N11" i="10"/>
  <c r="Y11" i="10"/>
  <c r="W11" i="10"/>
  <c r="U11" i="10"/>
  <c r="S11" i="10"/>
  <c r="Q11" i="10"/>
  <c r="O11" i="10"/>
  <c r="X13" i="10"/>
  <c r="V13" i="10"/>
  <c r="T13" i="10"/>
  <c r="R13" i="10"/>
  <c r="P13" i="10"/>
  <c r="N13" i="10"/>
  <c r="Y13" i="10"/>
  <c r="W13" i="10"/>
  <c r="U13" i="10"/>
  <c r="S13" i="10"/>
  <c r="Q13" i="10"/>
  <c r="O13" i="10"/>
  <c r="X17" i="10"/>
  <c r="V17" i="10"/>
  <c r="T17" i="10"/>
  <c r="R17" i="10"/>
  <c r="P17" i="10"/>
  <c r="N17" i="10"/>
  <c r="Y17" i="10"/>
  <c r="W17" i="10"/>
  <c r="U17" i="10"/>
  <c r="S17" i="10"/>
  <c r="Q17" i="10"/>
  <c r="O17" i="10"/>
  <c r="X19" i="10"/>
  <c r="V19" i="10"/>
  <c r="T19" i="10"/>
  <c r="R19" i="10"/>
  <c r="P19" i="10"/>
  <c r="N19" i="10"/>
  <c r="Y19" i="10"/>
  <c r="W19" i="10"/>
  <c r="U19" i="10"/>
  <c r="S19" i="10"/>
  <c r="Q19" i="10"/>
  <c r="O19" i="10"/>
  <c r="X21" i="10"/>
  <c r="V21" i="10"/>
  <c r="T21" i="10"/>
  <c r="R21" i="10"/>
  <c r="P21" i="10"/>
  <c r="N21" i="10"/>
  <c r="Y21" i="10"/>
  <c r="W21" i="10"/>
  <c r="U21" i="10"/>
  <c r="S21" i="10"/>
  <c r="Q21" i="10"/>
  <c r="O21" i="10"/>
  <c r="X23" i="10"/>
  <c r="V23" i="10"/>
  <c r="T23" i="10"/>
  <c r="R23" i="10"/>
  <c r="P23" i="10"/>
  <c r="N23" i="10"/>
  <c r="Y23" i="10"/>
  <c r="W23" i="10"/>
  <c r="U23" i="10"/>
  <c r="S23" i="10"/>
  <c r="Q23" i="10"/>
  <c r="O23" i="10"/>
  <c r="X29" i="10"/>
  <c r="V29" i="10"/>
  <c r="T29" i="10"/>
  <c r="R29" i="10"/>
  <c r="P29" i="10"/>
  <c r="N29" i="10"/>
  <c r="Y29" i="10"/>
  <c r="W29" i="10"/>
  <c r="U29" i="10"/>
  <c r="S29" i="10"/>
  <c r="Q29" i="10"/>
  <c r="O29" i="10"/>
  <c r="X31" i="10"/>
  <c r="V31" i="10"/>
  <c r="T31" i="10"/>
  <c r="R31" i="10"/>
  <c r="P31" i="10"/>
  <c r="N31" i="10"/>
  <c r="Y31" i="10"/>
  <c r="W31" i="10"/>
  <c r="U31" i="10"/>
  <c r="S31" i="10"/>
  <c r="Q31" i="10"/>
  <c r="O31" i="10"/>
  <c r="X33" i="10"/>
  <c r="V33" i="10"/>
  <c r="T33" i="10"/>
  <c r="R33" i="10"/>
  <c r="P33" i="10"/>
  <c r="N33" i="10"/>
  <c r="Y33" i="10"/>
  <c r="W33" i="10"/>
  <c r="U33" i="10"/>
  <c r="S33" i="10"/>
  <c r="Q33" i="10"/>
  <c r="O33" i="10"/>
  <c r="X3" i="10"/>
  <c r="V3" i="10"/>
  <c r="T3" i="10"/>
  <c r="R3" i="10"/>
  <c r="P3" i="10"/>
  <c r="N3" i="10"/>
  <c r="Y3" i="10"/>
  <c r="W3" i="10"/>
  <c r="U3" i="10"/>
  <c r="S3" i="10"/>
  <c r="Q3" i="10"/>
  <c r="O3" i="10"/>
  <c r="X5" i="10"/>
  <c r="V5" i="10"/>
  <c r="T5" i="10"/>
  <c r="R5" i="10"/>
  <c r="P5" i="10"/>
  <c r="N5" i="10"/>
  <c r="Y5" i="10"/>
  <c r="W5" i="10"/>
  <c r="U5" i="10"/>
  <c r="S5" i="10"/>
  <c r="Q5" i="10"/>
  <c r="O5" i="10"/>
  <c r="X9" i="10"/>
  <c r="V9" i="10"/>
  <c r="T9" i="10"/>
  <c r="R9" i="10"/>
  <c r="P9" i="10"/>
  <c r="N9" i="10"/>
  <c r="Y9" i="10"/>
  <c r="W9" i="10"/>
  <c r="U9" i="10"/>
  <c r="S9" i="10"/>
  <c r="Q9" i="10"/>
  <c r="O9" i="10"/>
  <c r="Y10" i="10"/>
  <c r="W10" i="10"/>
  <c r="U10" i="10"/>
  <c r="S10" i="10"/>
  <c r="Q10" i="10"/>
  <c r="O10" i="10"/>
  <c r="X10" i="10"/>
  <c r="V10" i="10"/>
  <c r="T10" i="10"/>
  <c r="R10" i="10"/>
  <c r="P10" i="10"/>
  <c r="N10" i="10"/>
  <c r="X15" i="10"/>
  <c r="V15" i="10"/>
  <c r="T15" i="10"/>
  <c r="R15" i="10"/>
  <c r="P15" i="10"/>
  <c r="N15" i="10"/>
  <c r="Y15" i="10"/>
  <c r="W15" i="10"/>
  <c r="U15" i="10"/>
  <c r="S15" i="10"/>
  <c r="Q15" i="10"/>
  <c r="O15" i="10"/>
  <c r="X27" i="10"/>
  <c r="V27" i="10"/>
  <c r="T27" i="10"/>
  <c r="R27" i="10"/>
  <c r="P27" i="10"/>
  <c r="Y27" i="10"/>
  <c r="W27" i="10"/>
  <c r="U27" i="10"/>
  <c r="S27" i="10"/>
  <c r="Q27" i="10"/>
  <c r="O27" i="10"/>
  <c r="X35" i="10"/>
  <c r="V35" i="10"/>
  <c r="T35" i="10"/>
  <c r="R35" i="10"/>
  <c r="P35" i="10"/>
  <c r="N35" i="10"/>
  <c r="Y35" i="10"/>
  <c r="W35" i="10"/>
  <c r="U35" i="10"/>
  <c r="S35" i="10"/>
  <c r="Q35" i="10"/>
  <c r="O35" i="10"/>
  <c r="X37" i="10"/>
  <c r="V37" i="10"/>
  <c r="T37" i="10"/>
  <c r="R37" i="10"/>
  <c r="P37" i="10"/>
  <c r="N37" i="10"/>
  <c r="Y37" i="10"/>
  <c r="W37" i="10"/>
  <c r="U37" i="10"/>
  <c r="S37" i="10"/>
  <c r="Q37" i="10"/>
  <c r="O37" i="10"/>
  <c r="X39" i="10"/>
  <c r="V39" i="10"/>
  <c r="T39" i="10"/>
  <c r="R39" i="10"/>
  <c r="P39" i="10"/>
  <c r="N39" i="10"/>
  <c r="Y39" i="10"/>
  <c r="W39" i="10"/>
  <c r="U39" i="10"/>
  <c r="S39" i="10"/>
  <c r="Q39" i="10"/>
  <c r="O39" i="10"/>
  <c r="X41" i="10"/>
  <c r="V41" i="10"/>
  <c r="T41" i="10"/>
  <c r="R41" i="10"/>
  <c r="P41" i="10"/>
  <c r="N41" i="10"/>
  <c r="Y41" i="10"/>
  <c r="W41" i="10"/>
  <c r="U41" i="10"/>
  <c r="S41" i="10"/>
  <c r="Q41" i="10"/>
  <c r="O41" i="10"/>
  <c r="X43" i="10"/>
  <c r="V43" i="10"/>
  <c r="T43" i="10"/>
  <c r="R43" i="10"/>
  <c r="P43" i="10"/>
  <c r="N43" i="10"/>
  <c r="Y43" i="10"/>
  <c r="W43" i="10"/>
  <c r="U43" i="10"/>
  <c r="S43" i="10"/>
  <c r="Q43" i="10"/>
  <c r="O43" i="10"/>
  <c r="X45" i="10"/>
  <c r="V45" i="10"/>
  <c r="T45" i="10"/>
  <c r="R45" i="10"/>
  <c r="P45" i="10"/>
  <c r="N45" i="10"/>
  <c r="Y45" i="10"/>
  <c r="W45" i="10"/>
  <c r="U45" i="10"/>
  <c r="S45" i="10"/>
  <c r="Q45" i="10"/>
  <c r="O45" i="10"/>
  <c r="X47" i="10"/>
  <c r="V47" i="10"/>
  <c r="T47" i="10"/>
  <c r="R47" i="10"/>
  <c r="P47" i="10"/>
  <c r="N47" i="10"/>
  <c r="Y47" i="10"/>
  <c r="W47" i="10"/>
  <c r="U47" i="10"/>
  <c r="S47" i="10"/>
  <c r="Q47" i="10"/>
  <c r="O47" i="10"/>
  <c r="Y50" i="10"/>
  <c r="W50" i="10"/>
  <c r="U50" i="10"/>
  <c r="S50" i="10"/>
  <c r="Q50" i="10"/>
  <c r="O50" i="10"/>
  <c r="X50" i="10"/>
  <c r="V50" i="10"/>
  <c r="T50" i="10"/>
  <c r="R50" i="10"/>
  <c r="P50" i="10"/>
  <c r="N50" i="10"/>
  <c r="H3" i="10"/>
  <c r="H5" i="10"/>
  <c r="H9" i="10"/>
  <c r="N12" i="10"/>
  <c r="P12" i="10"/>
  <c r="R12" i="10"/>
  <c r="T12" i="10"/>
  <c r="V12" i="10"/>
  <c r="X12" i="10"/>
  <c r="H13" i="10"/>
  <c r="N14" i="10"/>
  <c r="P14" i="10"/>
  <c r="R14" i="10"/>
  <c r="T14" i="10"/>
  <c r="V14" i="10"/>
  <c r="X14" i="10"/>
  <c r="H15" i="10"/>
  <c r="P16" i="10"/>
  <c r="R16" i="10"/>
  <c r="T16" i="10"/>
  <c r="V16" i="10"/>
  <c r="X16" i="10"/>
  <c r="H17" i="10"/>
  <c r="N18" i="10"/>
  <c r="P18" i="10"/>
  <c r="R18" i="10"/>
  <c r="T18" i="10"/>
  <c r="V18" i="10"/>
  <c r="X18" i="10"/>
  <c r="H19" i="10"/>
  <c r="N20" i="10"/>
  <c r="P20" i="10"/>
  <c r="R20" i="10"/>
  <c r="T20" i="10"/>
  <c r="V20" i="10"/>
  <c r="X20" i="10"/>
  <c r="H21" i="10"/>
  <c r="N22" i="10"/>
  <c r="P22" i="10"/>
  <c r="R22" i="10"/>
  <c r="T22" i="10"/>
  <c r="V22" i="10"/>
  <c r="X22" i="10"/>
  <c r="H23" i="10"/>
  <c r="N24" i="10"/>
  <c r="P24" i="10"/>
  <c r="R24" i="10"/>
  <c r="T24" i="10"/>
  <c r="V24" i="10"/>
  <c r="X24" i="10"/>
  <c r="H25" i="10"/>
  <c r="K25" i="10"/>
  <c r="N26" i="10"/>
  <c r="P26" i="10"/>
  <c r="R26" i="10"/>
  <c r="T26" i="10"/>
  <c r="V26" i="10"/>
  <c r="X26" i="10"/>
  <c r="H27" i="10"/>
  <c r="N28" i="10"/>
  <c r="P28" i="10"/>
  <c r="R28" i="10"/>
  <c r="T28" i="10"/>
  <c r="V28" i="10"/>
  <c r="X28" i="10"/>
  <c r="H29" i="10"/>
  <c r="N30" i="10"/>
  <c r="P30" i="10"/>
  <c r="R30" i="10"/>
  <c r="T30" i="10"/>
  <c r="V30" i="10"/>
  <c r="X30" i="10"/>
  <c r="H31" i="10"/>
  <c r="N32" i="10"/>
  <c r="P32" i="10"/>
  <c r="R32" i="10"/>
  <c r="T32" i="10"/>
  <c r="V32" i="10"/>
  <c r="X32" i="10"/>
  <c r="H33" i="10"/>
  <c r="N34" i="10"/>
  <c r="P34" i="10"/>
  <c r="R34" i="10"/>
  <c r="T34" i="10"/>
  <c r="V34" i="10"/>
  <c r="X34" i="10"/>
  <c r="H35" i="10"/>
  <c r="N36" i="10"/>
  <c r="P36" i="10"/>
  <c r="R36" i="10"/>
  <c r="T36" i="10"/>
  <c r="V36" i="10"/>
  <c r="X36" i="10"/>
  <c r="H37" i="10"/>
  <c r="N38" i="10"/>
  <c r="P38" i="10"/>
  <c r="R38" i="10"/>
  <c r="T38" i="10"/>
  <c r="V38" i="10"/>
  <c r="X38" i="10"/>
  <c r="H39" i="10"/>
  <c r="N40" i="10"/>
  <c r="P40" i="10"/>
  <c r="R40" i="10"/>
  <c r="T40" i="10"/>
  <c r="V40" i="10"/>
  <c r="X40" i="10"/>
  <c r="H41" i="10"/>
  <c r="N42" i="10"/>
  <c r="P42" i="10"/>
  <c r="R42" i="10"/>
  <c r="T42" i="10"/>
  <c r="V42" i="10"/>
  <c r="X42" i="10"/>
  <c r="H43" i="10"/>
  <c r="N44" i="10"/>
  <c r="P44" i="10"/>
  <c r="R44" i="10"/>
  <c r="T44" i="10"/>
  <c r="V44" i="10"/>
  <c r="X44" i="10"/>
  <c r="H45" i="10"/>
  <c r="N46" i="10"/>
  <c r="P46" i="10"/>
  <c r="R46" i="10"/>
  <c r="T46" i="10"/>
  <c r="V46" i="10"/>
  <c r="X46" i="10"/>
  <c r="H47" i="10"/>
  <c r="N48" i="10"/>
  <c r="Q48" i="10"/>
  <c r="U48" i="10"/>
  <c r="Y48" i="10"/>
  <c r="X48" i="10"/>
  <c r="V48" i="10"/>
  <c r="T48" i="10"/>
  <c r="R48" i="10"/>
  <c r="P48" i="10"/>
  <c r="K49" i="10"/>
  <c r="H49" i="10"/>
  <c r="X51" i="10"/>
  <c r="V51" i="10"/>
  <c r="T51" i="10"/>
  <c r="R51" i="10"/>
  <c r="P51" i="10"/>
  <c r="N51" i="10"/>
  <c r="Y51" i="10"/>
  <c r="W51" i="10"/>
  <c r="U51" i="10"/>
  <c r="S51" i="10"/>
  <c r="Q51" i="10"/>
  <c r="O51" i="10"/>
  <c r="X53" i="10"/>
  <c r="V53" i="10"/>
  <c r="T53" i="10"/>
  <c r="R53" i="10"/>
  <c r="P53" i="10"/>
  <c r="N53" i="10"/>
  <c r="Y53" i="10"/>
  <c r="W53" i="10"/>
  <c r="U53" i="10"/>
  <c r="S53" i="10"/>
  <c r="Q53" i="10"/>
  <c r="O53" i="10"/>
  <c r="X55" i="10"/>
  <c r="V55" i="10"/>
  <c r="T55" i="10"/>
  <c r="R55" i="10"/>
  <c r="P55" i="10"/>
  <c r="N55" i="10"/>
  <c r="Y55" i="10"/>
  <c r="W55" i="10"/>
  <c r="U55" i="10"/>
  <c r="S55" i="10"/>
  <c r="Q55" i="10"/>
  <c r="O55" i="10"/>
  <c r="X57" i="10"/>
  <c r="V57" i="10"/>
  <c r="T57" i="10"/>
  <c r="R57" i="10"/>
  <c r="P57" i="10"/>
  <c r="N57" i="10"/>
  <c r="Y57" i="10"/>
  <c r="W57" i="10"/>
  <c r="U57" i="10"/>
  <c r="S57" i="10"/>
  <c r="Q57" i="10"/>
  <c r="O57" i="10"/>
  <c r="X59" i="10"/>
  <c r="V59" i="10"/>
  <c r="T59" i="10"/>
  <c r="R59" i="10"/>
  <c r="P59" i="10"/>
  <c r="N59" i="10"/>
  <c r="Y59" i="10"/>
  <c r="W59" i="10"/>
  <c r="U59" i="10"/>
  <c r="S59" i="10"/>
  <c r="Q59" i="10"/>
  <c r="O59" i="10"/>
  <c r="X61" i="10"/>
  <c r="V61" i="10"/>
  <c r="T61" i="10"/>
  <c r="R61" i="10"/>
  <c r="P61" i="10"/>
  <c r="N61" i="10"/>
  <c r="Y61" i="10"/>
  <c r="W61" i="10"/>
  <c r="U61" i="10"/>
  <c r="S61" i="10"/>
  <c r="Q61" i="10"/>
  <c r="O61" i="10"/>
  <c r="X63" i="10"/>
  <c r="V63" i="10"/>
  <c r="T63" i="10"/>
  <c r="R63" i="10"/>
  <c r="P63" i="10"/>
  <c r="N63" i="10"/>
  <c r="Y63" i="10"/>
  <c r="W63" i="10"/>
  <c r="U63" i="10"/>
  <c r="S63" i="10"/>
  <c r="Q63" i="10"/>
  <c r="O63" i="10"/>
  <c r="X65" i="10"/>
  <c r="V65" i="10"/>
  <c r="T65" i="10"/>
  <c r="R65" i="10"/>
  <c r="P65" i="10"/>
  <c r="N65" i="10"/>
  <c r="Y65" i="10"/>
  <c r="W65" i="10"/>
  <c r="U65" i="10"/>
  <c r="S65" i="10"/>
  <c r="Q65" i="10"/>
  <c r="O65" i="10"/>
  <c r="X67" i="10"/>
  <c r="V67" i="10"/>
  <c r="T67" i="10"/>
  <c r="R67" i="10"/>
  <c r="P67" i="10"/>
  <c r="N67" i="10"/>
  <c r="Y67" i="10"/>
  <c r="W67" i="10"/>
  <c r="U67" i="10"/>
  <c r="S67" i="10"/>
  <c r="Q67" i="10"/>
  <c r="O67" i="10"/>
  <c r="X69" i="10"/>
  <c r="V69" i="10"/>
  <c r="T69" i="10"/>
  <c r="R69" i="10"/>
  <c r="P69" i="10"/>
  <c r="N69" i="10"/>
  <c r="Y69" i="10"/>
  <c r="W69" i="10"/>
  <c r="U69" i="10"/>
  <c r="S69" i="10"/>
  <c r="Q69" i="10"/>
  <c r="O69" i="10"/>
  <c r="X71" i="10"/>
  <c r="V71" i="10"/>
  <c r="T71" i="10"/>
  <c r="R71" i="10"/>
  <c r="P71" i="10"/>
  <c r="N71" i="10"/>
  <c r="Y71" i="10"/>
  <c r="W71" i="10"/>
  <c r="U71" i="10"/>
  <c r="S71" i="10"/>
  <c r="Q71" i="10"/>
  <c r="O71" i="10"/>
  <c r="X73" i="10"/>
  <c r="V73" i="10"/>
  <c r="T73" i="10"/>
  <c r="R73" i="10"/>
  <c r="P73" i="10"/>
  <c r="N73" i="10"/>
  <c r="Y73" i="10"/>
  <c r="W73" i="10"/>
  <c r="U73" i="10"/>
  <c r="S73" i="10"/>
  <c r="Q73" i="10"/>
  <c r="O73" i="10"/>
  <c r="X75" i="10"/>
  <c r="V75" i="10"/>
  <c r="T75" i="10"/>
  <c r="R75" i="10"/>
  <c r="P75" i="10"/>
  <c r="N75" i="10"/>
  <c r="Y75" i="10"/>
  <c r="W75" i="10"/>
  <c r="U75" i="10"/>
  <c r="S75" i="10"/>
  <c r="Q75" i="10"/>
  <c r="O75" i="10"/>
  <c r="H2" i="10"/>
  <c r="H4" i="10"/>
  <c r="H6" i="10"/>
  <c r="H10" i="10"/>
  <c r="O12" i="10"/>
  <c r="Q12" i="10"/>
  <c r="S12" i="10"/>
  <c r="U12" i="10"/>
  <c r="W12" i="10"/>
  <c r="Y12" i="10"/>
  <c r="O14" i="10"/>
  <c r="Q14" i="10"/>
  <c r="S14" i="10"/>
  <c r="U14" i="10"/>
  <c r="W14" i="10"/>
  <c r="Y14" i="10"/>
  <c r="O16" i="10"/>
  <c r="Q16" i="10"/>
  <c r="S16" i="10"/>
  <c r="U16" i="10"/>
  <c r="W16" i="10"/>
  <c r="Y16" i="10"/>
  <c r="O18" i="10"/>
  <c r="Q18" i="10"/>
  <c r="S18" i="10"/>
  <c r="U18" i="10"/>
  <c r="W18" i="10"/>
  <c r="Y18" i="10"/>
  <c r="O20" i="10"/>
  <c r="Q20" i="10"/>
  <c r="S20" i="10"/>
  <c r="U20" i="10"/>
  <c r="W20" i="10"/>
  <c r="Y20" i="10"/>
  <c r="O22" i="10"/>
  <c r="Q22" i="10"/>
  <c r="S22" i="10"/>
  <c r="U22" i="10"/>
  <c r="W22" i="10"/>
  <c r="Y22" i="10"/>
  <c r="O24" i="10"/>
  <c r="Q24" i="10"/>
  <c r="S24" i="10"/>
  <c r="U24" i="10"/>
  <c r="W24" i="10"/>
  <c r="Y24" i="10"/>
  <c r="O26" i="10"/>
  <c r="Q26" i="10"/>
  <c r="S26" i="10"/>
  <c r="U26" i="10"/>
  <c r="W26" i="10"/>
  <c r="Y26" i="10"/>
  <c r="O28" i="10"/>
  <c r="Q28" i="10"/>
  <c r="S28" i="10"/>
  <c r="U28" i="10"/>
  <c r="W28" i="10"/>
  <c r="Y28" i="10"/>
  <c r="O30" i="10"/>
  <c r="Q30" i="10"/>
  <c r="S30" i="10"/>
  <c r="U30" i="10"/>
  <c r="W30" i="10"/>
  <c r="Y30" i="10"/>
  <c r="O32" i="10"/>
  <c r="Q32" i="10"/>
  <c r="S32" i="10"/>
  <c r="U32" i="10"/>
  <c r="W32" i="10"/>
  <c r="Y32" i="10"/>
  <c r="O34" i="10"/>
  <c r="Q34" i="10"/>
  <c r="S34" i="10"/>
  <c r="U34" i="10"/>
  <c r="W34" i="10"/>
  <c r="Y34" i="10"/>
  <c r="O36" i="10"/>
  <c r="Q36" i="10"/>
  <c r="S36" i="10"/>
  <c r="U36" i="10"/>
  <c r="W36" i="10"/>
  <c r="Y36" i="10"/>
  <c r="O38" i="10"/>
  <c r="Q38" i="10"/>
  <c r="S38" i="10"/>
  <c r="U38" i="10"/>
  <c r="W38" i="10"/>
  <c r="Y38" i="10"/>
  <c r="O40" i="10"/>
  <c r="Q40" i="10"/>
  <c r="S40" i="10"/>
  <c r="U40" i="10"/>
  <c r="W40" i="10"/>
  <c r="Y40" i="10"/>
  <c r="O42" i="10"/>
  <c r="Q42" i="10"/>
  <c r="S42" i="10"/>
  <c r="U42" i="10"/>
  <c r="W42" i="10"/>
  <c r="Y42" i="10"/>
  <c r="O44" i="10"/>
  <c r="Q44" i="10"/>
  <c r="S44" i="10"/>
  <c r="U44" i="10"/>
  <c r="W44" i="10"/>
  <c r="Y44" i="10"/>
  <c r="O46" i="10"/>
  <c r="Q46" i="10"/>
  <c r="S46" i="10"/>
  <c r="U46" i="10"/>
  <c r="W46" i="10"/>
  <c r="Y46" i="10"/>
  <c r="O48" i="10"/>
  <c r="S48" i="10"/>
  <c r="W48" i="10"/>
  <c r="X78" i="10"/>
  <c r="V78" i="10"/>
  <c r="T78" i="10"/>
  <c r="R78" i="10"/>
  <c r="P78" i="10"/>
  <c r="N78" i="10"/>
  <c r="Y78" i="10"/>
  <c r="W78" i="10"/>
  <c r="U78" i="10"/>
  <c r="S78" i="10"/>
  <c r="Q78" i="10"/>
  <c r="O78" i="10"/>
  <c r="Y81" i="10"/>
  <c r="W81" i="10"/>
  <c r="U81" i="10"/>
  <c r="S81" i="10"/>
  <c r="Q81" i="10"/>
  <c r="O81" i="10"/>
  <c r="X81" i="10"/>
  <c r="V81" i="10"/>
  <c r="T81" i="10"/>
  <c r="R81" i="10"/>
  <c r="P81" i="10"/>
  <c r="N81" i="10"/>
  <c r="X82" i="10"/>
  <c r="V82" i="10"/>
  <c r="T82" i="10"/>
  <c r="R82" i="10"/>
  <c r="P82" i="10"/>
  <c r="N82" i="10"/>
  <c r="Y82" i="10"/>
  <c r="W82" i="10"/>
  <c r="U82" i="10"/>
  <c r="S82" i="10"/>
  <c r="Q82" i="10"/>
  <c r="O82" i="10"/>
  <c r="Y83" i="10"/>
  <c r="W83" i="10"/>
  <c r="U83" i="10"/>
  <c r="S83" i="10"/>
  <c r="Q83" i="10"/>
  <c r="O83" i="10"/>
  <c r="X83" i="10"/>
  <c r="V83" i="10"/>
  <c r="T83" i="10"/>
  <c r="R83" i="10"/>
  <c r="P83" i="10"/>
  <c r="N83" i="10"/>
  <c r="X84" i="10"/>
  <c r="V84" i="10"/>
  <c r="T84" i="10"/>
  <c r="R84" i="10"/>
  <c r="P84" i="10"/>
  <c r="N84" i="10"/>
  <c r="Y84" i="10"/>
  <c r="W84" i="10"/>
  <c r="U84" i="10"/>
  <c r="S84" i="10"/>
  <c r="Q84" i="10"/>
  <c r="O84" i="10"/>
  <c r="Y85" i="10"/>
  <c r="W85" i="10"/>
  <c r="U85" i="10"/>
  <c r="S85" i="10"/>
  <c r="Q85" i="10"/>
  <c r="O85" i="10"/>
  <c r="X85" i="10"/>
  <c r="V85" i="10"/>
  <c r="T85" i="10"/>
  <c r="R85" i="10"/>
  <c r="P85" i="10"/>
  <c r="N85" i="10"/>
  <c r="X86" i="10"/>
  <c r="V86" i="10"/>
  <c r="T86" i="10"/>
  <c r="R86" i="10"/>
  <c r="P86" i="10"/>
  <c r="N86" i="10"/>
  <c r="Y86" i="10"/>
  <c r="W86" i="10"/>
  <c r="U86" i="10"/>
  <c r="S86" i="10"/>
  <c r="Q86" i="10"/>
  <c r="O86" i="10"/>
  <c r="X94" i="10"/>
  <c r="V94" i="10"/>
  <c r="T94" i="10"/>
  <c r="R94" i="10"/>
  <c r="P94" i="10"/>
  <c r="N94" i="10"/>
  <c r="Y94" i="10"/>
  <c r="W94" i="10"/>
  <c r="U94" i="10"/>
  <c r="S94" i="10"/>
  <c r="Q94" i="10"/>
  <c r="O94" i="10"/>
  <c r="Y97" i="10"/>
  <c r="W97" i="10"/>
  <c r="U97" i="10"/>
  <c r="S97" i="10"/>
  <c r="Q97" i="10"/>
  <c r="O97" i="10"/>
  <c r="X97" i="10"/>
  <c r="V97" i="10"/>
  <c r="T97" i="10"/>
  <c r="R97" i="10"/>
  <c r="P97" i="10"/>
  <c r="N97" i="10"/>
  <c r="X100" i="10"/>
  <c r="V100" i="10"/>
  <c r="T100" i="10"/>
  <c r="R100" i="10"/>
  <c r="P100" i="10"/>
  <c r="N100" i="10"/>
  <c r="Y100" i="10"/>
  <c r="W100" i="10"/>
  <c r="U100" i="10"/>
  <c r="S100" i="10"/>
  <c r="Q100" i="10"/>
  <c r="O100" i="10"/>
  <c r="X102" i="10"/>
  <c r="V102" i="10"/>
  <c r="T102" i="10"/>
  <c r="R102" i="10"/>
  <c r="P102" i="10"/>
  <c r="N102" i="10"/>
  <c r="Y102" i="10"/>
  <c r="W102" i="10"/>
  <c r="U102" i="10"/>
  <c r="S102" i="10"/>
  <c r="Q102" i="10"/>
  <c r="O102" i="10"/>
  <c r="Y103" i="10"/>
  <c r="W103" i="10"/>
  <c r="U103" i="10"/>
  <c r="S103" i="10"/>
  <c r="Q103" i="10"/>
  <c r="O103" i="10"/>
  <c r="X103" i="10"/>
  <c r="V103" i="10"/>
  <c r="T103" i="10"/>
  <c r="R103" i="10"/>
  <c r="P103" i="10"/>
  <c r="N103" i="10"/>
  <c r="H51" i="10"/>
  <c r="N52" i="10"/>
  <c r="P52" i="10"/>
  <c r="R52" i="10"/>
  <c r="T52" i="10"/>
  <c r="V52" i="10"/>
  <c r="X52" i="10"/>
  <c r="H53" i="10"/>
  <c r="N54" i="10"/>
  <c r="P54" i="10"/>
  <c r="R54" i="10"/>
  <c r="T54" i="10"/>
  <c r="V54" i="10"/>
  <c r="X54" i="10"/>
  <c r="H55" i="10"/>
  <c r="N56" i="10"/>
  <c r="P56" i="10"/>
  <c r="R56" i="10"/>
  <c r="T56" i="10"/>
  <c r="V56" i="10"/>
  <c r="X56" i="10"/>
  <c r="H57" i="10"/>
  <c r="N58" i="10"/>
  <c r="P58" i="10"/>
  <c r="R58" i="10"/>
  <c r="T58" i="10"/>
  <c r="V58" i="10"/>
  <c r="X58" i="10"/>
  <c r="H59" i="10"/>
  <c r="N60" i="10"/>
  <c r="P60" i="10"/>
  <c r="R60" i="10"/>
  <c r="T60" i="10"/>
  <c r="V60" i="10"/>
  <c r="X60" i="10"/>
  <c r="H61" i="10"/>
  <c r="N62" i="10"/>
  <c r="P62" i="10"/>
  <c r="R62" i="10"/>
  <c r="T62" i="10"/>
  <c r="V62" i="10"/>
  <c r="X62" i="10"/>
  <c r="H63" i="10"/>
  <c r="N64" i="10"/>
  <c r="P64" i="10"/>
  <c r="R64" i="10"/>
  <c r="T64" i="10"/>
  <c r="V64" i="10"/>
  <c r="X64" i="10"/>
  <c r="H65" i="10"/>
  <c r="N66" i="10"/>
  <c r="P66" i="10"/>
  <c r="R66" i="10"/>
  <c r="T66" i="10"/>
  <c r="V66" i="10"/>
  <c r="X66" i="10"/>
  <c r="H67" i="10"/>
  <c r="N68" i="10"/>
  <c r="P68" i="10"/>
  <c r="R68" i="10"/>
  <c r="T68" i="10"/>
  <c r="V68" i="10"/>
  <c r="X68" i="10"/>
  <c r="H69" i="10"/>
  <c r="N70" i="10"/>
  <c r="P70" i="10"/>
  <c r="R70" i="10"/>
  <c r="T70" i="10"/>
  <c r="V70" i="10"/>
  <c r="X70" i="10"/>
  <c r="H71" i="10"/>
  <c r="N72" i="10"/>
  <c r="P72" i="10"/>
  <c r="R72" i="10"/>
  <c r="T72" i="10"/>
  <c r="V72" i="10"/>
  <c r="X72" i="10"/>
  <c r="H73" i="10"/>
  <c r="N74" i="10"/>
  <c r="P74" i="10"/>
  <c r="R74" i="10"/>
  <c r="T74" i="10"/>
  <c r="V74" i="10"/>
  <c r="X74" i="10"/>
  <c r="H75" i="10"/>
  <c r="N76" i="10"/>
  <c r="P76" i="10"/>
  <c r="R76" i="10"/>
  <c r="T76" i="10"/>
  <c r="X76" i="10"/>
  <c r="Y76" i="10"/>
  <c r="W76" i="10"/>
  <c r="Y77" i="10"/>
  <c r="W77" i="10"/>
  <c r="U77" i="10"/>
  <c r="S77" i="10"/>
  <c r="Q77" i="10"/>
  <c r="O77" i="10"/>
  <c r="X77" i="10"/>
  <c r="V77" i="10"/>
  <c r="T77" i="10"/>
  <c r="R77" i="10"/>
  <c r="P77" i="10"/>
  <c r="N77" i="10"/>
  <c r="Y79" i="10"/>
  <c r="W79" i="10"/>
  <c r="U79" i="10"/>
  <c r="S79" i="10"/>
  <c r="Q79" i="10"/>
  <c r="O79" i="10"/>
  <c r="X79" i="10"/>
  <c r="V79" i="10"/>
  <c r="T79" i="10"/>
  <c r="R79" i="10"/>
  <c r="P79" i="10"/>
  <c r="N79" i="10"/>
  <c r="X80" i="10"/>
  <c r="V80" i="10"/>
  <c r="T80" i="10"/>
  <c r="R80" i="10"/>
  <c r="P80" i="10"/>
  <c r="N80" i="10"/>
  <c r="Y80" i="10"/>
  <c r="W80" i="10"/>
  <c r="U80" i="10"/>
  <c r="S80" i="10"/>
  <c r="Q80" i="10"/>
  <c r="O80" i="10"/>
  <c r="Y87" i="10"/>
  <c r="W87" i="10"/>
  <c r="U87" i="10"/>
  <c r="S87" i="10"/>
  <c r="Q87" i="10"/>
  <c r="O87" i="10"/>
  <c r="X87" i="10"/>
  <c r="V87" i="10"/>
  <c r="T87" i="10"/>
  <c r="R87" i="10"/>
  <c r="P87" i="10"/>
  <c r="N87" i="10"/>
  <c r="X88" i="10"/>
  <c r="V88" i="10"/>
  <c r="T88" i="10"/>
  <c r="R88" i="10"/>
  <c r="P88" i="10"/>
  <c r="N88" i="10"/>
  <c r="Y88" i="10"/>
  <c r="W88" i="10"/>
  <c r="U88" i="10"/>
  <c r="S88" i="10"/>
  <c r="Q88" i="10"/>
  <c r="O88" i="10"/>
  <c r="Y89" i="10"/>
  <c r="W89" i="10"/>
  <c r="U89" i="10"/>
  <c r="S89" i="10"/>
  <c r="Q89" i="10"/>
  <c r="O89" i="10"/>
  <c r="X89" i="10"/>
  <c r="V89" i="10"/>
  <c r="T89" i="10"/>
  <c r="R89" i="10"/>
  <c r="P89" i="10"/>
  <c r="N89" i="10"/>
  <c r="X90" i="10"/>
  <c r="V90" i="10"/>
  <c r="T90" i="10"/>
  <c r="R90" i="10"/>
  <c r="P90" i="10"/>
  <c r="N90" i="10"/>
  <c r="Y90" i="10"/>
  <c r="W90" i="10"/>
  <c r="U90" i="10"/>
  <c r="S90" i="10"/>
  <c r="Q90" i="10"/>
  <c r="O90" i="10"/>
  <c r="Y91" i="10"/>
  <c r="W91" i="10"/>
  <c r="U91" i="10"/>
  <c r="S91" i="10"/>
  <c r="Q91" i="10"/>
  <c r="O91" i="10"/>
  <c r="X91" i="10"/>
  <c r="V91" i="10"/>
  <c r="T91" i="10"/>
  <c r="R91" i="10"/>
  <c r="P91" i="10"/>
  <c r="N91" i="10"/>
  <c r="X92" i="10"/>
  <c r="V92" i="10"/>
  <c r="T92" i="10"/>
  <c r="R92" i="10"/>
  <c r="P92" i="10"/>
  <c r="N92" i="10"/>
  <c r="Y92" i="10"/>
  <c r="W92" i="10"/>
  <c r="U92" i="10"/>
  <c r="S92" i="10"/>
  <c r="Q92" i="10"/>
  <c r="O92" i="10"/>
  <c r="Y93" i="10"/>
  <c r="W93" i="10"/>
  <c r="U93" i="10"/>
  <c r="S93" i="10"/>
  <c r="Q93" i="10"/>
  <c r="O93" i="10"/>
  <c r="X93" i="10"/>
  <c r="V93" i="10"/>
  <c r="T93" i="10"/>
  <c r="R93" i="10"/>
  <c r="P93" i="10"/>
  <c r="N93" i="10"/>
  <c r="Y95" i="10"/>
  <c r="W95" i="10"/>
  <c r="U95" i="10"/>
  <c r="S95" i="10"/>
  <c r="Q95" i="10"/>
  <c r="O95" i="10"/>
  <c r="X95" i="10"/>
  <c r="V95" i="10"/>
  <c r="T95" i="10"/>
  <c r="R95" i="10"/>
  <c r="P95" i="10"/>
  <c r="N95" i="10"/>
  <c r="X96" i="10"/>
  <c r="V96" i="10"/>
  <c r="T96" i="10"/>
  <c r="R96" i="10"/>
  <c r="P96" i="10"/>
  <c r="N96" i="10"/>
  <c r="Y96" i="10"/>
  <c r="W96" i="10"/>
  <c r="U96" i="10"/>
  <c r="S96" i="10"/>
  <c r="Q96" i="10"/>
  <c r="O96" i="10"/>
  <c r="X98" i="10"/>
  <c r="V98" i="10"/>
  <c r="T98" i="10"/>
  <c r="R98" i="10"/>
  <c r="P98" i="10"/>
  <c r="N98" i="10"/>
  <c r="Y98" i="10"/>
  <c r="W98" i="10"/>
  <c r="U98" i="10"/>
  <c r="S98" i="10"/>
  <c r="Q98" i="10"/>
  <c r="O98" i="10"/>
  <c r="Y99" i="10"/>
  <c r="W99" i="10"/>
  <c r="U99" i="10"/>
  <c r="S99" i="10"/>
  <c r="Q99" i="10"/>
  <c r="O99" i="10"/>
  <c r="X99" i="10"/>
  <c r="V99" i="10"/>
  <c r="T99" i="10"/>
  <c r="R99" i="10"/>
  <c r="P99" i="10"/>
  <c r="N99" i="10"/>
  <c r="O52" i="10"/>
  <c r="Q52" i="10"/>
  <c r="S52" i="10"/>
  <c r="U52" i="10"/>
  <c r="W52" i="10"/>
  <c r="Y52" i="10"/>
  <c r="O54" i="10"/>
  <c r="Q54" i="10"/>
  <c r="S54" i="10"/>
  <c r="U54" i="10"/>
  <c r="W54" i="10"/>
  <c r="Y54" i="10"/>
  <c r="O56" i="10"/>
  <c r="Q56" i="10"/>
  <c r="S56" i="10"/>
  <c r="U56" i="10"/>
  <c r="W56" i="10"/>
  <c r="Y56" i="10"/>
  <c r="O58" i="10"/>
  <c r="Q58" i="10"/>
  <c r="S58" i="10"/>
  <c r="U58" i="10"/>
  <c r="W58" i="10"/>
  <c r="Y58" i="10"/>
  <c r="O60" i="10"/>
  <c r="Q60" i="10"/>
  <c r="S60" i="10"/>
  <c r="U60" i="10"/>
  <c r="W60" i="10"/>
  <c r="Y60" i="10"/>
  <c r="O62" i="10"/>
  <c r="Q62" i="10"/>
  <c r="S62" i="10"/>
  <c r="U62" i="10"/>
  <c r="W62" i="10"/>
  <c r="Y62" i="10"/>
  <c r="O64" i="10"/>
  <c r="Q64" i="10"/>
  <c r="S64" i="10"/>
  <c r="U64" i="10"/>
  <c r="W64" i="10"/>
  <c r="Y64" i="10"/>
  <c r="O66" i="10"/>
  <c r="Q66" i="10"/>
  <c r="S66" i="10"/>
  <c r="U66" i="10"/>
  <c r="W66" i="10"/>
  <c r="Y66" i="10"/>
  <c r="O68" i="10"/>
  <c r="Q68" i="10"/>
  <c r="S68" i="10"/>
  <c r="U68" i="10"/>
  <c r="W68" i="10"/>
  <c r="Y68" i="10"/>
  <c r="O70" i="10"/>
  <c r="Q70" i="10"/>
  <c r="S70" i="10"/>
  <c r="U70" i="10"/>
  <c r="W70" i="10"/>
  <c r="Y70" i="10"/>
  <c r="O72" i="10"/>
  <c r="Q72" i="10"/>
  <c r="S72" i="10"/>
  <c r="U72" i="10"/>
  <c r="W72" i="10"/>
  <c r="Y72" i="10"/>
  <c r="O74" i="10"/>
  <c r="Q74" i="10"/>
  <c r="S74" i="10"/>
  <c r="U74" i="10"/>
  <c r="W74" i="10"/>
  <c r="Y74" i="10"/>
  <c r="O76" i="10"/>
  <c r="Q76" i="10"/>
  <c r="S76" i="10"/>
  <c r="U76" i="10"/>
  <c r="H78" i="10"/>
  <c r="H94" i="10"/>
  <c r="H98" i="10"/>
  <c r="H100" i="10"/>
  <c r="N101" i="10"/>
  <c r="P101" i="10"/>
  <c r="R101" i="10"/>
  <c r="T101" i="10"/>
  <c r="V101" i="10"/>
  <c r="X101" i="10"/>
  <c r="H102" i="10"/>
  <c r="H77" i="10"/>
  <c r="H79" i="10"/>
  <c r="H81" i="10"/>
  <c r="H87" i="10"/>
  <c r="H95" i="10"/>
  <c r="H97" i="10"/>
  <c r="O101" i="10"/>
  <c r="Q101" i="10"/>
  <c r="S101" i="10"/>
  <c r="U101" i="10"/>
  <c r="W101" i="10"/>
  <c r="Y101" i="10"/>
  <c r="K13" i="5"/>
  <c r="I13" i="5"/>
  <c r="C13" i="5"/>
  <c r="B13" i="5"/>
  <c r="L13" i="5"/>
  <c r="J13" i="5"/>
  <c r="H13" i="5"/>
  <c r="G13" i="5"/>
  <c r="F13" i="5"/>
  <c r="E13" i="5"/>
  <c r="R29" i="9"/>
  <c r="R30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S29" i="9"/>
  <c r="B29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S28" i="9"/>
  <c r="B28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S27" i="9"/>
  <c r="B27" i="9"/>
  <c r="S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B26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S25" i="9"/>
  <c r="B25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S24" i="9"/>
  <c r="B24" i="9"/>
  <c r="C23" i="9"/>
  <c r="D23" i="9"/>
  <c r="D30" i="9" s="1"/>
  <c r="E23" i="9"/>
  <c r="F23" i="9"/>
  <c r="F30" i="9" s="1"/>
  <c r="G23" i="9"/>
  <c r="H23" i="9"/>
  <c r="H30" i="9" s="1"/>
  <c r="I23" i="9"/>
  <c r="J23" i="9"/>
  <c r="J30" i="9" s="1"/>
  <c r="K23" i="9"/>
  <c r="L23" i="9"/>
  <c r="L30" i="9" s="1"/>
  <c r="M23" i="9"/>
  <c r="N23" i="9"/>
  <c r="N30" i="9" s="1"/>
  <c r="O23" i="9"/>
  <c r="P23" i="9"/>
  <c r="P30" i="9" s="1"/>
  <c r="Q23" i="9"/>
  <c r="S23" i="9"/>
  <c r="B23" i="9"/>
  <c r="C22" i="9"/>
  <c r="C30" i="9" s="1"/>
  <c r="D22" i="9"/>
  <c r="E22" i="9"/>
  <c r="E30" i="9" s="1"/>
  <c r="F22" i="9"/>
  <c r="G22" i="9"/>
  <c r="G30" i="9" s="1"/>
  <c r="H22" i="9"/>
  <c r="I22" i="9"/>
  <c r="I30" i="9" s="1"/>
  <c r="J22" i="9"/>
  <c r="K22" i="9"/>
  <c r="K30" i="9" s="1"/>
  <c r="L22" i="9"/>
  <c r="M22" i="9"/>
  <c r="M30" i="9" s="1"/>
  <c r="N22" i="9"/>
  <c r="O22" i="9"/>
  <c r="O30" i="9" s="1"/>
  <c r="P22" i="9"/>
  <c r="Q22" i="9"/>
  <c r="Q30" i="9" s="1"/>
  <c r="S22" i="9"/>
  <c r="S30" i="9" s="1"/>
  <c r="B22" i="9"/>
  <c r="B30" i="9" s="1"/>
  <c r="J111" i="8"/>
  <c r="K111" i="8" s="1"/>
  <c r="J110" i="8"/>
  <c r="K110" i="8" s="1"/>
  <c r="J109" i="8"/>
  <c r="K109" i="8" s="1"/>
  <c r="J108" i="8"/>
  <c r="K108" i="8" s="1"/>
  <c r="J107" i="8"/>
  <c r="K107" i="8" s="1"/>
  <c r="J106" i="8"/>
  <c r="K106" i="8" s="1"/>
  <c r="J105" i="8"/>
  <c r="K105" i="8" s="1"/>
  <c r="J104" i="8"/>
  <c r="K104" i="8" s="1"/>
  <c r="J103" i="8"/>
  <c r="K103" i="8" s="1"/>
  <c r="K102" i="8"/>
  <c r="AA102" i="8" s="1"/>
  <c r="J102" i="8"/>
  <c r="H102" i="8"/>
  <c r="J101" i="8"/>
  <c r="K101" i="8" s="1"/>
  <c r="K100" i="8"/>
  <c r="AA100" i="8" s="1"/>
  <c r="J100" i="8"/>
  <c r="H100" i="8"/>
  <c r="J99" i="8"/>
  <c r="K99" i="8" s="1"/>
  <c r="K98" i="8"/>
  <c r="AA98" i="8" s="1"/>
  <c r="J98" i="8"/>
  <c r="H98" i="8"/>
  <c r="J97" i="8"/>
  <c r="K97" i="8" s="1"/>
  <c r="K96" i="8"/>
  <c r="AA96" i="8" s="1"/>
  <c r="J96" i="8"/>
  <c r="H96" i="8"/>
  <c r="J95" i="8"/>
  <c r="K95" i="8" s="1"/>
  <c r="K94" i="8"/>
  <c r="AA94" i="8" s="1"/>
  <c r="J94" i="8"/>
  <c r="H94" i="8"/>
  <c r="J93" i="8"/>
  <c r="K93" i="8" s="1"/>
  <c r="K92" i="8"/>
  <c r="AA92" i="8" s="1"/>
  <c r="J92" i="8"/>
  <c r="H92" i="8"/>
  <c r="J91" i="8"/>
  <c r="K91" i="8" s="1"/>
  <c r="K90" i="8"/>
  <c r="AA90" i="8" s="1"/>
  <c r="J90" i="8"/>
  <c r="H90" i="8"/>
  <c r="J89" i="8"/>
  <c r="K89" i="8" s="1"/>
  <c r="K88" i="8"/>
  <c r="AA88" i="8" s="1"/>
  <c r="J88" i="8"/>
  <c r="H88" i="8"/>
  <c r="J87" i="8"/>
  <c r="K87" i="8" s="1"/>
  <c r="K86" i="8"/>
  <c r="AA86" i="8" s="1"/>
  <c r="J86" i="8"/>
  <c r="H86" i="8"/>
  <c r="J85" i="8"/>
  <c r="K85" i="8" s="1"/>
  <c r="K84" i="8"/>
  <c r="AA84" i="8" s="1"/>
  <c r="J84" i="8"/>
  <c r="H84" i="8"/>
  <c r="J83" i="8"/>
  <c r="K83" i="8" s="1"/>
  <c r="K82" i="8"/>
  <c r="AA82" i="8" s="1"/>
  <c r="J82" i="8"/>
  <c r="H82" i="8"/>
  <c r="J81" i="8"/>
  <c r="K80" i="8"/>
  <c r="Z80" i="8" s="1"/>
  <c r="J80" i="8"/>
  <c r="H80" i="8"/>
  <c r="J79" i="8"/>
  <c r="K78" i="8"/>
  <c r="Z78" i="8" s="1"/>
  <c r="J78" i="8"/>
  <c r="H78" i="8"/>
  <c r="J77" i="8"/>
  <c r="K77" i="8" s="1"/>
  <c r="K76" i="8"/>
  <c r="AB76" i="8" s="1"/>
  <c r="J76" i="8"/>
  <c r="H76" i="8"/>
  <c r="J75" i="8"/>
  <c r="K75" i="8" s="1"/>
  <c r="H75" i="8"/>
  <c r="J74" i="8"/>
  <c r="K74" i="8" s="1"/>
  <c r="J73" i="8"/>
  <c r="K73" i="8" s="1"/>
  <c r="J72" i="8"/>
  <c r="K72" i="8" s="1"/>
  <c r="J71" i="8"/>
  <c r="K71" i="8" s="1"/>
  <c r="J70" i="8"/>
  <c r="K70" i="8" s="1"/>
  <c r="J69" i="8"/>
  <c r="K69" i="8" s="1"/>
  <c r="J68" i="8"/>
  <c r="K68" i="8" s="1"/>
  <c r="J67" i="8"/>
  <c r="K67" i="8" s="1"/>
  <c r="J66" i="8"/>
  <c r="K66" i="8" s="1"/>
  <c r="J65" i="8"/>
  <c r="K65" i="8" s="1"/>
  <c r="J64" i="8"/>
  <c r="K64" i="8" s="1"/>
  <c r="J63" i="8"/>
  <c r="K63" i="8" s="1"/>
  <c r="J62" i="8"/>
  <c r="K62" i="8" s="1"/>
  <c r="J61" i="8"/>
  <c r="K61" i="8" s="1"/>
  <c r="H61" i="8"/>
  <c r="J60" i="8"/>
  <c r="K60" i="8" s="1"/>
  <c r="AB60" i="8" s="1"/>
  <c r="J59" i="8"/>
  <c r="K59" i="8" s="1"/>
  <c r="J58" i="8"/>
  <c r="K58" i="8" s="1"/>
  <c r="J57" i="8"/>
  <c r="K57" i="8" s="1"/>
  <c r="J56" i="8"/>
  <c r="K56" i="8" s="1"/>
  <c r="K55" i="8"/>
  <c r="AA55" i="8" s="1"/>
  <c r="J55" i="8"/>
  <c r="H55" i="8"/>
  <c r="J54" i="8"/>
  <c r="K54" i="8" s="1"/>
  <c r="J53" i="8"/>
  <c r="K53" i="8" s="1"/>
  <c r="J52" i="8"/>
  <c r="K52" i="8" s="1"/>
  <c r="J51" i="8"/>
  <c r="K51" i="8" s="1"/>
  <c r="J50" i="8"/>
  <c r="K50" i="8" s="1"/>
  <c r="J49" i="8"/>
  <c r="K49" i="8" s="1"/>
  <c r="J48" i="8"/>
  <c r="K48" i="8" s="1"/>
  <c r="AB48" i="8" s="1"/>
  <c r="J47" i="8"/>
  <c r="K47" i="8" s="1"/>
  <c r="J46" i="8"/>
  <c r="K46" i="8" s="1"/>
  <c r="AB46" i="8" s="1"/>
  <c r="J45" i="8"/>
  <c r="K45" i="8" s="1"/>
  <c r="J44" i="8"/>
  <c r="H44" i="8" s="1"/>
  <c r="J43" i="8"/>
  <c r="K43" i="8" s="1"/>
  <c r="J42" i="8"/>
  <c r="K42" i="8" s="1"/>
  <c r="AB42" i="8" s="1"/>
  <c r="J41" i="8"/>
  <c r="K41" i="8" s="1"/>
  <c r="J40" i="8"/>
  <c r="K40" i="8" s="1"/>
  <c r="H40" i="8"/>
  <c r="J39" i="8"/>
  <c r="K39" i="8" s="1"/>
  <c r="H39" i="8"/>
  <c r="J38" i="8"/>
  <c r="K38" i="8" s="1"/>
  <c r="J37" i="8"/>
  <c r="K37" i="8" s="1"/>
  <c r="J36" i="8"/>
  <c r="K36" i="8" s="1"/>
  <c r="J35" i="8"/>
  <c r="K35" i="8" s="1"/>
  <c r="J34" i="8"/>
  <c r="K34" i="8" s="1"/>
  <c r="H34" i="8"/>
  <c r="J33" i="8"/>
  <c r="K33" i="8" s="1"/>
  <c r="H33" i="8"/>
  <c r="J32" i="8"/>
  <c r="K32" i="8" s="1"/>
  <c r="H32" i="8"/>
  <c r="J31" i="8"/>
  <c r="K31" i="8" s="1"/>
  <c r="J30" i="8"/>
  <c r="K30" i="8" s="1"/>
  <c r="J29" i="8"/>
  <c r="K29" i="8" s="1"/>
  <c r="H29" i="8"/>
  <c r="J28" i="8"/>
  <c r="K28" i="8" s="1"/>
  <c r="H28" i="8"/>
  <c r="J27" i="8"/>
  <c r="K26" i="8"/>
  <c r="AB26" i="8" s="1"/>
  <c r="J26" i="8"/>
  <c r="H26" i="8"/>
  <c r="J25" i="8"/>
  <c r="K25" i="8" s="1"/>
  <c r="K24" i="8"/>
  <c r="AB24" i="8" s="1"/>
  <c r="J24" i="8"/>
  <c r="H24" i="8"/>
  <c r="J23" i="8"/>
  <c r="K23" i="8" s="1"/>
  <c r="K22" i="8"/>
  <c r="AB22" i="8" s="1"/>
  <c r="J22" i="8"/>
  <c r="H22" i="8"/>
  <c r="J21" i="8"/>
  <c r="K21" i="8" s="1"/>
  <c r="K20" i="8"/>
  <c r="AB20" i="8" s="1"/>
  <c r="J20" i="8"/>
  <c r="H20" i="8"/>
  <c r="J19" i="8"/>
  <c r="K19" i="8" s="1"/>
  <c r="K18" i="8"/>
  <c r="AB18" i="8" s="1"/>
  <c r="J18" i="8"/>
  <c r="H18" i="8"/>
  <c r="J17" i="8"/>
  <c r="K17" i="8" s="1"/>
  <c r="K16" i="8"/>
  <c r="AB16" i="8" s="1"/>
  <c r="J16" i="8"/>
  <c r="H16" i="8"/>
  <c r="J15" i="8"/>
  <c r="K15" i="8" s="1"/>
  <c r="K14" i="8"/>
  <c r="Z14" i="8" s="1"/>
  <c r="J14" i="8"/>
  <c r="H14" i="8"/>
  <c r="J13" i="8"/>
  <c r="K13" i="8" s="1"/>
  <c r="J12" i="8"/>
  <c r="H12" i="8" s="1"/>
  <c r="J11" i="8"/>
  <c r="K11" i="8" s="1"/>
  <c r="J10" i="8"/>
  <c r="H10" i="8" s="1"/>
  <c r="J9" i="8"/>
  <c r="K9" i="8" s="1"/>
  <c r="J8" i="8"/>
  <c r="H8" i="8" s="1"/>
  <c r="J7" i="8"/>
  <c r="K7" i="8" s="1"/>
  <c r="K6" i="8"/>
  <c r="AB6" i="8" s="1"/>
  <c r="J6" i="8"/>
  <c r="H6" i="8"/>
  <c r="J5" i="8"/>
  <c r="K5" i="8" s="1"/>
  <c r="J4" i="8"/>
  <c r="K4" i="8" s="1"/>
  <c r="J3" i="8"/>
  <c r="K3" i="8" s="1"/>
  <c r="J2" i="8"/>
  <c r="K2" i="8" s="1"/>
  <c r="AB2" i="8" s="1"/>
  <c r="Z4" i="8" l="1"/>
  <c r="N4" i="8"/>
  <c r="H2" i="8"/>
  <c r="H4" i="8"/>
  <c r="N6" i="8"/>
  <c r="K8" i="8"/>
  <c r="AB8" i="8" s="1"/>
  <c r="K10" i="8"/>
  <c r="AB10" i="8" s="1"/>
  <c r="K12" i="8"/>
  <c r="K44" i="8"/>
  <c r="AB44" i="8" s="1"/>
  <c r="H60" i="8"/>
  <c r="H56" i="8"/>
  <c r="H59" i="8"/>
  <c r="H71" i="8"/>
  <c r="K112" i="10"/>
  <c r="X25" i="10"/>
  <c r="V25" i="10"/>
  <c r="T25" i="10"/>
  <c r="R25" i="10"/>
  <c r="P25" i="10"/>
  <c r="N25" i="10"/>
  <c r="Y25" i="10"/>
  <c r="W25" i="10"/>
  <c r="U25" i="10"/>
  <c r="S25" i="10"/>
  <c r="Q25" i="10"/>
  <c r="O25" i="10"/>
  <c r="Y49" i="10"/>
  <c r="W49" i="10"/>
  <c r="U49" i="10"/>
  <c r="S49" i="10"/>
  <c r="Q49" i="10"/>
  <c r="O49" i="10"/>
  <c r="X49" i="10"/>
  <c r="T49" i="10"/>
  <c r="P49" i="10"/>
  <c r="V49" i="10"/>
  <c r="R49" i="10"/>
  <c r="N49" i="10"/>
  <c r="H112" i="10"/>
  <c r="N13" i="5"/>
  <c r="J112" i="8"/>
  <c r="H42" i="8"/>
  <c r="H46" i="8"/>
  <c r="H48" i="8"/>
  <c r="H57" i="8"/>
  <c r="H62" i="8"/>
  <c r="Y3" i="8"/>
  <c r="S3" i="8"/>
  <c r="O3" i="8"/>
  <c r="AB3" i="8"/>
  <c r="Z3" i="8"/>
  <c r="X3" i="8"/>
  <c r="V3" i="8"/>
  <c r="T3" i="8"/>
  <c r="R3" i="8"/>
  <c r="P3" i="8"/>
  <c r="N3" i="8"/>
  <c r="AA3" i="8"/>
  <c r="W3" i="8"/>
  <c r="U3" i="8"/>
  <c r="Q3" i="8"/>
  <c r="M3" i="8"/>
  <c r="Y5" i="8"/>
  <c r="U5" i="8"/>
  <c r="Q5" i="8"/>
  <c r="M5" i="8"/>
  <c r="AB5" i="8"/>
  <c r="Z5" i="8"/>
  <c r="X5" i="8"/>
  <c r="V5" i="8"/>
  <c r="T5" i="8"/>
  <c r="R5" i="8"/>
  <c r="P5" i="8"/>
  <c r="N5" i="8"/>
  <c r="AA5" i="8"/>
  <c r="W5" i="8"/>
  <c r="S5" i="8"/>
  <c r="O5" i="8"/>
  <c r="Y13" i="8"/>
  <c r="U13" i="8"/>
  <c r="Q13" i="8"/>
  <c r="M13" i="8"/>
  <c r="AB13" i="8"/>
  <c r="Z13" i="8"/>
  <c r="X13" i="8"/>
  <c r="V13" i="8"/>
  <c r="T13" i="8"/>
  <c r="R13" i="8"/>
  <c r="P13" i="8"/>
  <c r="N13" i="8"/>
  <c r="AA13" i="8"/>
  <c r="W13" i="8"/>
  <c r="S13" i="8"/>
  <c r="O13" i="8"/>
  <c r="Y15" i="8"/>
  <c r="U15" i="8"/>
  <c r="Q15" i="8"/>
  <c r="M15" i="8"/>
  <c r="AB15" i="8"/>
  <c r="Z15" i="8"/>
  <c r="X15" i="8"/>
  <c r="V15" i="8"/>
  <c r="T15" i="8"/>
  <c r="R15" i="8"/>
  <c r="P15" i="8"/>
  <c r="N15" i="8"/>
  <c r="AA15" i="8"/>
  <c r="W15" i="8"/>
  <c r="S15" i="8"/>
  <c r="O15" i="8"/>
  <c r="AA17" i="8"/>
  <c r="Y17" i="8"/>
  <c r="U17" i="8"/>
  <c r="S17" i="8"/>
  <c r="Q17" i="8"/>
  <c r="O17" i="8"/>
  <c r="M17" i="8"/>
  <c r="AB17" i="8"/>
  <c r="Z17" i="8"/>
  <c r="X17" i="8"/>
  <c r="V17" i="8"/>
  <c r="T17" i="8"/>
  <c r="R17" i="8"/>
  <c r="P17" i="8"/>
  <c r="N17" i="8"/>
  <c r="W17" i="8"/>
  <c r="AA19" i="8"/>
  <c r="Y19" i="8"/>
  <c r="W19" i="8"/>
  <c r="U19" i="8"/>
  <c r="S19" i="8"/>
  <c r="Q19" i="8"/>
  <c r="O19" i="8"/>
  <c r="M19" i="8"/>
  <c r="AB19" i="8"/>
  <c r="Z19" i="8"/>
  <c r="X19" i="8"/>
  <c r="V19" i="8"/>
  <c r="T19" i="8"/>
  <c r="R19" i="8"/>
  <c r="P19" i="8"/>
  <c r="N19" i="8"/>
  <c r="AA21" i="8"/>
  <c r="Y21" i="8"/>
  <c r="W21" i="8"/>
  <c r="U21" i="8"/>
  <c r="S21" i="8"/>
  <c r="Q21" i="8"/>
  <c r="O21" i="8"/>
  <c r="M21" i="8"/>
  <c r="AB21" i="8"/>
  <c r="Z21" i="8"/>
  <c r="X21" i="8"/>
  <c r="V21" i="8"/>
  <c r="T21" i="8"/>
  <c r="R21" i="8"/>
  <c r="P21" i="8"/>
  <c r="N21" i="8"/>
  <c r="AA23" i="8"/>
  <c r="Y23" i="8"/>
  <c r="W23" i="8"/>
  <c r="U23" i="8"/>
  <c r="S23" i="8"/>
  <c r="Q23" i="8"/>
  <c r="O23" i="8"/>
  <c r="M23" i="8"/>
  <c r="AB23" i="8"/>
  <c r="Z23" i="8"/>
  <c r="X23" i="8"/>
  <c r="V23" i="8"/>
  <c r="T23" i="8"/>
  <c r="R23" i="8"/>
  <c r="P23" i="8"/>
  <c r="N23" i="8"/>
  <c r="AA25" i="8"/>
  <c r="Y25" i="8"/>
  <c r="W25" i="8"/>
  <c r="U25" i="8"/>
  <c r="S25" i="8"/>
  <c r="Q25" i="8"/>
  <c r="O25" i="8"/>
  <c r="M25" i="8"/>
  <c r="AB25" i="8"/>
  <c r="Z25" i="8"/>
  <c r="X25" i="8"/>
  <c r="V25" i="8"/>
  <c r="T25" i="8"/>
  <c r="R25" i="8"/>
  <c r="P25" i="8"/>
  <c r="N25" i="8"/>
  <c r="AB28" i="8"/>
  <c r="Z28" i="8"/>
  <c r="X28" i="8"/>
  <c r="V28" i="8"/>
  <c r="T28" i="8"/>
  <c r="R28" i="8"/>
  <c r="P28" i="8"/>
  <c r="N28" i="8"/>
  <c r="AA28" i="8"/>
  <c r="Y28" i="8"/>
  <c r="W28" i="8"/>
  <c r="U28" i="8"/>
  <c r="S28" i="8"/>
  <c r="Q28" i="8"/>
  <c r="O28" i="8"/>
  <c r="M28" i="8"/>
  <c r="AA29" i="8"/>
  <c r="Y29" i="8"/>
  <c r="W29" i="8"/>
  <c r="U29" i="8"/>
  <c r="S29" i="8"/>
  <c r="Q29" i="8"/>
  <c r="O29" i="8"/>
  <c r="M29" i="8"/>
  <c r="AB29" i="8"/>
  <c r="Z29" i="8"/>
  <c r="X29" i="8"/>
  <c r="V29" i="8"/>
  <c r="T29" i="8"/>
  <c r="R29" i="8"/>
  <c r="P29" i="8"/>
  <c r="N29" i="8"/>
  <c r="AA31" i="8"/>
  <c r="Y31" i="8"/>
  <c r="W31" i="8"/>
  <c r="U31" i="8"/>
  <c r="S31" i="8"/>
  <c r="Q31" i="8"/>
  <c r="O31" i="8"/>
  <c r="M31" i="8"/>
  <c r="AB31" i="8"/>
  <c r="Z31" i="8"/>
  <c r="X31" i="8"/>
  <c r="V31" i="8"/>
  <c r="T31" i="8"/>
  <c r="R31" i="8"/>
  <c r="P31" i="8"/>
  <c r="N31" i="8"/>
  <c r="AB32" i="8"/>
  <c r="Z32" i="8"/>
  <c r="X32" i="8"/>
  <c r="V32" i="8"/>
  <c r="T32" i="8"/>
  <c r="R32" i="8"/>
  <c r="P32" i="8"/>
  <c r="N32" i="8"/>
  <c r="AA32" i="8"/>
  <c r="Y32" i="8"/>
  <c r="W32" i="8"/>
  <c r="U32" i="8"/>
  <c r="S32" i="8"/>
  <c r="Q32" i="8"/>
  <c r="O32" i="8"/>
  <c r="M32" i="8"/>
  <c r="AA33" i="8"/>
  <c r="Y33" i="8"/>
  <c r="W33" i="8"/>
  <c r="U33" i="8"/>
  <c r="S33" i="8"/>
  <c r="Q33" i="8"/>
  <c r="O33" i="8"/>
  <c r="M33" i="8"/>
  <c r="AB33" i="8"/>
  <c r="Z33" i="8"/>
  <c r="X33" i="8"/>
  <c r="V33" i="8"/>
  <c r="T33" i="8"/>
  <c r="R33" i="8"/>
  <c r="P33" i="8"/>
  <c r="N33" i="8"/>
  <c r="AB34" i="8"/>
  <c r="Z34" i="8"/>
  <c r="X34" i="8"/>
  <c r="V34" i="8"/>
  <c r="T34" i="8"/>
  <c r="R34" i="8"/>
  <c r="P34" i="8"/>
  <c r="N34" i="8"/>
  <c r="AA34" i="8"/>
  <c r="Y34" i="8"/>
  <c r="W34" i="8"/>
  <c r="U34" i="8"/>
  <c r="S34" i="8"/>
  <c r="Q34" i="8"/>
  <c r="O34" i="8"/>
  <c r="M34" i="8"/>
  <c r="AB36" i="8"/>
  <c r="Z36" i="8"/>
  <c r="X36" i="8"/>
  <c r="V36" i="8"/>
  <c r="T36" i="8"/>
  <c r="R36" i="8"/>
  <c r="P36" i="8"/>
  <c r="N36" i="8"/>
  <c r="AA36" i="8"/>
  <c r="Y36" i="8"/>
  <c r="W36" i="8"/>
  <c r="U36" i="8"/>
  <c r="S36" i="8"/>
  <c r="Q36" i="8"/>
  <c r="O36" i="8"/>
  <c r="M36" i="8"/>
  <c r="AB38" i="8"/>
  <c r="Z38" i="8"/>
  <c r="X38" i="8"/>
  <c r="V38" i="8"/>
  <c r="T38" i="8"/>
  <c r="R38" i="8"/>
  <c r="P38" i="8"/>
  <c r="N38" i="8"/>
  <c r="AA38" i="8"/>
  <c r="Y38" i="8"/>
  <c r="W38" i="8"/>
  <c r="U38" i="8"/>
  <c r="S38" i="8"/>
  <c r="Q38" i="8"/>
  <c r="O38" i="8"/>
  <c r="M38" i="8"/>
  <c r="AA39" i="8"/>
  <c r="Y39" i="8"/>
  <c r="W39" i="8"/>
  <c r="U39" i="8"/>
  <c r="S39" i="8"/>
  <c r="Q39" i="8"/>
  <c r="O39" i="8"/>
  <c r="M39" i="8"/>
  <c r="AB39" i="8"/>
  <c r="Z39" i="8"/>
  <c r="X39" i="8"/>
  <c r="V39" i="8"/>
  <c r="T39" i="8"/>
  <c r="R39" i="8"/>
  <c r="P39" i="8"/>
  <c r="N39" i="8"/>
  <c r="AB40" i="8"/>
  <c r="Z40" i="8"/>
  <c r="X40" i="8"/>
  <c r="V40" i="8"/>
  <c r="T40" i="8"/>
  <c r="R40" i="8"/>
  <c r="P40" i="8"/>
  <c r="N40" i="8"/>
  <c r="AA40" i="8"/>
  <c r="Y40" i="8"/>
  <c r="W40" i="8"/>
  <c r="U40" i="8"/>
  <c r="S40" i="8"/>
  <c r="Q40" i="8"/>
  <c r="O40" i="8"/>
  <c r="M40" i="8"/>
  <c r="AA7" i="8"/>
  <c r="U7" i="8"/>
  <c r="Q7" i="8"/>
  <c r="M7" i="8"/>
  <c r="AB7" i="8"/>
  <c r="Z7" i="8"/>
  <c r="X7" i="8"/>
  <c r="V7" i="8"/>
  <c r="T7" i="8"/>
  <c r="R7" i="8"/>
  <c r="P7" i="8"/>
  <c r="N7" i="8"/>
  <c r="Y7" i="8"/>
  <c r="W7" i="8"/>
  <c r="S7" i="8"/>
  <c r="O7" i="8"/>
  <c r="Y9" i="8"/>
  <c r="U9" i="8"/>
  <c r="Q9" i="8"/>
  <c r="M9" i="8"/>
  <c r="AB9" i="8"/>
  <c r="Z9" i="8"/>
  <c r="X9" i="8"/>
  <c r="V9" i="8"/>
  <c r="T9" i="8"/>
  <c r="R9" i="8"/>
  <c r="P9" i="8"/>
  <c r="N9" i="8"/>
  <c r="AA9" i="8"/>
  <c r="W9" i="8"/>
  <c r="S9" i="8"/>
  <c r="O9" i="8"/>
  <c r="AA11" i="8"/>
  <c r="W11" i="8"/>
  <c r="S11" i="8"/>
  <c r="O11" i="8"/>
  <c r="AB11" i="8"/>
  <c r="Z11" i="8"/>
  <c r="X11" i="8"/>
  <c r="V11" i="8"/>
  <c r="T11" i="8"/>
  <c r="R11" i="8"/>
  <c r="P11" i="8"/>
  <c r="N11" i="8"/>
  <c r="Y11" i="8"/>
  <c r="U11" i="8"/>
  <c r="Q11" i="8"/>
  <c r="M11" i="8"/>
  <c r="AB30" i="8"/>
  <c r="Z30" i="8"/>
  <c r="X30" i="8"/>
  <c r="V30" i="8"/>
  <c r="T30" i="8"/>
  <c r="R30" i="8"/>
  <c r="P30" i="8"/>
  <c r="N30" i="8"/>
  <c r="AA30" i="8"/>
  <c r="Y30" i="8"/>
  <c r="W30" i="8"/>
  <c r="U30" i="8"/>
  <c r="S30" i="8"/>
  <c r="Q30" i="8"/>
  <c r="O30" i="8"/>
  <c r="M30" i="8"/>
  <c r="AA35" i="8"/>
  <c r="Y35" i="8"/>
  <c r="W35" i="8"/>
  <c r="U35" i="8"/>
  <c r="S35" i="8"/>
  <c r="Q35" i="8"/>
  <c r="O35" i="8"/>
  <c r="M35" i="8"/>
  <c r="AB35" i="8"/>
  <c r="Z35" i="8"/>
  <c r="X35" i="8"/>
  <c r="V35" i="8"/>
  <c r="T35" i="8"/>
  <c r="R35" i="8"/>
  <c r="P35" i="8"/>
  <c r="N35" i="8"/>
  <c r="AA37" i="8"/>
  <c r="Y37" i="8"/>
  <c r="W37" i="8"/>
  <c r="U37" i="8"/>
  <c r="S37" i="8"/>
  <c r="Q37" i="8"/>
  <c r="O37" i="8"/>
  <c r="M37" i="8"/>
  <c r="AB37" i="8"/>
  <c r="Z37" i="8"/>
  <c r="X37" i="8"/>
  <c r="V37" i="8"/>
  <c r="T37" i="8"/>
  <c r="R37" i="8"/>
  <c r="P37" i="8"/>
  <c r="N37" i="8"/>
  <c r="AA41" i="8"/>
  <c r="Y41" i="8"/>
  <c r="W41" i="8"/>
  <c r="U41" i="8"/>
  <c r="S41" i="8"/>
  <c r="Q41" i="8"/>
  <c r="O41" i="8"/>
  <c r="M41" i="8"/>
  <c r="AB41" i="8"/>
  <c r="Z41" i="8"/>
  <c r="X41" i="8"/>
  <c r="V41" i="8"/>
  <c r="T41" i="8"/>
  <c r="R41" i="8"/>
  <c r="P41" i="8"/>
  <c r="N41" i="8"/>
  <c r="AA43" i="8"/>
  <c r="Y43" i="8"/>
  <c r="W43" i="8"/>
  <c r="U43" i="8"/>
  <c r="S43" i="8"/>
  <c r="Q43" i="8"/>
  <c r="O43" i="8"/>
  <c r="M43" i="8"/>
  <c r="AB43" i="8"/>
  <c r="Z43" i="8"/>
  <c r="X43" i="8"/>
  <c r="V43" i="8"/>
  <c r="T43" i="8"/>
  <c r="R43" i="8"/>
  <c r="P43" i="8"/>
  <c r="N43" i="8"/>
  <c r="AA45" i="8"/>
  <c r="Y45" i="8"/>
  <c r="W45" i="8"/>
  <c r="U45" i="8"/>
  <c r="S45" i="8"/>
  <c r="Q45" i="8"/>
  <c r="O45" i="8"/>
  <c r="M45" i="8"/>
  <c r="AB45" i="8"/>
  <c r="Z45" i="8"/>
  <c r="X45" i="8"/>
  <c r="V45" i="8"/>
  <c r="T45" i="8"/>
  <c r="R45" i="8"/>
  <c r="P45" i="8"/>
  <c r="N45" i="8"/>
  <c r="AA47" i="8"/>
  <c r="Y47" i="8"/>
  <c r="W47" i="8"/>
  <c r="U47" i="8"/>
  <c r="S47" i="8"/>
  <c r="Q47" i="8"/>
  <c r="O47" i="8"/>
  <c r="M47" i="8"/>
  <c r="AB47" i="8"/>
  <c r="Z47" i="8"/>
  <c r="X47" i="8"/>
  <c r="V47" i="8"/>
  <c r="T47" i="8"/>
  <c r="R47" i="8"/>
  <c r="P47" i="8"/>
  <c r="N47" i="8"/>
  <c r="AA49" i="8"/>
  <c r="Y49" i="8"/>
  <c r="AB49" i="8"/>
  <c r="Z49" i="8"/>
  <c r="W49" i="8"/>
  <c r="U49" i="8"/>
  <c r="S49" i="8"/>
  <c r="Q49" i="8"/>
  <c r="O49" i="8"/>
  <c r="M49" i="8"/>
  <c r="X49" i="8"/>
  <c r="V49" i="8"/>
  <c r="T49" i="8"/>
  <c r="R49" i="8"/>
  <c r="P49" i="8"/>
  <c r="N49" i="8"/>
  <c r="AB50" i="8"/>
  <c r="Z50" i="8"/>
  <c r="X50" i="8"/>
  <c r="V50" i="8"/>
  <c r="T50" i="8"/>
  <c r="R50" i="8"/>
  <c r="P50" i="8"/>
  <c r="N50" i="8"/>
  <c r="AA50" i="8"/>
  <c r="Y50" i="8"/>
  <c r="W50" i="8"/>
  <c r="U50" i="8"/>
  <c r="S50" i="8"/>
  <c r="Q50" i="8"/>
  <c r="O50" i="8"/>
  <c r="M50" i="8"/>
  <c r="AB52" i="8"/>
  <c r="Z52" i="8"/>
  <c r="X52" i="8"/>
  <c r="V52" i="8"/>
  <c r="T52" i="8"/>
  <c r="R52" i="8"/>
  <c r="P52" i="8"/>
  <c r="N52" i="8"/>
  <c r="AA52" i="8"/>
  <c r="Y52" i="8"/>
  <c r="W52" i="8"/>
  <c r="U52" i="8"/>
  <c r="S52" i="8"/>
  <c r="Q52" i="8"/>
  <c r="O52" i="8"/>
  <c r="M52" i="8"/>
  <c r="AB54" i="8"/>
  <c r="Z54" i="8"/>
  <c r="X54" i="8"/>
  <c r="V54" i="8"/>
  <c r="T54" i="8"/>
  <c r="R54" i="8"/>
  <c r="P54" i="8"/>
  <c r="N54" i="8"/>
  <c r="AA54" i="8"/>
  <c r="Y54" i="8"/>
  <c r="W54" i="8"/>
  <c r="U54" i="8"/>
  <c r="S54" i="8"/>
  <c r="Q54" i="8"/>
  <c r="O54" i="8"/>
  <c r="M54" i="8"/>
  <c r="AB58" i="8"/>
  <c r="Z58" i="8"/>
  <c r="X58" i="8"/>
  <c r="V58" i="8"/>
  <c r="T58" i="8"/>
  <c r="R58" i="8"/>
  <c r="P58" i="8"/>
  <c r="N58" i="8"/>
  <c r="AA58" i="8"/>
  <c r="Y58" i="8"/>
  <c r="W58" i="8"/>
  <c r="U58" i="8"/>
  <c r="S58" i="8"/>
  <c r="Q58" i="8"/>
  <c r="O58" i="8"/>
  <c r="M58" i="8"/>
  <c r="AA59" i="8"/>
  <c r="Y59" i="8"/>
  <c r="W59" i="8"/>
  <c r="U59" i="8"/>
  <c r="S59" i="8"/>
  <c r="Q59" i="8"/>
  <c r="O59" i="8"/>
  <c r="M59" i="8"/>
  <c r="AB59" i="8"/>
  <c r="Z59" i="8"/>
  <c r="X59" i="8"/>
  <c r="V59" i="8"/>
  <c r="T59" i="8"/>
  <c r="R59" i="8"/>
  <c r="P59" i="8"/>
  <c r="N59" i="8"/>
  <c r="AA63" i="8"/>
  <c r="Y63" i="8"/>
  <c r="W63" i="8"/>
  <c r="U63" i="8"/>
  <c r="S63" i="8"/>
  <c r="Q63" i="8"/>
  <c r="O63" i="8"/>
  <c r="M63" i="8"/>
  <c r="AB63" i="8"/>
  <c r="Z63" i="8"/>
  <c r="X63" i="8"/>
  <c r="V63" i="8"/>
  <c r="T63" i="8"/>
  <c r="R63" i="8"/>
  <c r="P63" i="8"/>
  <c r="N63" i="8"/>
  <c r="AA65" i="8"/>
  <c r="Y65" i="8"/>
  <c r="W65" i="8"/>
  <c r="U65" i="8"/>
  <c r="S65" i="8"/>
  <c r="Q65" i="8"/>
  <c r="O65" i="8"/>
  <c r="M65" i="8"/>
  <c r="AB65" i="8"/>
  <c r="Z65" i="8"/>
  <c r="X65" i="8"/>
  <c r="V65" i="8"/>
  <c r="T65" i="8"/>
  <c r="R65" i="8"/>
  <c r="P65" i="8"/>
  <c r="N65" i="8"/>
  <c r="AA67" i="8"/>
  <c r="Y67" i="8"/>
  <c r="W67" i="8"/>
  <c r="U67" i="8"/>
  <c r="S67" i="8"/>
  <c r="Q67" i="8"/>
  <c r="O67" i="8"/>
  <c r="M67" i="8"/>
  <c r="AB67" i="8"/>
  <c r="Z67" i="8"/>
  <c r="X67" i="8"/>
  <c r="V67" i="8"/>
  <c r="T67" i="8"/>
  <c r="R67" i="8"/>
  <c r="P67" i="8"/>
  <c r="N67" i="8"/>
  <c r="AA69" i="8"/>
  <c r="Y69" i="8"/>
  <c r="W69" i="8"/>
  <c r="U69" i="8"/>
  <c r="S69" i="8"/>
  <c r="Q69" i="8"/>
  <c r="O69" i="8"/>
  <c r="M69" i="8"/>
  <c r="AB69" i="8"/>
  <c r="Z69" i="8"/>
  <c r="X69" i="8"/>
  <c r="V69" i="8"/>
  <c r="T69" i="8"/>
  <c r="R69" i="8"/>
  <c r="P69" i="8"/>
  <c r="N69" i="8"/>
  <c r="AB72" i="8"/>
  <c r="Z72" i="8"/>
  <c r="X72" i="8"/>
  <c r="V72" i="8"/>
  <c r="T72" i="8"/>
  <c r="R72" i="8"/>
  <c r="P72" i="8"/>
  <c r="N72" i="8"/>
  <c r="AA72" i="8"/>
  <c r="Y72" i="8"/>
  <c r="W72" i="8"/>
  <c r="U72" i="8"/>
  <c r="S72" i="8"/>
  <c r="Q72" i="8"/>
  <c r="O72" i="8"/>
  <c r="M72" i="8"/>
  <c r="AB74" i="8"/>
  <c r="Z74" i="8"/>
  <c r="X74" i="8"/>
  <c r="V74" i="8"/>
  <c r="T74" i="8"/>
  <c r="R74" i="8"/>
  <c r="P74" i="8"/>
  <c r="N74" i="8"/>
  <c r="AA74" i="8"/>
  <c r="Y74" i="8"/>
  <c r="W74" i="8"/>
  <c r="U74" i="8"/>
  <c r="S74" i="8"/>
  <c r="Q74" i="8"/>
  <c r="O74" i="8"/>
  <c r="M74" i="8"/>
  <c r="AA75" i="8"/>
  <c r="Y75" i="8"/>
  <c r="W75" i="8"/>
  <c r="U75" i="8"/>
  <c r="S75" i="8"/>
  <c r="Q75" i="8"/>
  <c r="O75" i="8"/>
  <c r="M75" i="8"/>
  <c r="AB75" i="8"/>
  <c r="Z75" i="8"/>
  <c r="X75" i="8"/>
  <c r="V75" i="8"/>
  <c r="T75" i="8"/>
  <c r="R75" i="8"/>
  <c r="P75" i="8"/>
  <c r="N75" i="8"/>
  <c r="AB77" i="8"/>
  <c r="Z77" i="8"/>
  <c r="X77" i="8"/>
  <c r="V77" i="8"/>
  <c r="Y77" i="8"/>
  <c r="U77" i="8"/>
  <c r="S77" i="8"/>
  <c r="Q77" i="8"/>
  <c r="O77" i="8"/>
  <c r="M77" i="8"/>
  <c r="AA77" i="8"/>
  <c r="W77" i="8"/>
  <c r="T77" i="8"/>
  <c r="R77" i="8"/>
  <c r="P77" i="8"/>
  <c r="N77" i="8"/>
  <c r="N2" i="8"/>
  <c r="R2" i="8"/>
  <c r="V2" i="8"/>
  <c r="Z2" i="8"/>
  <c r="P4" i="8"/>
  <c r="T4" i="8"/>
  <c r="X4" i="8"/>
  <c r="AB4" i="8"/>
  <c r="P6" i="8"/>
  <c r="T6" i="8"/>
  <c r="X6" i="8"/>
  <c r="Z6" i="8"/>
  <c r="P8" i="8"/>
  <c r="T8" i="8"/>
  <c r="X8" i="8"/>
  <c r="Z8" i="8"/>
  <c r="P10" i="8"/>
  <c r="R10" i="8"/>
  <c r="V10" i="8"/>
  <c r="Z10" i="8"/>
  <c r="R12" i="8"/>
  <c r="V12" i="8"/>
  <c r="X12" i="8"/>
  <c r="AB12" i="8"/>
  <c r="P14" i="8"/>
  <c r="T14" i="8"/>
  <c r="X14" i="8"/>
  <c r="AB14" i="8"/>
  <c r="N16" i="8"/>
  <c r="R16" i="8"/>
  <c r="V16" i="8"/>
  <c r="Z16" i="8"/>
  <c r="M2" i="8"/>
  <c r="O2" i="8"/>
  <c r="Q2" i="8"/>
  <c r="S2" i="8"/>
  <c r="U2" i="8"/>
  <c r="W2" i="8"/>
  <c r="Y2" i="8"/>
  <c r="AA2" i="8"/>
  <c r="H3" i="8"/>
  <c r="M4" i="8"/>
  <c r="O4" i="8"/>
  <c r="Q4" i="8"/>
  <c r="S4" i="8"/>
  <c r="U4" i="8"/>
  <c r="W4" i="8"/>
  <c r="Y4" i="8"/>
  <c r="AA4" i="8"/>
  <c r="H5" i="8"/>
  <c r="M6" i="8"/>
  <c r="O6" i="8"/>
  <c r="Q6" i="8"/>
  <c r="S6" i="8"/>
  <c r="U6" i="8"/>
  <c r="W6" i="8"/>
  <c r="Y6" i="8"/>
  <c r="AA6" i="8"/>
  <c r="H7" i="8"/>
  <c r="M8" i="8"/>
  <c r="O8" i="8"/>
  <c r="Q8" i="8"/>
  <c r="S8" i="8"/>
  <c r="U8" i="8"/>
  <c r="W8" i="8"/>
  <c r="Y8" i="8"/>
  <c r="AA8" i="8"/>
  <c r="H9" i="8"/>
  <c r="M10" i="8"/>
  <c r="O10" i="8"/>
  <c r="Q10" i="8"/>
  <c r="S10" i="8"/>
  <c r="U10" i="8"/>
  <c r="W10" i="8"/>
  <c r="Y10" i="8"/>
  <c r="AA10" i="8"/>
  <c r="H11" i="8"/>
  <c r="M12" i="8"/>
  <c r="O12" i="8"/>
  <c r="Q12" i="8"/>
  <c r="S12" i="8"/>
  <c r="U12" i="8"/>
  <c r="W12" i="8"/>
  <c r="Y12" i="8"/>
  <c r="AA12" i="8"/>
  <c r="H13" i="8"/>
  <c r="M14" i="8"/>
  <c r="O14" i="8"/>
  <c r="Q14" i="8"/>
  <c r="S14" i="8"/>
  <c r="U14" i="8"/>
  <c r="W14" i="8"/>
  <c r="Y14" i="8"/>
  <c r="AA14" i="8"/>
  <c r="H15" i="8"/>
  <c r="M16" i="8"/>
  <c r="O16" i="8"/>
  <c r="Q16" i="8"/>
  <c r="S16" i="8"/>
  <c r="U16" i="8"/>
  <c r="W16" i="8"/>
  <c r="Y16" i="8"/>
  <c r="AA16" i="8"/>
  <c r="H17" i="8"/>
  <c r="M18" i="8"/>
  <c r="O18" i="8"/>
  <c r="Q18" i="8"/>
  <c r="S18" i="8"/>
  <c r="U18" i="8"/>
  <c r="W18" i="8"/>
  <c r="Y18" i="8"/>
  <c r="AA18" i="8"/>
  <c r="H19" i="8"/>
  <c r="M20" i="8"/>
  <c r="O20" i="8"/>
  <c r="Q20" i="8"/>
  <c r="S20" i="8"/>
  <c r="U20" i="8"/>
  <c r="W20" i="8"/>
  <c r="Y20" i="8"/>
  <c r="AA20" i="8"/>
  <c r="H21" i="8"/>
  <c r="M22" i="8"/>
  <c r="O22" i="8"/>
  <c r="Q22" i="8"/>
  <c r="S22" i="8"/>
  <c r="U22" i="8"/>
  <c r="W22" i="8"/>
  <c r="Y22" i="8"/>
  <c r="AA22" i="8"/>
  <c r="H23" i="8"/>
  <c r="M24" i="8"/>
  <c r="O24" i="8"/>
  <c r="Q24" i="8"/>
  <c r="S24" i="8"/>
  <c r="U24" i="8"/>
  <c r="W24" i="8"/>
  <c r="Y24" i="8"/>
  <c r="AA24" i="8"/>
  <c r="H25" i="8"/>
  <c r="M26" i="8"/>
  <c r="O26" i="8"/>
  <c r="Q26" i="8"/>
  <c r="S26" i="8"/>
  <c r="U26" i="8"/>
  <c r="W26" i="8"/>
  <c r="Y26" i="8"/>
  <c r="AA26" i="8"/>
  <c r="H27" i="8"/>
  <c r="K27" i="8"/>
  <c r="H31" i="8"/>
  <c r="H35" i="8"/>
  <c r="H37" i="8"/>
  <c r="H41" i="8"/>
  <c r="M42" i="8"/>
  <c r="O42" i="8"/>
  <c r="Q42" i="8"/>
  <c r="S42" i="8"/>
  <c r="U42" i="8"/>
  <c r="W42" i="8"/>
  <c r="Y42" i="8"/>
  <c r="AA42" i="8"/>
  <c r="H43" i="8"/>
  <c r="M44" i="8"/>
  <c r="O44" i="8"/>
  <c r="Q44" i="8"/>
  <c r="S44" i="8"/>
  <c r="U44" i="8"/>
  <c r="W44" i="8"/>
  <c r="Y44" i="8"/>
  <c r="AA44" i="8"/>
  <c r="H45" i="8"/>
  <c r="M46" i="8"/>
  <c r="O46" i="8"/>
  <c r="Q46" i="8"/>
  <c r="S46" i="8"/>
  <c r="U46" i="8"/>
  <c r="W46" i="8"/>
  <c r="Y46" i="8"/>
  <c r="AA46" i="8"/>
  <c r="H47" i="8"/>
  <c r="M48" i="8"/>
  <c r="O48" i="8"/>
  <c r="Q48" i="8"/>
  <c r="S48" i="8"/>
  <c r="U48" i="8"/>
  <c r="W48" i="8"/>
  <c r="Y48" i="8"/>
  <c r="AA48" i="8"/>
  <c r="H49" i="8"/>
  <c r="AA51" i="8"/>
  <c r="Y51" i="8"/>
  <c r="W51" i="8"/>
  <c r="U51" i="8"/>
  <c r="S51" i="8"/>
  <c r="Q51" i="8"/>
  <c r="O51" i="8"/>
  <c r="M51" i="8"/>
  <c r="AB51" i="8"/>
  <c r="Z51" i="8"/>
  <c r="X51" i="8"/>
  <c r="V51" i="8"/>
  <c r="T51" i="8"/>
  <c r="R51" i="8"/>
  <c r="P51" i="8"/>
  <c r="N51" i="8"/>
  <c r="AA53" i="8"/>
  <c r="Y53" i="8"/>
  <c r="W53" i="8"/>
  <c r="U53" i="8"/>
  <c r="S53" i="8"/>
  <c r="Q53" i="8"/>
  <c r="O53" i="8"/>
  <c r="M53" i="8"/>
  <c r="AB53" i="8"/>
  <c r="Z53" i="8"/>
  <c r="X53" i="8"/>
  <c r="V53" i="8"/>
  <c r="T53" i="8"/>
  <c r="R53" i="8"/>
  <c r="P53" i="8"/>
  <c r="N53" i="8"/>
  <c r="AB56" i="8"/>
  <c r="Z56" i="8"/>
  <c r="X56" i="8"/>
  <c r="V56" i="8"/>
  <c r="T56" i="8"/>
  <c r="R56" i="8"/>
  <c r="P56" i="8"/>
  <c r="N56" i="8"/>
  <c r="AA56" i="8"/>
  <c r="Y56" i="8"/>
  <c r="W56" i="8"/>
  <c r="U56" i="8"/>
  <c r="S56" i="8"/>
  <c r="Q56" i="8"/>
  <c r="O56" i="8"/>
  <c r="M56" i="8"/>
  <c r="AA57" i="8"/>
  <c r="Y57" i="8"/>
  <c r="W57" i="8"/>
  <c r="U57" i="8"/>
  <c r="S57" i="8"/>
  <c r="Q57" i="8"/>
  <c r="O57" i="8"/>
  <c r="M57" i="8"/>
  <c r="AB57" i="8"/>
  <c r="Z57" i="8"/>
  <c r="X57" i="8"/>
  <c r="V57" i="8"/>
  <c r="T57" i="8"/>
  <c r="R57" i="8"/>
  <c r="P57" i="8"/>
  <c r="N57" i="8"/>
  <c r="AA61" i="8"/>
  <c r="Y61" i="8"/>
  <c r="W61" i="8"/>
  <c r="U61" i="8"/>
  <c r="S61" i="8"/>
  <c r="Q61" i="8"/>
  <c r="O61" i="8"/>
  <c r="M61" i="8"/>
  <c r="AB61" i="8"/>
  <c r="Z61" i="8"/>
  <c r="X61" i="8"/>
  <c r="V61" i="8"/>
  <c r="T61" i="8"/>
  <c r="R61" i="8"/>
  <c r="P61" i="8"/>
  <c r="N61" i="8"/>
  <c r="AB62" i="8"/>
  <c r="AB113" i="8" s="1"/>
  <c r="Z62" i="8"/>
  <c r="X62" i="8"/>
  <c r="V62" i="8"/>
  <c r="T62" i="8"/>
  <c r="R62" i="8"/>
  <c r="P62" i="8"/>
  <c r="N62" i="8"/>
  <c r="AA62" i="8"/>
  <c r="Y62" i="8"/>
  <c r="W62" i="8"/>
  <c r="U62" i="8"/>
  <c r="S62" i="8"/>
  <c r="Q62" i="8"/>
  <c r="O62" i="8"/>
  <c r="M62" i="8"/>
  <c r="AB64" i="8"/>
  <c r="Z64" i="8"/>
  <c r="X64" i="8"/>
  <c r="V64" i="8"/>
  <c r="T64" i="8"/>
  <c r="R64" i="8"/>
  <c r="P64" i="8"/>
  <c r="N64" i="8"/>
  <c r="AA64" i="8"/>
  <c r="Y64" i="8"/>
  <c r="W64" i="8"/>
  <c r="U64" i="8"/>
  <c r="S64" i="8"/>
  <c r="Q64" i="8"/>
  <c r="O64" i="8"/>
  <c r="M64" i="8"/>
  <c r="AB66" i="8"/>
  <c r="Z66" i="8"/>
  <c r="X66" i="8"/>
  <c r="V66" i="8"/>
  <c r="T66" i="8"/>
  <c r="R66" i="8"/>
  <c r="P66" i="8"/>
  <c r="N66" i="8"/>
  <c r="AA66" i="8"/>
  <c r="Y66" i="8"/>
  <c r="W66" i="8"/>
  <c r="U66" i="8"/>
  <c r="S66" i="8"/>
  <c r="Q66" i="8"/>
  <c r="O66" i="8"/>
  <c r="M66" i="8"/>
  <c r="AB68" i="8"/>
  <c r="Z68" i="8"/>
  <c r="X68" i="8"/>
  <c r="V68" i="8"/>
  <c r="T68" i="8"/>
  <c r="R68" i="8"/>
  <c r="P68" i="8"/>
  <c r="N68" i="8"/>
  <c r="AA68" i="8"/>
  <c r="Y68" i="8"/>
  <c r="W68" i="8"/>
  <c r="U68" i="8"/>
  <c r="S68" i="8"/>
  <c r="Q68" i="8"/>
  <c r="O68" i="8"/>
  <c r="M68" i="8"/>
  <c r="AB70" i="8"/>
  <c r="Z70" i="8"/>
  <c r="X70" i="8"/>
  <c r="V70" i="8"/>
  <c r="T70" i="8"/>
  <c r="R70" i="8"/>
  <c r="P70" i="8"/>
  <c r="N70" i="8"/>
  <c r="AA70" i="8"/>
  <c r="Y70" i="8"/>
  <c r="W70" i="8"/>
  <c r="U70" i="8"/>
  <c r="S70" i="8"/>
  <c r="Q70" i="8"/>
  <c r="O70" i="8"/>
  <c r="M70" i="8"/>
  <c r="AA71" i="8"/>
  <c r="Y71" i="8"/>
  <c r="W71" i="8"/>
  <c r="U71" i="8"/>
  <c r="S71" i="8"/>
  <c r="Q71" i="8"/>
  <c r="O71" i="8"/>
  <c r="M71" i="8"/>
  <c r="AB71" i="8"/>
  <c r="Z71" i="8"/>
  <c r="X71" i="8"/>
  <c r="V71" i="8"/>
  <c r="T71" i="8"/>
  <c r="R71" i="8"/>
  <c r="P71" i="8"/>
  <c r="N71" i="8"/>
  <c r="AA73" i="8"/>
  <c r="Y73" i="8"/>
  <c r="W73" i="8"/>
  <c r="U73" i="8"/>
  <c r="S73" i="8"/>
  <c r="Q73" i="8"/>
  <c r="O73" i="8"/>
  <c r="M73" i="8"/>
  <c r="AB73" i="8"/>
  <c r="Z73" i="8"/>
  <c r="X73" i="8"/>
  <c r="V73" i="8"/>
  <c r="T73" i="8"/>
  <c r="R73" i="8"/>
  <c r="P73" i="8"/>
  <c r="N73" i="8"/>
  <c r="P2" i="8"/>
  <c r="T2" i="8"/>
  <c r="X2" i="8"/>
  <c r="R4" i="8"/>
  <c r="V4" i="8"/>
  <c r="R6" i="8"/>
  <c r="V6" i="8"/>
  <c r="N8" i="8"/>
  <c r="R8" i="8"/>
  <c r="V8" i="8"/>
  <c r="N10" i="8"/>
  <c r="T10" i="8"/>
  <c r="X10" i="8"/>
  <c r="P12" i="8"/>
  <c r="T12" i="8"/>
  <c r="N14" i="8"/>
  <c r="R14" i="8"/>
  <c r="V14" i="8"/>
  <c r="P16" i="8"/>
  <c r="T16" i="8"/>
  <c r="X16" i="8"/>
  <c r="N18" i="8"/>
  <c r="P18" i="8"/>
  <c r="R18" i="8"/>
  <c r="T18" i="8"/>
  <c r="V18" i="8"/>
  <c r="X18" i="8"/>
  <c r="Z18" i="8"/>
  <c r="N20" i="8"/>
  <c r="P20" i="8"/>
  <c r="R20" i="8"/>
  <c r="T20" i="8"/>
  <c r="V20" i="8"/>
  <c r="X20" i="8"/>
  <c r="Z20" i="8"/>
  <c r="N22" i="8"/>
  <c r="P22" i="8"/>
  <c r="R22" i="8"/>
  <c r="T22" i="8"/>
  <c r="V22" i="8"/>
  <c r="X22" i="8"/>
  <c r="Z22" i="8"/>
  <c r="N24" i="8"/>
  <c r="P24" i="8"/>
  <c r="R24" i="8"/>
  <c r="T24" i="8"/>
  <c r="V24" i="8"/>
  <c r="X24" i="8"/>
  <c r="Z24" i="8"/>
  <c r="N26" i="8"/>
  <c r="P26" i="8"/>
  <c r="R26" i="8"/>
  <c r="T26" i="8"/>
  <c r="V26" i="8"/>
  <c r="X26" i="8"/>
  <c r="Z26" i="8"/>
  <c r="H30" i="8"/>
  <c r="H36" i="8"/>
  <c r="H38" i="8"/>
  <c r="N42" i="8"/>
  <c r="P42" i="8"/>
  <c r="R42" i="8"/>
  <c r="T42" i="8"/>
  <c r="V42" i="8"/>
  <c r="X42" i="8"/>
  <c r="Z42" i="8"/>
  <c r="N44" i="8"/>
  <c r="P44" i="8"/>
  <c r="R44" i="8"/>
  <c r="T44" i="8"/>
  <c r="V44" i="8"/>
  <c r="X44" i="8"/>
  <c r="Z44" i="8"/>
  <c r="N46" i="8"/>
  <c r="P46" i="8"/>
  <c r="R46" i="8"/>
  <c r="T46" i="8"/>
  <c r="V46" i="8"/>
  <c r="X46" i="8"/>
  <c r="Z46" i="8"/>
  <c r="N48" i="8"/>
  <c r="P48" i="8"/>
  <c r="R48" i="8"/>
  <c r="T48" i="8"/>
  <c r="V48" i="8"/>
  <c r="X48" i="8"/>
  <c r="Z48" i="8"/>
  <c r="K79" i="8"/>
  <c r="H79" i="8"/>
  <c r="K81" i="8"/>
  <c r="H81" i="8"/>
  <c r="AB83" i="8"/>
  <c r="Z83" i="8"/>
  <c r="X83" i="8"/>
  <c r="V83" i="8"/>
  <c r="T83" i="8"/>
  <c r="R83" i="8"/>
  <c r="P83" i="8"/>
  <c r="N83" i="8"/>
  <c r="AA83" i="8"/>
  <c r="Y83" i="8"/>
  <c r="W83" i="8"/>
  <c r="U83" i="8"/>
  <c r="S83" i="8"/>
  <c r="Q83" i="8"/>
  <c r="O83" i="8"/>
  <c r="M83" i="8"/>
  <c r="AB85" i="8"/>
  <c r="Z85" i="8"/>
  <c r="X85" i="8"/>
  <c r="V85" i="8"/>
  <c r="T85" i="8"/>
  <c r="R85" i="8"/>
  <c r="P85" i="8"/>
  <c r="N85" i="8"/>
  <c r="AA85" i="8"/>
  <c r="Y85" i="8"/>
  <c r="W85" i="8"/>
  <c r="U85" i="8"/>
  <c r="S85" i="8"/>
  <c r="Q85" i="8"/>
  <c r="O85" i="8"/>
  <c r="M85" i="8"/>
  <c r="AB87" i="8"/>
  <c r="Z87" i="8"/>
  <c r="X87" i="8"/>
  <c r="V87" i="8"/>
  <c r="T87" i="8"/>
  <c r="R87" i="8"/>
  <c r="P87" i="8"/>
  <c r="N87" i="8"/>
  <c r="AA87" i="8"/>
  <c r="Y87" i="8"/>
  <c r="W87" i="8"/>
  <c r="U87" i="8"/>
  <c r="S87" i="8"/>
  <c r="Q87" i="8"/>
  <c r="O87" i="8"/>
  <c r="M87" i="8"/>
  <c r="AB89" i="8"/>
  <c r="Z89" i="8"/>
  <c r="X89" i="8"/>
  <c r="V89" i="8"/>
  <c r="T89" i="8"/>
  <c r="R89" i="8"/>
  <c r="P89" i="8"/>
  <c r="N89" i="8"/>
  <c r="AA89" i="8"/>
  <c r="Y89" i="8"/>
  <c r="W89" i="8"/>
  <c r="U89" i="8"/>
  <c r="S89" i="8"/>
  <c r="Q89" i="8"/>
  <c r="O89" i="8"/>
  <c r="M89" i="8"/>
  <c r="AB91" i="8"/>
  <c r="Z91" i="8"/>
  <c r="X91" i="8"/>
  <c r="V91" i="8"/>
  <c r="T91" i="8"/>
  <c r="R91" i="8"/>
  <c r="P91" i="8"/>
  <c r="N91" i="8"/>
  <c r="AA91" i="8"/>
  <c r="Y91" i="8"/>
  <c r="W91" i="8"/>
  <c r="U91" i="8"/>
  <c r="S91" i="8"/>
  <c r="Q91" i="8"/>
  <c r="O91" i="8"/>
  <c r="M91" i="8"/>
  <c r="AB93" i="8"/>
  <c r="Z93" i="8"/>
  <c r="X93" i="8"/>
  <c r="V93" i="8"/>
  <c r="T93" i="8"/>
  <c r="R93" i="8"/>
  <c r="P93" i="8"/>
  <c r="N93" i="8"/>
  <c r="AA93" i="8"/>
  <c r="Y93" i="8"/>
  <c r="W93" i="8"/>
  <c r="U93" i="8"/>
  <c r="S93" i="8"/>
  <c r="Q93" i="8"/>
  <c r="O93" i="8"/>
  <c r="M93" i="8"/>
  <c r="AB95" i="8"/>
  <c r="Z95" i="8"/>
  <c r="X95" i="8"/>
  <c r="V95" i="8"/>
  <c r="T95" i="8"/>
  <c r="R95" i="8"/>
  <c r="P95" i="8"/>
  <c r="N95" i="8"/>
  <c r="AA95" i="8"/>
  <c r="Y95" i="8"/>
  <c r="W95" i="8"/>
  <c r="U95" i="8"/>
  <c r="S95" i="8"/>
  <c r="Q95" i="8"/>
  <c r="O95" i="8"/>
  <c r="M95" i="8"/>
  <c r="AB97" i="8"/>
  <c r="Z97" i="8"/>
  <c r="X97" i="8"/>
  <c r="V97" i="8"/>
  <c r="T97" i="8"/>
  <c r="R97" i="8"/>
  <c r="P97" i="8"/>
  <c r="N97" i="8"/>
  <c r="AA97" i="8"/>
  <c r="Y97" i="8"/>
  <c r="W97" i="8"/>
  <c r="U97" i="8"/>
  <c r="S97" i="8"/>
  <c r="Q97" i="8"/>
  <c r="O97" i="8"/>
  <c r="M97" i="8"/>
  <c r="AB99" i="8"/>
  <c r="Z99" i="8"/>
  <c r="X99" i="8"/>
  <c r="V99" i="8"/>
  <c r="T99" i="8"/>
  <c r="R99" i="8"/>
  <c r="P99" i="8"/>
  <c r="N99" i="8"/>
  <c r="AA99" i="8"/>
  <c r="Y99" i="8"/>
  <c r="W99" i="8"/>
  <c r="U99" i="8"/>
  <c r="S99" i="8"/>
  <c r="Q99" i="8"/>
  <c r="O99" i="8"/>
  <c r="M99" i="8"/>
  <c r="AB101" i="8"/>
  <c r="Z101" i="8"/>
  <c r="X101" i="8"/>
  <c r="V101" i="8"/>
  <c r="T101" i="8"/>
  <c r="R101" i="8"/>
  <c r="P101" i="8"/>
  <c r="N101" i="8"/>
  <c r="AA101" i="8"/>
  <c r="Y101" i="8"/>
  <c r="W101" i="8"/>
  <c r="U101" i="8"/>
  <c r="S101" i="8"/>
  <c r="Q101" i="8"/>
  <c r="O101" i="8"/>
  <c r="M101" i="8"/>
  <c r="AB103" i="8"/>
  <c r="Z103" i="8"/>
  <c r="X103" i="8"/>
  <c r="V103" i="8"/>
  <c r="T103" i="8"/>
  <c r="R103" i="8"/>
  <c r="P103" i="8"/>
  <c r="N103" i="8"/>
  <c r="AA103" i="8"/>
  <c r="Y103" i="8"/>
  <c r="W103" i="8"/>
  <c r="U103" i="8"/>
  <c r="S103" i="8"/>
  <c r="Q103" i="8"/>
  <c r="O103" i="8"/>
  <c r="M103" i="8"/>
  <c r="H51" i="8"/>
  <c r="H53" i="8"/>
  <c r="N55" i="8"/>
  <c r="P55" i="8"/>
  <c r="R55" i="8"/>
  <c r="T55" i="8"/>
  <c r="V55" i="8"/>
  <c r="X55" i="8"/>
  <c r="Z55" i="8"/>
  <c r="AB55" i="8"/>
  <c r="M60" i="8"/>
  <c r="O60" i="8"/>
  <c r="Q60" i="8"/>
  <c r="S60" i="8"/>
  <c r="U60" i="8"/>
  <c r="W60" i="8"/>
  <c r="Y60" i="8"/>
  <c r="AA60" i="8"/>
  <c r="H63" i="8"/>
  <c r="H65" i="8"/>
  <c r="H67" i="8"/>
  <c r="H69" i="8"/>
  <c r="H73" i="8"/>
  <c r="M76" i="8"/>
  <c r="O76" i="8"/>
  <c r="Q76" i="8"/>
  <c r="S76" i="8"/>
  <c r="U76" i="8"/>
  <c r="W76" i="8"/>
  <c r="Y76" i="8"/>
  <c r="AA76" i="8"/>
  <c r="H77" i="8"/>
  <c r="N78" i="8"/>
  <c r="R78" i="8"/>
  <c r="V78" i="8"/>
  <c r="N80" i="8"/>
  <c r="R80" i="8"/>
  <c r="V80" i="8"/>
  <c r="AA78" i="8"/>
  <c r="Y78" i="8"/>
  <c r="W78" i="8"/>
  <c r="U78" i="8"/>
  <c r="S78" i="8"/>
  <c r="Q78" i="8"/>
  <c r="O78" i="8"/>
  <c r="M78" i="8"/>
  <c r="AA80" i="8"/>
  <c r="Y80" i="8"/>
  <c r="W80" i="8"/>
  <c r="U80" i="8"/>
  <c r="S80" i="8"/>
  <c r="Q80" i="8"/>
  <c r="O80" i="8"/>
  <c r="M80" i="8"/>
  <c r="H50" i="8"/>
  <c r="H52" i="8"/>
  <c r="H54" i="8"/>
  <c r="M55" i="8"/>
  <c r="O55" i="8"/>
  <c r="Q55" i="8"/>
  <c r="S55" i="8"/>
  <c r="U55" i="8"/>
  <c r="W55" i="8"/>
  <c r="Y55" i="8"/>
  <c r="H58" i="8"/>
  <c r="N60" i="8"/>
  <c r="P60" i="8"/>
  <c r="R60" i="8"/>
  <c r="T60" i="8"/>
  <c r="V60" i="8"/>
  <c r="X60" i="8"/>
  <c r="Z60" i="8"/>
  <c r="H64" i="8"/>
  <c r="H66" i="8"/>
  <c r="H68" i="8"/>
  <c r="H70" i="8"/>
  <c r="H72" i="8"/>
  <c r="H74" i="8"/>
  <c r="N76" i="8"/>
  <c r="P76" i="8"/>
  <c r="R76" i="8"/>
  <c r="T76" i="8"/>
  <c r="V76" i="8"/>
  <c r="X76" i="8"/>
  <c r="Z76" i="8"/>
  <c r="P78" i="8"/>
  <c r="T78" i="8"/>
  <c r="X78" i="8"/>
  <c r="AB78" i="8"/>
  <c r="P80" i="8"/>
  <c r="T80" i="8"/>
  <c r="X80" i="8"/>
  <c r="AB80" i="8"/>
  <c r="N82" i="8"/>
  <c r="P82" i="8"/>
  <c r="R82" i="8"/>
  <c r="T82" i="8"/>
  <c r="V82" i="8"/>
  <c r="X82" i="8"/>
  <c r="Z82" i="8"/>
  <c r="AB82" i="8"/>
  <c r="N84" i="8"/>
  <c r="P84" i="8"/>
  <c r="R84" i="8"/>
  <c r="T84" i="8"/>
  <c r="V84" i="8"/>
  <c r="X84" i="8"/>
  <c r="Z84" i="8"/>
  <c r="AB84" i="8"/>
  <c r="N86" i="8"/>
  <c r="P86" i="8"/>
  <c r="R86" i="8"/>
  <c r="T86" i="8"/>
  <c r="V86" i="8"/>
  <c r="X86" i="8"/>
  <c r="Z86" i="8"/>
  <c r="AB86" i="8"/>
  <c r="N88" i="8"/>
  <c r="P88" i="8"/>
  <c r="R88" i="8"/>
  <c r="T88" i="8"/>
  <c r="V88" i="8"/>
  <c r="X88" i="8"/>
  <c r="Z88" i="8"/>
  <c r="AB88" i="8"/>
  <c r="N90" i="8"/>
  <c r="P90" i="8"/>
  <c r="R90" i="8"/>
  <c r="T90" i="8"/>
  <c r="V90" i="8"/>
  <c r="X90" i="8"/>
  <c r="Z90" i="8"/>
  <c r="AB90" i="8"/>
  <c r="N92" i="8"/>
  <c r="P92" i="8"/>
  <c r="R92" i="8"/>
  <c r="T92" i="8"/>
  <c r="V92" i="8"/>
  <c r="X92" i="8"/>
  <c r="Z92" i="8"/>
  <c r="AB92" i="8"/>
  <c r="N94" i="8"/>
  <c r="P94" i="8"/>
  <c r="R94" i="8"/>
  <c r="T94" i="8"/>
  <c r="V94" i="8"/>
  <c r="X94" i="8"/>
  <c r="Z94" i="8"/>
  <c r="AB94" i="8"/>
  <c r="N96" i="8"/>
  <c r="P96" i="8"/>
  <c r="R96" i="8"/>
  <c r="T96" i="8"/>
  <c r="V96" i="8"/>
  <c r="X96" i="8"/>
  <c r="Z96" i="8"/>
  <c r="AB96" i="8"/>
  <c r="N98" i="8"/>
  <c r="P98" i="8"/>
  <c r="R98" i="8"/>
  <c r="T98" i="8"/>
  <c r="V98" i="8"/>
  <c r="X98" i="8"/>
  <c r="Z98" i="8"/>
  <c r="AB98" i="8"/>
  <c r="N100" i="8"/>
  <c r="P100" i="8"/>
  <c r="R100" i="8"/>
  <c r="T100" i="8"/>
  <c r="V100" i="8"/>
  <c r="X100" i="8"/>
  <c r="Z100" i="8"/>
  <c r="AB100" i="8"/>
  <c r="N102" i="8"/>
  <c r="P102" i="8"/>
  <c r="R102" i="8"/>
  <c r="T102" i="8"/>
  <c r="V102" i="8"/>
  <c r="X102" i="8"/>
  <c r="Z102" i="8"/>
  <c r="AB102" i="8"/>
  <c r="M82" i="8"/>
  <c r="O82" i="8"/>
  <c r="Q82" i="8"/>
  <c r="S82" i="8"/>
  <c r="U82" i="8"/>
  <c r="W82" i="8"/>
  <c r="Y82" i="8"/>
  <c r="H83" i="8"/>
  <c r="M84" i="8"/>
  <c r="O84" i="8"/>
  <c r="Q84" i="8"/>
  <c r="S84" i="8"/>
  <c r="U84" i="8"/>
  <c r="W84" i="8"/>
  <c r="Y84" i="8"/>
  <c r="H85" i="8"/>
  <c r="M86" i="8"/>
  <c r="O86" i="8"/>
  <c r="Q86" i="8"/>
  <c r="S86" i="8"/>
  <c r="U86" i="8"/>
  <c r="W86" i="8"/>
  <c r="Y86" i="8"/>
  <c r="H87" i="8"/>
  <c r="M88" i="8"/>
  <c r="O88" i="8"/>
  <c r="Q88" i="8"/>
  <c r="S88" i="8"/>
  <c r="U88" i="8"/>
  <c r="W88" i="8"/>
  <c r="Y88" i="8"/>
  <c r="H89" i="8"/>
  <c r="M90" i="8"/>
  <c r="O90" i="8"/>
  <c r="Q90" i="8"/>
  <c r="S90" i="8"/>
  <c r="U90" i="8"/>
  <c r="W90" i="8"/>
  <c r="Y90" i="8"/>
  <c r="H91" i="8"/>
  <c r="M92" i="8"/>
  <c r="O92" i="8"/>
  <c r="Q92" i="8"/>
  <c r="S92" i="8"/>
  <c r="U92" i="8"/>
  <c r="W92" i="8"/>
  <c r="Y92" i="8"/>
  <c r="H93" i="8"/>
  <c r="M94" i="8"/>
  <c r="O94" i="8"/>
  <c r="Q94" i="8"/>
  <c r="S94" i="8"/>
  <c r="U94" i="8"/>
  <c r="W94" i="8"/>
  <c r="Y94" i="8"/>
  <c r="H95" i="8"/>
  <c r="M96" i="8"/>
  <c r="O96" i="8"/>
  <c r="Q96" i="8"/>
  <c r="S96" i="8"/>
  <c r="U96" i="8"/>
  <c r="W96" i="8"/>
  <c r="Y96" i="8"/>
  <c r="H97" i="8"/>
  <c r="M98" i="8"/>
  <c r="O98" i="8"/>
  <c r="Q98" i="8"/>
  <c r="S98" i="8"/>
  <c r="U98" i="8"/>
  <c r="W98" i="8"/>
  <c r="Y98" i="8"/>
  <c r="H99" i="8"/>
  <c r="M100" i="8"/>
  <c r="O100" i="8"/>
  <c r="Q100" i="8"/>
  <c r="S100" i="8"/>
  <c r="U100" i="8"/>
  <c r="W100" i="8"/>
  <c r="Y100" i="8"/>
  <c r="H101" i="8"/>
  <c r="M102" i="8"/>
  <c r="O102" i="8"/>
  <c r="Q102" i="8"/>
  <c r="S102" i="8"/>
  <c r="U102" i="8"/>
  <c r="W102" i="8"/>
  <c r="Y102" i="8"/>
  <c r="H103" i="8"/>
  <c r="Z12" i="8" l="1"/>
  <c r="N12" i="8"/>
  <c r="O112" i="10"/>
  <c r="S112" i="10"/>
  <c r="W112" i="10"/>
  <c r="N112" i="10"/>
  <c r="R112" i="10"/>
  <c r="V112" i="10"/>
  <c r="Q112" i="10"/>
  <c r="U112" i="10"/>
  <c r="Y112" i="10"/>
  <c r="P112" i="10"/>
  <c r="T112" i="10"/>
  <c r="X112" i="10"/>
  <c r="AB81" i="8"/>
  <c r="Z81" i="8"/>
  <c r="X81" i="8"/>
  <c r="V81" i="8"/>
  <c r="T81" i="8"/>
  <c r="R81" i="8"/>
  <c r="P81" i="8"/>
  <c r="N81" i="8"/>
  <c r="AA81" i="8"/>
  <c r="Y81" i="8"/>
  <c r="W81" i="8"/>
  <c r="U81" i="8"/>
  <c r="S81" i="8"/>
  <c r="Q81" i="8"/>
  <c r="O81" i="8"/>
  <c r="M81" i="8"/>
  <c r="AB79" i="8"/>
  <c r="Z79" i="8"/>
  <c r="X79" i="8"/>
  <c r="V79" i="8"/>
  <c r="T79" i="8"/>
  <c r="R79" i="8"/>
  <c r="P79" i="8"/>
  <c r="N79" i="8"/>
  <c r="Y79" i="8"/>
  <c r="U79" i="8"/>
  <c r="Q79" i="8"/>
  <c r="M79" i="8"/>
  <c r="AA79" i="8"/>
  <c r="W79" i="8"/>
  <c r="S79" i="8"/>
  <c r="O79" i="8"/>
  <c r="K112" i="8"/>
  <c r="AA27" i="8"/>
  <c r="AA112" i="8" s="1"/>
  <c r="Y27" i="8"/>
  <c r="Y112" i="8" s="1"/>
  <c r="W27" i="8"/>
  <c r="W112" i="8" s="1"/>
  <c r="U27" i="8"/>
  <c r="U112" i="8" s="1"/>
  <c r="S27" i="8"/>
  <c r="S112" i="8" s="1"/>
  <c r="Q27" i="8"/>
  <c r="Q112" i="8" s="1"/>
  <c r="O27" i="8"/>
  <c r="O112" i="8" s="1"/>
  <c r="M27" i="8"/>
  <c r="M112" i="8" s="1"/>
  <c r="AB27" i="8"/>
  <c r="AB112" i="8" s="1"/>
  <c r="Z27" i="8"/>
  <c r="Z112" i="8" s="1"/>
  <c r="X27" i="8"/>
  <c r="X112" i="8" s="1"/>
  <c r="V27" i="8"/>
  <c r="V112" i="8" s="1"/>
  <c r="T27" i="8"/>
  <c r="T112" i="8" s="1"/>
  <c r="R27" i="8"/>
  <c r="R112" i="8" s="1"/>
  <c r="P27" i="8"/>
  <c r="P112" i="8" s="1"/>
  <c r="N27" i="8"/>
  <c r="N112" i="8" s="1"/>
  <c r="AB114" i="8"/>
  <c r="H112" i="8"/>
  <c r="J111" i="6" l="1"/>
  <c r="K111" i="6" s="1"/>
  <c r="J110" i="6"/>
  <c r="K110" i="6" s="1"/>
  <c r="J109" i="6"/>
  <c r="K109" i="6" s="1"/>
  <c r="J108" i="6"/>
  <c r="K108" i="6" s="1"/>
  <c r="J107" i="6"/>
  <c r="K107" i="6" s="1"/>
  <c r="J106" i="6"/>
  <c r="K106" i="6" s="1"/>
  <c r="J105" i="6"/>
  <c r="K105" i="6" s="1"/>
  <c r="J104" i="6"/>
  <c r="K104" i="6" s="1"/>
  <c r="J103" i="6"/>
  <c r="K103" i="6" s="1"/>
  <c r="J102" i="6"/>
  <c r="K102" i="6" s="1"/>
  <c r="J101" i="6"/>
  <c r="K101" i="6" s="1"/>
  <c r="J100" i="6"/>
  <c r="K100" i="6" s="1"/>
  <c r="J99" i="6"/>
  <c r="K99" i="6" s="1"/>
  <c r="J98" i="6"/>
  <c r="K98" i="6" s="1"/>
  <c r="J97" i="6"/>
  <c r="K97" i="6" s="1"/>
  <c r="J96" i="6"/>
  <c r="K96" i="6" s="1"/>
  <c r="J95" i="6"/>
  <c r="K95" i="6" s="1"/>
  <c r="AC95" i="6" s="1"/>
  <c r="J94" i="6"/>
  <c r="K94" i="6" s="1"/>
  <c r="J93" i="6"/>
  <c r="K93" i="6" s="1"/>
  <c r="AC93" i="6" s="1"/>
  <c r="J92" i="6"/>
  <c r="K92" i="6" s="1"/>
  <c r="J91" i="6"/>
  <c r="K91" i="6" s="1"/>
  <c r="J90" i="6"/>
  <c r="K90" i="6" s="1"/>
  <c r="J89" i="6"/>
  <c r="K89" i="6" s="1"/>
  <c r="J88" i="6"/>
  <c r="K88" i="6" s="1"/>
  <c r="J87" i="6"/>
  <c r="K87" i="6" s="1"/>
  <c r="J86" i="6"/>
  <c r="K86" i="6" s="1"/>
  <c r="J85" i="6"/>
  <c r="K85" i="6" s="1"/>
  <c r="J84" i="6"/>
  <c r="K84" i="6" s="1"/>
  <c r="J83" i="6"/>
  <c r="K83" i="6" s="1"/>
  <c r="J82" i="6"/>
  <c r="K82" i="6" s="1"/>
  <c r="J81" i="6"/>
  <c r="K81" i="6" s="1"/>
  <c r="J80" i="6"/>
  <c r="K80" i="6" s="1"/>
  <c r="J79" i="6"/>
  <c r="K79" i="6" s="1"/>
  <c r="J78" i="6"/>
  <c r="K78" i="6" s="1"/>
  <c r="J77" i="6"/>
  <c r="K77" i="6" s="1"/>
  <c r="J76" i="6"/>
  <c r="K76" i="6" s="1"/>
  <c r="Z76" i="6" s="1"/>
  <c r="J75" i="6"/>
  <c r="K75" i="6" s="1"/>
  <c r="J74" i="6"/>
  <c r="K74" i="6" s="1"/>
  <c r="AC74" i="6" s="1"/>
  <c r="J73" i="6"/>
  <c r="K73" i="6" s="1"/>
  <c r="J72" i="6"/>
  <c r="K72" i="6" s="1"/>
  <c r="AC72" i="6" s="1"/>
  <c r="J71" i="6"/>
  <c r="K71" i="6" s="1"/>
  <c r="J70" i="6"/>
  <c r="K70" i="6" s="1"/>
  <c r="AC70" i="6" s="1"/>
  <c r="J69" i="6"/>
  <c r="K69" i="6" s="1"/>
  <c r="J68" i="6"/>
  <c r="K68" i="6" s="1"/>
  <c r="AC68" i="6" s="1"/>
  <c r="H68" i="6"/>
  <c r="J67" i="6"/>
  <c r="K67" i="6" s="1"/>
  <c r="J66" i="6"/>
  <c r="K66" i="6" s="1"/>
  <c r="AC66" i="6" s="1"/>
  <c r="H66" i="6"/>
  <c r="J65" i="6"/>
  <c r="K65" i="6" s="1"/>
  <c r="J64" i="6"/>
  <c r="K64" i="6" s="1"/>
  <c r="AC64" i="6" s="1"/>
  <c r="J63" i="6"/>
  <c r="K63" i="6" s="1"/>
  <c r="K62" i="6"/>
  <c r="AC62" i="6" s="1"/>
  <c r="J62" i="6"/>
  <c r="H62" i="6" s="1"/>
  <c r="J61" i="6"/>
  <c r="K61" i="6" s="1"/>
  <c r="K60" i="6"/>
  <c r="AC60" i="6" s="1"/>
  <c r="J60" i="6"/>
  <c r="H60" i="6" s="1"/>
  <c r="J59" i="6"/>
  <c r="K59" i="6" s="1"/>
  <c r="K58" i="6"/>
  <c r="AC58" i="6" s="1"/>
  <c r="J58" i="6"/>
  <c r="H58" i="6" s="1"/>
  <c r="J57" i="6"/>
  <c r="K57" i="6" s="1"/>
  <c r="K56" i="6"/>
  <c r="AC56" i="6" s="1"/>
  <c r="J56" i="6"/>
  <c r="H56" i="6" s="1"/>
  <c r="J55" i="6"/>
  <c r="K55" i="6" s="1"/>
  <c r="K54" i="6"/>
  <c r="AC54" i="6" s="1"/>
  <c r="J54" i="6"/>
  <c r="H54" i="6" s="1"/>
  <c r="J53" i="6"/>
  <c r="K53" i="6" s="1"/>
  <c r="K52" i="6"/>
  <c r="AC52" i="6" s="1"/>
  <c r="J52" i="6"/>
  <c r="H52" i="6" s="1"/>
  <c r="J51" i="6"/>
  <c r="K51" i="6" s="1"/>
  <c r="J50" i="6"/>
  <c r="K50" i="6" s="1"/>
  <c r="J49" i="6"/>
  <c r="J48" i="6"/>
  <c r="K48" i="6" s="1"/>
  <c r="AC48" i="6" s="1"/>
  <c r="J47" i="6"/>
  <c r="K47" i="6" s="1"/>
  <c r="J46" i="6"/>
  <c r="K46" i="6" s="1"/>
  <c r="AC46" i="6" s="1"/>
  <c r="AC113" i="6" s="1"/>
  <c r="J45" i="6"/>
  <c r="K45" i="6" s="1"/>
  <c r="J44" i="6"/>
  <c r="K44" i="6" s="1"/>
  <c r="AC44" i="6" s="1"/>
  <c r="J43" i="6"/>
  <c r="K43" i="6" s="1"/>
  <c r="J42" i="6"/>
  <c r="K42" i="6" s="1"/>
  <c r="AC42" i="6" s="1"/>
  <c r="J41" i="6"/>
  <c r="K41" i="6" s="1"/>
  <c r="J40" i="6"/>
  <c r="K40" i="6" s="1"/>
  <c r="AC40" i="6" s="1"/>
  <c r="J39" i="6"/>
  <c r="K39" i="6" s="1"/>
  <c r="J38" i="6"/>
  <c r="K38" i="6" s="1"/>
  <c r="AC38" i="6" s="1"/>
  <c r="J37" i="6"/>
  <c r="K37" i="6" s="1"/>
  <c r="J36" i="6"/>
  <c r="K36" i="6" s="1"/>
  <c r="AC36" i="6" s="1"/>
  <c r="J35" i="6"/>
  <c r="K35" i="6" s="1"/>
  <c r="J34" i="6"/>
  <c r="K34" i="6" s="1"/>
  <c r="AC34" i="6" s="1"/>
  <c r="J33" i="6"/>
  <c r="K33" i="6" s="1"/>
  <c r="J32" i="6"/>
  <c r="K32" i="6" s="1"/>
  <c r="AC32" i="6" s="1"/>
  <c r="J31" i="6"/>
  <c r="K31" i="6" s="1"/>
  <c r="J30" i="6"/>
  <c r="K30" i="6" s="1"/>
  <c r="AC30" i="6" s="1"/>
  <c r="J29" i="6"/>
  <c r="K29" i="6" s="1"/>
  <c r="J28" i="6"/>
  <c r="K28" i="6" s="1"/>
  <c r="AC28" i="6" s="1"/>
  <c r="J27" i="6"/>
  <c r="J26" i="6"/>
  <c r="K26" i="6" s="1"/>
  <c r="AC26" i="6" s="1"/>
  <c r="J25" i="6"/>
  <c r="K25" i="6" s="1"/>
  <c r="J24" i="6"/>
  <c r="K24" i="6" s="1"/>
  <c r="AC24" i="6" s="1"/>
  <c r="J23" i="6"/>
  <c r="K23" i="6" s="1"/>
  <c r="J22" i="6"/>
  <c r="K22" i="6" s="1"/>
  <c r="AC22" i="6" s="1"/>
  <c r="J21" i="6"/>
  <c r="K21" i="6" s="1"/>
  <c r="J20" i="6"/>
  <c r="K20" i="6" s="1"/>
  <c r="AC20" i="6" s="1"/>
  <c r="J19" i="6"/>
  <c r="K19" i="6" s="1"/>
  <c r="J18" i="6"/>
  <c r="K18" i="6" s="1"/>
  <c r="AC18" i="6" s="1"/>
  <c r="J17" i="6"/>
  <c r="K17" i="6" s="1"/>
  <c r="J16" i="6"/>
  <c r="K16" i="6" s="1"/>
  <c r="AC16" i="6" s="1"/>
  <c r="J15" i="6"/>
  <c r="K15" i="6" s="1"/>
  <c r="J14" i="6"/>
  <c r="K14" i="6" s="1"/>
  <c r="AC14" i="6" s="1"/>
  <c r="J13" i="6"/>
  <c r="K13" i="6" s="1"/>
  <c r="J12" i="6"/>
  <c r="K12" i="6" s="1"/>
  <c r="AC12" i="6" s="1"/>
  <c r="J11" i="6"/>
  <c r="K11" i="6" s="1"/>
  <c r="J10" i="6"/>
  <c r="K10" i="6" s="1"/>
  <c r="AC10" i="6" s="1"/>
  <c r="J9" i="6"/>
  <c r="K9" i="6" s="1"/>
  <c r="J8" i="6"/>
  <c r="K8" i="6" s="1"/>
  <c r="AC8" i="6" s="1"/>
  <c r="J7" i="6"/>
  <c r="K7" i="6" s="1"/>
  <c r="J6" i="6"/>
  <c r="K6" i="6" s="1"/>
  <c r="AC6" i="6" s="1"/>
  <c r="J5" i="6"/>
  <c r="K5" i="6" s="1"/>
  <c r="J4" i="6"/>
  <c r="K4" i="6" s="1"/>
  <c r="AC4" i="6" s="1"/>
  <c r="J3" i="6"/>
  <c r="K3" i="6" s="1"/>
  <c r="J2" i="6"/>
  <c r="K2" i="6" s="1"/>
  <c r="AC2" i="6" s="1"/>
  <c r="DF12" i="4"/>
  <c r="DF11" i="4"/>
  <c r="H64" i="6" l="1"/>
  <c r="H80" i="6"/>
  <c r="H98" i="6"/>
  <c r="H78" i="6"/>
  <c r="H88" i="6"/>
  <c r="S50" i="6"/>
  <c r="W50" i="6"/>
  <c r="O50" i="6"/>
  <c r="J112" i="6"/>
  <c r="H70" i="6"/>
  <c r="H72" i="6"/>
  <c r="H74" i="6"/>
  <c r="H76" i="6"/>
  <c r="H2" i="6"/>
  <c r="H4" i="6"/>
  <c r="H6" i="6"/>
  <c r="H8" i="6"/>
  <c r="H10" i="6"/>
  <c r="H12" i="6"/>
  <c r="H14" i="6"/>
  <c r="H16" i="6"/>
  <c r="H18" i="6"/>
  <c r="H20" i="6"/>
  <c r="H22" i="6"/>
  <c r="H24" i="6"/>
  <c r="H26" i="6"/>
  <c r="H28" i="6"/>
  <c r="H30" i="6"/>
  <c r="H32" i="6"/>
  <c r="H34" i="6"/>
  <c r="H36" i="6"/>
  <c r="H38" i="6"/>
  <c r="H40" i="6"/>
  <c r="H42" i="6"/>
  <c r="H44" i="6"/>
  <c r="H46" i="6"/>
  <c r="H48" i="6"/>
  <c r="H50" i="6"/>
  <c r="H92" i="6"/>
  <c r="H93" i="6"/>
  <c r="H95" i="6"/>
  <c r="H100" i="6"/>
  <c r="H103" i="6"/>
  <c r="AB3" i="6"/>
  <c r="Z3" i="6"/>
  <c r="X3" i="6"/>
  <c r="V3" i="6"/>
  <c r="T3" i="6"/>
  <c r="R3" i="6"/>
  <c r="P3" i="6"/>
  <c r="N3" i="6"/>
  <c r="AC3" i="6"/>
  <c r="AA3" i="6"/>
  <c r="Y3" i="6"/>
  <c r="W3" i="6"/>
  <c r="U3" i="6"/>
  <c r="S3" i="6"/>
  <c r="Q3" i="6"/>
  <c r="O3" i="6"/>
  <c r="AB5" i="6"/>
  <c r="Z5" i="6"/>
  <c r="X5" i="6"/>
  <c r="V5" i="6"/>
  <c r="T5" i="6"/>
  <c r="R5" i="6"/>
  <c r="P5" i="6"/>
  <c r="N5" i="6"/>
  <c r="AC5" i="6"/>
  <c r="AA5" i="6"/>
  <c r="Y5" i="6"/>
  <c r="W5" i="6"/>
  <c r="U5" i="6"/>
  <c r="S5" i="6"/>
  <c r="Q5" i="6"/>
  <c r="O5" i="6"/>
  <c r="AB7" i="6"/>
  <c r="Z7" i="6"/>
  <c r="X7" i="6"/>
  <c r="V7" i="6"/>
  <c r="T7" i="6"/>
  <c r="R7" i="6"/>
  <c r="P7" i="6"/>
  <c r="N7" i="6"/>
  <c r="AC7" i="6"/>
  <c r="AA7" i="6"/>
  <c r="Y7" i="6"/>
  <c r="W7" i="6"/>
  <c r="U7" i="6"/>
  <c r="S7" i="6"/>
  <c r="Q7" i="6"/>
  <c r="O7" i="6"/>
  <c r="AB9" i="6"/>
  <c r="Z9" i="6"/>
  <c r="X9" i="6"/>
  <c r="V9" i="6"/>
  <c r="T9" i="6"/>
  <c r="R9" i="6"/>
  <c r="P9" i="6"/>
  <c r="N9" i="6"/>
  <c r="AC9" i="6"/>
  <c r="AA9" i="6"/>
  <c r="Y9" i="6"/>
  <c r="W9" i="6"/>
  <c r="U9" i="6"/>
  <c r="S9" i="6"/>
  <c r="Q9" i="6"/>
  <c r="O9" i="6"/>
  <c r="AB11" i="6"/>
  <c r="Z11" i="6"/>
  <c r="X11" i="6"/>
  <c r="V11" i="6"/>
  <c r="T11" i="6"/>
  <c r="R11" i="6"/>
  <c r="P11" i="6"/>
  <c r="N11" i="6"/>
  <c r="AC11" i="6"/>
  <c r="AA11" i="6"/>
  <c r="Y11" i="6"/>
  <c r="W11" i="6"/>
  <c r="U11" i="6"/>
  <c r="S11" i="6"/>
  <c r="Q11" i="6"/>
  <c r="O11" i="6"/>
  <c r="AB13" i="6"/>
  <c r="Z13" i="6"/>
  <c r="X13" i="6"/>
  <c r="V13" i="6"/>
  <c r="T13" i="6"/>
  <c r="R13" i="6"/>
  <c r="P13" i="6"/>
  <c r="N13" i="6"/>
  <c r="AC13" i="6"/>
  <c r="AA13" i="6"/>
  <c r="Y13" i="6"/>
  <c r="W13" i="6"/>
  <c r="U13" i="6"/>
  <c r="S13" i="6"/>
  <c r="Q13" i="6"/>
  <c r="O13" i="6"/>
  <c r="AB15" i="6"/>
  <c r="Z15" i="6"/>
  <c r="X15" i="6"/>
  <c r="V15" i="6"/>
  <c r="T15" i="6"/>
  <c r="R15" i="6"/>
  <c r="P15" i="6"/>
  <c r="N15" i="6"/>
  <c r="AC15" i="6"/>
  <c r="AA15" i="6"/>
  <c r="Y15" i="6"/>
  <c r="W15" i="6"/>
  <c r="U15" i="6"/>
  <c r="S15" i="6"/>
  <c r="Q15" i="6"/>
  <c r="O15" i="6"/>
  <c r="AB17" i="6"/>
  <c r="Z17" i="6"/>
  <c r="X17" i="6"/>
  <c r="V17" i="6"/>
  <c r="T17" i="6"/>
  <c r="R17" i="6"/>
  <c r="P17" i="6"/>
  <c r="N17" i="6"/>
  <c r="AC17" i="6"/>
  <c r="AA17" i="6"/>
  <c r="Y17" i="6"/>
  <c r="W17" i="6"/>
  <c r="U17" i="6"/>
  <c r="S17" i="6"/>
  <c r="Q17" i="6"/>
  <c r="O17" i="6"/>
  <c r="AB19" i="6"/>
  <c r="Z19" i="6"/>
  <c r="X19" i="6"/>
  <c r="V19" i="6"/>
  <c r="T19" i="6"/>
  <c r="R19" i="6"/>
  <c r="P19" i="6"/>
  <c r="N19" i="6"/>
  <c r="AC19" i="6"/>
  <c r="AA19" i="6"/>
  <c r="Y19" i="6"/>
  <c r="W19" i="6"/>
  <c r="U19" i="6"/>
  <c r="S19" i="6"/>
  <c r="Q19" i="6"/>
  <c r="O19" i="6"/>
  <c r="AB21" i="6"/>
  <c r="Z21" i="6"/>
  <c r="X21" i="6"/>
  <c r="V21" i="6"/>
  <c r="T21" i="6"/>
  <c r="R21" i="6"/>
  <c r="P21" i="6"/>
  <c r="N21" i="6"/>
  <c r="AC21" i="6"/>
  <c r="AA21" i="6"/>
  <c r="Y21" i="6"/>
  <c r="W21" i="6"/>
  <c r="U21" i="6"/>
  <c r="S21" i="6"/>
  <c r="Q21" i="6"/>
  <c r="O21" i="6"/>
  <c r="AB23" i="6"/>
  <c r="Z23" i="6"/>
  <c r="X23" i="6"/>
  <c r="V23" i="6"/>
  <c r="T23" i="6"/>
  <c r="R23" i="6"/>
  <c r="P23" i="6"/>
  <c r="N23" i="6"/>
  <c r="AC23" i="6"/>
  <c r="AA23" i="6"/>
  <c r="Y23" i="6"/>
  <c r="W23" i="6"/>
  <c r="U23" i="6"/>
  <c r="S23" i="6"/>
  <c r="Q23" i="6"/>
  <c r="O23" i="6"/>
  <c r="AB25" i="6"/>
  <c r="Z25" i="6"/>
  <c r="X25" i="6"/>
  <c r="V25" i="6"/>
  <c r="T25" i="6"/>
  <c r="R25" i="6"/>
  <c r="P25" i="6"/>
  <c r="N25" i="6"/>
  <c r="AC25" i="6"/>
  <c r="AA25" i="6"/>
  <c r="Y25" i="6"/>
  <c r="W25" i="6"/>
  <c r="U25" i="6"/>
  <c r="S25" i="6"/>
  <c r="Q25" i="6"/>
  <c r="O25" i="6"/>
  <c r="AB29" i="6"/>
  <c r="Z29" i="6"/>
  <c r="X29" i="6"/>
  <c r="V29" i="6"/>
  <c r="T29" i="6"/>
  <c r="R29" i="6"/>
  <c r="P29" i="6"/>
  <c r="N29" i="6"/>
  <c r="AC29" i="6"/>
  <c r="AA29" i="6"/>
  <c r="Y29" i="6"/>
  <c r="W29" i="6"/>
  <c r="U29" i="6"/>
  <c r="S29" i="6"/>
  <c r="Q29" i="6"/>
  <c r="O29" i="6"/>
  <c r="AB31" i="6"/>
  <c r="Z31" i="6"/>
  <c r="X31" i="6"/>
  <c r="V31" i="6"/>
  <c r="T31" i="6"/>
  <c r="R31" i="6"/>
  <c r="P31" i="6"/>
  <c r="N31" i="6"/>
  <c r="AC31" i="6"/>
  <c r="AA31" i="6"/>
  <c r="Y31" i="6"/>
  <c r="W31" i="6"/>
  <c r="U31" i="6"/>
  <c r="S31" i="6"/>
  <c r="Q31" i="6"/>
  <c r="O31" i="6"/>
  <c r="AB33" i="6"/>
  <c r="Z33" i="6"/>
  <c r="X33" i="6"/>
  <c r="V33" i="6"/>
  <c r="T33" i="6"/>
  <c r="R33" i="6"/>
  <c r="P33" i="6"/>
  <c r="N33" i="6"/>
  <c r="AC33" i="6"/>
  <c r="AA33" i="6"/>
  <c r="Y33" i="6"/>
  <c r="W33" i="6"/>
  <c r="U33" i="6"/>
  <c r="S33" i="6"/>
  <c r="Q33" i="6"/>
  <c r="O33" i="6"/>
  <c r="AB35" i="6"/>
  <c r="Z35" i="6"/>
  <c r="X35" i="6"/>
  <c r="V35" i="6"/>
  <c r="T35" i="6"/>
  <c r="R35" i="6"/>
  <c r="P35" i="6"/>
  <c r="N35" i="6"/>
  <c r="AC35" i="6"/>
  <c r="AA35" i="6"/>
  <c r="Y35" i="6"/>
  <c r="W35" i="6"/>
  <c r="U35" i="6"/>
  <c r="S35" i="6"/>
  <c r="Q35" i="6"/>
  <c r="O35" i="6"/>
  <c r="AB37" i="6"/>
  <c r="Z37" i="6"/>
  <c r="X37" i="6"/>
  <c r="V37" i="6"/>
  <c r="T37" i="6"/>
  <c r="R37" i="6"/>
  <c r="P37" i="6"/>
  <c r="N37" i="6"/>
  <c r="AC37" i="6"/>
  <c r="AA37" i="6"/>
  <c r="Y37" i="6"/>
  <c r="W37" i="6"/>
  <c r="U37" i="6"/>
  <c r="S37" i="6"/>
  <c r="Q37" i="6"/>
  <c r="O37" i="6"/>
  <c r="AB39" i="6"/>
  <c r="Z39" i="6"/>
  <c r="X39" i="6"/>
  <c r="V39" i="6"/>
  <c r="T39" i="6"/>
  <c r="R39" i="6"/>
  <c r="P39" i="6"/>
  <c r="N39" i="6"/>
  <c r="AC39" i="6"/>
  <c r="AA39" i="6"/>
  <c r="Y39" i="6"/>
  <c r="W39" i="6"/>
  <c r="U39" i="6"/>
  <c r="S39" i="6"/>
  <c r="Q39" i="6"/>
  <c r="O39" i="6"/>
  <c r="AB41" i="6"/>
  <c r="Z41" i="6"/>
  <c r="X41" i="6"/>
  <c r="V41" i="6"/>
  <c r="T41" i="6"/>
  <c r="R41" i="6"/>
  <c r="P41" i="6"/>
  <c r="N41" i="6"/>
  <c r="AC41" i="6"/>
  <c r="AA41" i="6"/>
  <c r="Y41" i="6"/>
  <c r="W41" i="6"/>
  <c r="U41" i="6"/>
  <c r="S41" i="6"/>
  <c r="Q41" i="6"/>
  <c r="O41" i="6"/>
  <c r="AB43" i="6"/>
  <c r="Z43" i="6"/>
  <c r="X43" i="6"/>
  <c r="V43" i="6"/>
  <c r="T43" i="6"/>
  <c r="R43" i="6"/>
  <c r="P43" i="6"/>
  <c r="N43" i="6"/>
  <c r="AC43" i="6"/>
  <c r="AA43" i="6"/>
  <c r="Y43" i="6"/>
  <c r="W43" i="6"/>
  <c r="U43" i="6"/>
  <c r="S43" i="6"/>
  <c r="Q43" i="6"/>
  <c r="O43" i="6"/>
  <c r="AB45" i="6"/>
  <c r="Z45" i="6"/>
  <c r="X45" i="6"/>
  <c r="V45" i="6"/>
  <c r="T45" i="6"/>
  <c r="R45" i="6"/>
  <c r="P45" i="6"/>
  <c r="N45" i="6"/>
  <c r="AC45" i="6"/>
  <c r="AA45" i="6"/>
  <c r="Y45" i="6"/>
  <c r="W45" i="6"/>
  <c r="U45" i="6"/>
  <c r="S45" i="6"/>
  <c r="Q45" i="6"/>
  <c r="O45" i="6"/>
  <c r="AB47" i="6"/>
  <c r="Z47" i="6"/>
  <c r="X47" i="6"/>
  <c r="V47" i="6"/>
  <c r="T47" i="6"/>
  <c r="R47" i="6"/>
  <c r="P47" i="6"/>
  <c r="N47" i="6"/>
  <c r="AC47" i="6"/>
  <c r="AA47" i="6"/>
  <c r="Y47" i="6"/>
  <c r="W47" i="6"/>
  <c r="U47" i="6"/>
  <c r="S47" i="6"/>
  <c r="Q47" i="6"/>
  <c r="O47" i="6"/>
  <c r="AC50" i="6"/>
  <c r="AA50" i="6"/>
  <c r="AB50" i="6"/>
  <c r="Z50" i="6"/>
  <c r="X50" i="6"/>
  <c r="V50" i="6"/>
  <c r="T50" i="6"/>
  <c r="R50" i="6"/>
  <c r="P50" i="6"/>
  <c r="N50" i="6"/>
  <c r="N2" i="6"/>
  <c r="P2" i="6"/>
  <c r="R2" i="6"/>
  <c r="T2" i="6"/>
  <c r="V2" i="6"/>
  <c r="X2" i="6"/>
  <c r="Z2" i="6"/>
  <c r="AB2" i="6"/>
  <c r="H3" i="6"/>
  <c r="N4" i="6"/>
  <c r="P4" i="6"/>
  <c r="R4" i="6"/>
  <c r="T4" i="6"/>
  <c r="V4" i="6"/>
  <c r="X4" i="6"/>
  <c r="Z4" i="6"/>
  <c r="AB4" i="6"/>
  <c r="H5" i="6"/>
  <c r="N6" i="6"/>
  <c r="P6" i="6"/>
  <c r="R6" i="6"/>
  <c r="T6" i="6"/>
  <c r="V6" i="6"/>
  <c r="X6" i="6"/>
  <c r="Z6" i="6"/>
  <c r="AB6" i="6"/>
  <c r="H7" i="6"/>
  <c r="N8" i="6"/>
  <c r="P8" i="6"/>
  <c r="R8" i="6"/>
  <c r="T8" i="6"/>
  <c r="V8" i="6"/>
  <c r="X8" i="6"/>
  <c r="Z8" i="6"/>
  <c r="AB8" i="6"/>
  <c r="H9" i="6"/>
  <c r="N10" i="6"/>
  <c r="P10" i="6"/>
  <c r="R10" i="6"/>
  <c r="T10" i="6"/>
  <c r="V10" i="6"/>
  <c r="X10" i="6"/>
  <c r="Z10" i="6"/>
  <c r="AB10" i="6"/>
  <c r="H11" i="6"/>
  <c r="N12" i="6"/>
  <c r="P12" i="6"/>
  <c r="R12" i="6"/>
  <c r="T12" i="6"/>
  <c r="V12" i="6"/>
  <c r="X12" i="6"/>
  <c r="Z12" i="6"/>
  <c r="AB12" i="6"/>
  <c r="H13" i="6"/>
  <c r="N14" i="6"/>
  <c r="P14" i="6"/>
  <c r="R14" i="6"/>
  <c r="T14" i="6"/>
  <c r="V14" i="6"/>
  <c r="X14" i="6"/>
  <c r="Z14" i="6"/>
  <c r="AB14" i="6"/>
  <c r="H15" i="6"/>
  <c r="N16" i="6"/>
  <c r="P16" i="6"/>
  <c r="R16" i="6"/>
  <c r="T16" i="6"/>
  <c r="V16" i="6"/>
  <c r="X16" i="6"/>
  <c r="Z16" i="6"/>
  <c r="AB16" i="6"/>
  <c r="H17" i="6"/>
  <c r="N18" i="6"/>
  <c r="P18" i="6"/>
  <c r="R18" i="6"/>
  <c r="T18" i="6"/>
  <c r="V18" i="6"/>
  <c r="X18" i="6"/>
  <c r="Z18" i="6"/>
  <c r="AB18" i="6"/>
  <c r="H19" i="6"/>
  <c r="N20" i="6"/>
  <c r="P20" i="6"/>
  <c r="R20" i="6"/>
  <c r="T20" i="6"/>
  <c r="V20" i="6"/>
  <c r="X20" i="6"/>
  <c r="Z20" i="6"/>
  <c r="AB20" i="6"/>
  <c r="H21" i="6"/>
  <c r="N22" i="6"/>
  <c r="P22" i="6"/>
  <c r="R22" i="6"/>
  <c r="T22" i="6"/>
  <c r="V22" i="6"/>
  <c r="X22" i="6"/>
  <c r="Z22" i="6"/>
  <c r="AB22" i="6"/>
  <c r="H23" i="6"/>
  <c r="N24" i="6"/>
  <c r="P24" i="6"/>
  <c r="R24" i="6"/>
  <c r="T24" i="6"/>
  <c r="V24" i="6"/>
  <c r="X24" i="6"/>
  <c r="Z24" i="6"/>
  <c r="AB24" i="6"/>
  <c r="H25" i="6"/>
  <c r="N26" i="6"/>
  <c r="P26" i="6"/>
  <c r="R26" i="6"/>
  <c r="T26" i="6"/>
  <c r="V26" i="6"/>
  <c r="X26" i="6"/>
  <c r="Z26" i="6"/>
  <c r="AB26" i="6"/>
  <c r="H27" i="6"/>
  <c r="K27" i="6"/>
  <c r="N28" i="6"/>
  <c r="P28" i="6"/>
  <c r="R28" i="6"/>
  <c r="T28" i="6"/>
  <c r="V28" i="6"/>
  <c r="X28" i="6"/>
  <c r="Z28" i="6"/>
  <c r="AB28" i="6"/>
  <c r="H29" i="6"/>
  <c r="N30" i="6"/>
  <c r="P30" i="6"/>
  <c r="R30" i="6"/>
  <c r="T30" i="6"/>
  <c r="V30" i="6"/>
  <c r="X30" i="6"/>
  <c r="Z30" i="6"/>
  <c r="AB30" i="6"/>
  <c r="H31" i="6"/>
  <c r="N32" i="6"/>
  <c r="P32" i="6"/>
  <c r="R32" i="6"/>
  <c r="T32" i="6"/>
  <c r="V32" i="6"/>
  <c r="X32" i="6"/>
  <c r="Z32" i="6"/>
  <c r="AB32" i="6"/>
  <c r="H33" i="6"/>
  <c r="N34" i="6"/>
  <c r="P34" i="6"/>
  <c r="R34" i="6"/>
  <c r="T34" i="6"/>
  <c r="V34" i="6"/>
  <c r="X34" i="6"/>
  <c r="Z34" i="6"/>
  <c r="AB34" i="6"/>
  <c r="H35" i="6"/>
  <c r="N36" i="6"/>
  <c r="P36" i="6"/>
  <c r="R36" i="6"/>
  <c r="T36" i="6"/>
  <c r="V36" i="6"/>
  <c r="X36" i="6"/>
  <c r="Z36" i="6"/>
  <c r="AB36" i="6"/>
  <c r="H37" i="6"/>
  <c r="N38" i="6"/>
  <c r="P38" i="6"/>
  <c r="R38" i="6"/>
  <c r="T38" i="6"/>
  <c r="V38" i="6"/>
  <c r="X38" i="6"/>
  <c r="Z38" i="6"/>
  <c r="AB38" i="6"/>
  <c r="H39" i="6"/>
  <c r="N40" i="6"/>
  <c r="P40" i="6"/>
  <c r="R40" i="6"/>
  <c r="T40" i="6"/>
  <c r="V40" i="6"/>
  <c r="X40" i="6"/>
  <c r="Z40" i="6"/>
  <c r="AB40" i="6"/>
  <c r="H41" i="6"/>
  <c r="N42" i="6"/>
  <c r="P42" i="6"/>
  <c r="R42" i="6"/>
  <c r="T42" i="6"/>
  <c r="V42" i="6"/>
  <c r="X42" i="6"/>
  <c r="Z42" i="6"/>
  <c r="AB42" i="6"/>
  <c r="H43" i="6"/>
  <c r="N44" i="6"/>
  <c r="P44" i="6"/>
  <c r="R44" i="6"/>
  <c r="T44" i="6"/>
  <c r="V44" i="6"/>
  <c r="X44" i="6"/>
  <c r="Z44" i="6"/>
  <c r="AB44" i="6"/>
  <c r="H45" i="6"/>
  <c r="N46" i="6"/>
  <c r="P46" i="6"/>
  <c r="R46" i="6"/>
  <c r="T46" i="6"/>
  <c r="V46" i="6"/>
  <c r="X46" i="6"/>
  <c r="Z46" i="6"/>
  <c r="AB46" i="6"/>
  <c r="H47" i="6"/>
  <c r="N48" i="6"/>
  <c r="P48" i="6"/>
  <c r="R48" i="6"/>
  <c r="U48" i="6"/>
  <c r="Y48" i="6"/>
  <c r="Q50" i="6"/>
  <c r="U50" i="6"/>
  <c r="Y50" i="6"/>
  <c r="AB48" i="6"/>
  <c r="Z48" i="6"/>
  <c r="X48" i="6"/>
  <c r="V48" i="6"/>
  <c r="T48" i="6"/>
  <c r="K49" i="6"/>
  <c r="H49" i="6"/>
  <c r="AB51" i="6"/>
  <c r="Z51" i="6"/>
  <c r="X51" i="6"/>
  <c r="V51" i="6"/>
  <c r="T51" i="6"/>
  <c r="R51" i="6"/>
  <c r="P51" i="6"/>
  <c r="N51" i="6"/>
  <c r="AC51" i="6"/>
  <c r="AA51" i="6"/>
  <c r="Y51" i="6"/>
  <c r="W51" i="6"/>
  <c r="U51" i="6"/>
  <c r="S51" i="6"/>
  <c r="Q51" i="6"/>
  <c r="O51" i="6"/>
  <c r="AB53" i="6"/>
  <c r="Z53" i="6"/>
  <c r="X53" i="6"/>
  <c r="V53" i="6"/>
  <c r="T53" i="6"/>
  <c r="R53" i="6"/>
  <c r="P53" i="6"/>
  <c r="N53" i="6"/>
  <c r="AC53" i="6"/>
  <c r="AA53" i="6"/>
  <c r="Y53" i="6"/>
  <c r="W53" i="6"/>
  <c r="U53" i="6"/>
  <c r="S53" i="6"/>
  <c r="Q53" i="6"/>
  <c r="O53" i="6"/>
  <c r="AB55" i="6"/>
  <c r="Z55" i="6"/>
  <c r="X55" i="6"/>
  <c r="V55" i="6"/>
  <c r="T55" i="6"/>
  <c r="R55" i="6"/>
  <c r="P55" i="6"/>
  <c r="N55" i="6"/>
  <c r="AC55" i="6"/>
  <c r="AA55" i="6"/>
  <c r="Y55" i="6"/>
  <c r="W55" i="6"/>
  <c r="U55" i="6"/>
  <c r="S55" i="6"/>
  <c r="Q55" i="6"/>
  <c r="O55" i="6"/>
  <c r="AB57" i="6"/>
  <c r="Z57" i="6"/>
  <c r="X57" i="6"/>
  <c r="V57" i="6"/>
  <c r="T57" i="6"/>
  <c r="R57" i="6"/>
  <c r="P57" i="6"/>
  <c r="N57" i="6"/>
  <c r="AC57" i="6"/>
  <c r="AA57" i="6"/>
  <c r="Y57" i="6"/>
  <c r="W57" i="6"/>
  <c r="U57" i="6"/>
  <c r="S57" i="6"/>
  <c r="Q57" i="6"/>
  <c r="O57" i="6"/>
  <c r="AB59" i="6"/>
  <c r="Z59" i="6"/>
  <c r="X59" i="6"/>
  <c r="V59" i="6"/>
  <c r="T59" i="6"/>
  <c r="R59" i="6"/>
  <c r="P59" i="6"/>
  <c r="N59" i="6"/>
  <c r="AC59" i="6"/>
  <c r="AA59" i="6"/>
  <c r="Y59" i="6"/>
  <c r="W59" i="6"/>
  <c r="U59" i="6"/>
  <c r="S59" i="6"/>
  <c r="Q59" i="6"/>
  <c r="O59" i="6"/>
  <c r="AB61" i="6"/>
  <c r="Z61" i="6"/>
  <c r="X61" i="6"/>
  <c r="V61" i="6"/>
  <c r="T61" i="6"/>
  <c r="R61" i="6"/>
  <c r="P61" i="6"/>
  <c r="N61" i="6"/>
  <c r="AC61" i="6"/>
  <c r="AA61" i="6"/>
  <c r="Y61" i="6"/>
  <c r="W61" i="6"/>
  <c r="U61" i="6"/>
  <c r="S61" i="6"/>
  <c r="Q61" i="6"/>
  <c r="O61" i="6"/>
  <c r="AB63" i="6"/>
  <c r="Z63" i="6"/>
  <c r="X63" i="6"/>
  <c r="V63" i="6"/>
  <c r="T63" i="6"/>
  <c r="R63" i="6"/>
  <c r="P63" i="6"/>
  <c r="N63" i="6"/>
  <c r="AC63" i="6"/>
  <c r="AA63" i="6"/>
  <c r="Y63" i="6"/>
  <c r="W63" i="6"/>
  <c r="U63" i="6"/>
  <c r="S63" i="6"/>
  <c r="Q63" i="6"/>
  <c r="O63" i="6"/>
  <c r="AB65" i="6"/>
  <c r="Z65" i="6"/>
  <c r="X65" i="6"/>
  <c r="V65" i="6"/>
  <c r="T65" i="6"/>
  <c r="R65" i="6"/>
  <c r="P65" i="6"/>
  <c r="N65" i="6"/>
  <c r="AC65" i="6"/>
  <c r="AA65" i="6"/>
  <c r="Y65" i="6"/>
  <c r="W65" i="6"/>
  <c r="U65" i="6"/>
  <c r="S65" i="6"/>
  <c r="Q65" i="6"/>
  <c r="O65" i="6"/>
  <c r="AB67" i="6"/>
  <c r="Z67" i="6"/>
  <c r="X67" i="6"/>
  <c r="V67" i="6"/>
  <c r="T67" i="6"/>
  <c r="R67" i="6"/>
  <c r="P67" i="6"/>
  <c r="N67" i="6"/>
  <c r="AC67" i="6"/>
  <c r="AA67" i="6"/>
  <c r="Y67" i="6"/>
  <c r="W67" i="6"/>
  <c r="U67" i="6"/>
  <c r="S67" i="6"/>
  <c r="Q67" i="6"/>
  <c r="O67" i="6"/>
  <c r="AB69" i="6"/>
  <c r="Z69" i="6"/>
  <c r="X69" i="6"/>
  <c r="V69" i="6"/>
  <c r="T69" i="6"/>
  <c r="R69" i="6"/>
  <c r="P69" i="6"/>
  <c r="N69" i="6"/>
  <c r="AC69" i="6"/>
  <c r="AA69" i="6"/>
  <c r="Y69" i="6"/>
  <c r="W69" i="6"/>
  <c r="U69" i="6"/>
  <c r="S69" i="6"/>
  <c r="Q69" i="6"/>
  <c r="O69" i="6"/>
  <c r="AB71" i="6"/>
  <c r="Z71" i="6"/>
  <c r="X71" i="6"/>
  <c r="V71" i="6"/>
  <c r="T71" i="6"/>
  <c r="R71" i="6"/>
  <c r="P71" i="6"/>
  <c r="N71" i="6"/>
  <c r="AC71" i="6"/>
  <c r="AA71" i="6"/>
  <c r="Y71" i="6"/>
  <c r="W71" i="6"/>
  <c r="U71" i="6"/>
  <c r="S71" i="6"/>
  <c r="Q71" i="6"/>
  <c r="O71" i="6"/>
  <c r="AB73" i="6"/>
  <c r="Z73" i="6"/>
  <c r="X73" i="6"/>
  <c r="V73" i="6"/>
  <c r="T73" i="6"/>
  <c r="R73" i="6"/>
  <c r="P73" i="6"/>
  <c r="N73" i="6"/>
  <c r="AC73" i="6"/>
  <c r="AA73" i="6"/>
  <c r="Y73" i="6"/>
  <c r="W73" i="6"/>
  <c r="U73" i="6"/>
  <c r="S73" i="6"/>
  <c r="Q73" i="6"/>
  <c r="O73" i="6"/>
  <c r="AB75" i="6"/>
  <c r="Z75" i="6"/>
  <c r="X75" i="6"/>
  <c r="V75" i="6"/>
  <c r="T75" i="6"/>
  <c r="R75" i="6"/>
  <c r="P75" i="6"/>
  <c r="N75" i="6"/>
  <c r="AC75" i="6"/>
  <c r="AA75" i="6"/>
  <c r="Y75" i="6"/>
  <c r="W75" i="6"/>
  <c r="U75" i="6"/>
  <c r="S75" i="6"/>
  <c r="Q75" i="6"/>
  <c r="O75" i="6"/>
  <c r="O2" i="6"/>
  <c r="Q2" i="6"/>
  <c r="S2" i="6"/>
  <c r="U2" i="6"/>
  <c r="W2" i="6"/>
  <c r="Y2" i="6"/>
  <c r="AA2" i="6"/>
  <c r="O4" i="6"/>
  <c r="Q4" i="6"/>
  <c r="S4" i="6"/>
  <c r="U4" i="6"/>
  <c r="W4" i="6"/>
  <c r="Y4" i="6"/>
  <c r="AA4" i="6"/>
  <c r="O6" i="6"/>
  <c r="Q6" i="6"/>
  <c r="S6" i="6"/>
  <c r="U6" i="6"/>
  <c r="W6" i="6"/>
  <c r="Y6" i="6"/>
  <c r="AA6" i="6"/>
  <c r="O8" i="6"/>
  <c r="Q8" i="6"/>
  <c r="S8" i="6"/>
  <c r="U8" i="6"/>
  <c r="W8" i="6"/>
  <c r="Y8" i="6"/>
  <c r="AA8" i="6"/>
  <c r="O10" i="6"/>
  <c r="Q10" i="6"/>
  <c r="S10" i="6"/>
  <c r="U10" i="6"/>
  <c r="W10" i="6"/>
  <c r="Y10" i="6"/>
  <c r="AA10" i="6"/>
  <c r="O12" i="6"/>
  <c r="Q12" i="6"/>
  <c r="S12" i="6"/>
  <c r="U12" i="6"/>
  <c r="W12" i="6"/>
  <c r="Y12" i="6"/>
  <c r="AA12" i="6"/>
  <c r="O14" i="6"/>
  <c r="Q14" i="6"/>
  <c r="S14" i="6"/>
  <c r="U14" i="6"/>
  <c r="W14" i="6"/>
  <c r="Y14" i="6"/>
  <c r="AA14" i="6"/>
  <c r="O16" i="6"/>
  <c r="Q16" i="6"/>
  <c r="S16" i="6"/>
  <c r="U16" i="6"/>
  <c r="W16" i="6"/>
  <c r="Y16" i="6"/>
  <c r="AA16" i="6"/>
  <c r="O18" i="6"/>
  <c r="Q18" i="6"/>
  <c r="S18" i="6"/>
  <c r="U18" i="6"/>
  <c r="W18" i="6"/>
  <c r="Y18" i="6"/>
  <c r="AA18" i="6"/>
  <c r="O20" i="6"/>
  <c r="Q20" i="6"/>
  <c r="S20" i="6"/>
  <c r="U20" i="6"/>
  <c r="W20" i="6"/>
  <c r="Y20" i="6"/>
  <c r="AA20" i="6"/>
  <c r="O22" i="6"/>
  <c r="Q22" i="6"/>
  <c r="S22" i="6"/>
  <c r="U22" i="6"/>
  <c r="W22" i="6"/>
  <c r="Y22" i="6"/>
  <c r="AA22" i="6"/>
  <c r="O24" i="6"/>
  <c r="Q24" i="6"/>
  <c r="S24" i="6"/>
  <c r="U24" i="6"/>
  <c r="W24" i="6"/>
  <c r="Y24" i="6"/>
  <c r="AA24" i="6"/>
  <c r="O26" i="6"/>
  <c r="Q26" i="6"/>
  <c r="S26" i="6"/>
  <c r="U26" i="6"/>
  <c r="W26" i="6"/>
  <c r="Y26" i="6"/>
  <c r="AA26" i="6"/>
  <c r="O28" i="6"/>
  <c r="Q28" i="6"/>
  <c r="S28" i="6"/>
  <c r="U28" i="6"/>
  <c r="W28" i="6"/>
  <c r="Y28" i="6"/>
  <c r="AA28" i="6"/>
  <c r="O30" i="6"/>
  <c r="Q30" i="6"/>
  <c r="S30" i="6"/>
  <c r="U30" i="6"/>
  <c r="W30" i="6"/>
  <c r="Y30" i="6"/>
  <c r="AA30" i="6"/>
  <c r="O32" i="6"/>
  <c r="Q32" i="6"/>
  <c r="S32" i="6"/>
  <c r="U32" i="6"/>
  <c r="W32" i="6"/>
  <c r="Y32" i="6"/>
  <c r="AA32" i="6"/>
  <c r="O34" i="6"/>
  <c r="Q34" i="6"/>
  <c r="S34" i="6"/>
  <c r="U34" i="6"/>
  <c r="W34" i="6"/>
  <c r="Y34" i="6"/>
  <c r="AA34" i="6"/>
  <c r="O36" i="6"/>
  <c r="Q36" i="6"/>
  <c r="S36" i="6"/>
  <c r="U36" i="6"/>
  <c r="W36" i="6"/>
  <c r="Y36" i="6"/>
  <c r="AA36" i="6"/>
  <c r="O38" i="6"/>
  <c r="Q38" i="6"/>
  <c r="S38" i="6"/>
  <c r="U38" i="6"/>
  <c r="W38" i="6"/>
  <c r="Y38" i="6"/>
  <c r="AA38" i="6"/>
  <c r="O40" i="6"/>
  <c r="Q40" i="6"/>
  <c r="S40" i="6"/>
  <c r="U40" i="6"/>
  <c r="W40" i="6"/>
  <c r="Y40" i="6"/>
  <c r="AA40" i="6"/>
  <c r="O42" i="6"/>
  <c r="Q42" i="6"/>
  <c r="S42" i="6"/>
  <c r="U42" i="6"/>
  <c r="W42" i="6"/>
  <c r="Y42" i="6"/>
  <c r="AA42" i="6"/>
  <c r="O44" i="6"/>
  <c r="Q44" i="6"/>
  <c r="S44" i="6"/>
  <c r="U44" i="6"/>
  <c r="W44" i="6"/>
  <c r="Y44" i="6"/>
  <c r="AA44" i="6"/>
  <c r="O46" i="6"/>
  <c r="Q46" i="6"/>
  <c r="S46" i="6"/>
  <c r="U46" i="6"/>
  <c r="W46" i="6"/>
  <c r="Y46" i="6"/>
  <c r="AA46" i="6"/>
  <c r="O48" i="6"/>
  <c r="Q48" i="6"/>
  <c r="S48" i="6"/>
  <c r="W48" i="6"/>
  <c r="AA48" i="6"/>
  <c r="AC79" i="6"/>
  <c r="AA79" i="6"/>
  <c r="Y79" i="6"/>
  <c r="W79" i="6"/>
  <c r="U79" i="6"/>
  <c r="S79" i="6"/>
  <c r="Q79" i="6"/>
  <c r="O79" i="6"/>
  <c r="AB79" i="6"/>
  <c r="Z79" i="6"/>
  <c r="X79" i="6"/>
  <c r="V79" i="6"/>
  <c r="T79" i="6"/>
  <c r="R79" i="6"/>
  <c r="P79" i="6"/>
  <c r="N79" i="6"/>
  <c r="AB80" i="6"/>
  <c r="Z80" i="6"/>
  <c r="X80" i="6"/>
  <c r="V80" i="6"/>
  <c r="T80" i="6"/>
  <c r="R80" i="6"/>
  <c r="P80" i="6"/>
  <c r="N80" i="6"/>
  <c r="AC80" i="6"/>
  <c r="AA80" i="6"/>
  <c r="Y80" i="6"/>
  <c r="W80" i="6"/>
  <c r="U80" i="6"/>
  <c r="S80" i="6"/>
  <c r="Q80" i="6"/>
  <c r="O80" i="6"/>
  <c r="AB82" i="6"/>
  <c r="Z82" i="6"/>
  <c r="X82" i="6"/>
  <c r="V82" i="6"/>
  <c r="T82" i="6"/>
  <c r="R82" i="6"/>
  <c r="P82" i="6"/>
  <c r="N82" i="6"/>
  <c r="AC82" i="6"/>
  <c r="AA82" i="6"/>
  <c r="Y82" i="6"/>
  <c r="W82" i="6"/>
  <c r="U82" i="6"/>
  <c r="S82" i="6"/>
  <c r="Q82" i="6"/>
  <c r="O82" i="6"/>
  <c r="AB84" i="6"/>
  <c r="Z84" i="6"/>
  <c r="X84" i="6"/>
  <c r="V84" i="6"/>
  <c r="T84" i="6"/>
  <c r="R84" i="6"/>
  <c r="P84" i="6"/>
  <c r="N84" i="6"/>
  <c r="AC84" i="6"/>
  <c r="AA84" i="6"/>
  <c r="Y84" i="6"/>
  <c r="W84" i="6"/>
  <c r="U84" i="6"/>
  <c r="S84" i="6"/>
  <c r="Q84" i="6"/>
  <c r="O84" i="6"/>
  <c r="AB86" i="6"/>
  <c r="Z86" i="6"/>
  <c r="X86" i="6"/>
  <c r="V86" i="6"/>
  <c r="T86" i="6"/>
  <c r="R86" i="6"/>
  <c r="P86" i="6"/>
  <c r="N86" i="6"/>
  <c r="AC86" i="6"/>
  <c r="AA86" i="6"/>
  <c r="Y86" i="6"/>
  <c r="W86" i="6"/>
  <c r="U86" i="6"/>
  <c r="S86" i="6"/>
  <c r="Q86" i="6"/>
  <c r="O86" i="6"/>
  <c r="AC89" i="6"/>
  <c r="AA89" i="6"/>
  <c r="Y89" i="6"/>
  <c r="W89" i="6"/>
  <c r="U89" i="6"/>
  <c r="S89" i="6"/>
  <c r="Q89" i="6"/>
  <c r="O89" i="6"/>
  <c r="AB89" i="6"/>
  <c r="Z89" i="6"/>
  <c r="X89" i="6"/>
  <c r="V89" i="6"/>
  <c r="T89" i="6"/>
  <c r="R89" i="6"/>
  <c r="P89" i="6"/>
  <c r="N89" i="6"/>
  <c r="AC91" i="6"/>
  <c r="AA91" i="6"/>
  <c r="Y91" i="6"/>
  <c r="W91" i="6"/>
  <c r="U91" i="6"/>
  <c r="S91" i="6"/>
  <c r="Q91" i="6"/>
  <c r="O91" i="6"/>
  <c r="AB91" i="6"/>
  <c r="Z91" i="6"/>
  <c r="X91" i="6"/>
  <c r="V91" i="6"/>
  <c r="T91" i="6"/>
  <c r="R91" i="6"/>
  <c r="P91" i="6"/>
  <c r="N91" i="6"/>
  <c r="AB92" i="6"/>
  <c r="Z92" i="6"/>
  <c r="X92" i="6"/>
  <c r="V92" i="6"/>
  <c r="T92" i="6"/>
  <c r="R92" i="6"/>
  <c r="P92" i="6"/>
  <c r="N92" i="6"/>
  <c r="AC92" i="6"/>
  <c r="AA92" i="6"/>
  <c r="Y92" i="6"/>
  <c r="W92" i="6"/>
  <c r="U92" i="6"/>
  <c r="S92" i="6"/>
  <c r="Q92" i="6"/>
  <c r="O92" i="6"/>
  <c r="AB94" i="6"/>
  <c r="Z94" i="6"/>
  <c r="X94" i="6"/>
  <c r="V94" i="6"/>
  <c r="T94" i="6"/>
  <c r="R94" i="6"/>
  <c r="P94" i="6"/>
  <c r="N94" i="6"/>
  <c r="AC94" i="6"/>
  <c r="AA94" i="6"/>
  <c r="Y94" i="6"/>
  <c r="W94" i="6"/>
  <c r="U94" i="6"/>
  <c r="S94" i="6"/>
  <c r="Q94" i="6"/>
  <c r="O94" i="6"/>
  <c r="AB96" i="6"/>
  <c r="Z96" i="6"/>
  <c r="X96" i="6"/>
  <c r="V96" i="6"/>
  <c r="T96" i="6"/>
  <c r="R96" i="6"/>
  <c r="P96" i="6"/>
  <c r="N96" i="6"/>
  <c r="AC96" i="6"/>
  <c r="AA96" i="6"/>
  <c r="Y96" i="6"/>
  <c r="W96" i="6"/>
  <c r="U96" i="6"/>
  <c r="S96" i="6"/>
  <c r="Q96" i="6"/>
  <c r="O96" i="6"/>
  <c r="AC99" i="6"/>
  <c r="AA99" i="6"/>
  <c r="Y99" i="6"/>
  <c r="W99" i="6"/>
  <c r="U99" i="6"/>
  <c r="S99" i="6"/>
  <c r="Q99" i="6"/>
  <c r="O99" i="6"/>
  <c r="AB99" i="6"/>
  <c r="Z99" i="6"/>
  <c r="X99" i="6"/>
  <c r="V99" i="6"/>
  <c r="T99" i="6"/>
  <c r="R99" i="6"/>
  <c r="P99" i="6"/>
  <c r="N99" i="6"/>
  <c r="AB100" i="6"/>
  <c r="Z100" i="6"/>
  <c r="X100" i="6"/>
  <c r="V100" i="6"/>
  <c r="T100" i="6"/>
  <c r="R100" i="6"/>
  <c r="P100" i="6"/>
  <c r="N100" i="6"/>
  <c r="AC100" i="6"/>
  <c r="AA100" i="6"/>
  <c r="Y100" i="6"/>
  <c r="W100" i="6"/>
  <c r="U100" i="6"/>
  <c r="S100" i="6"/>
  <c r="Q100" i="6"/>
  <c r="O100" i="6"/>
  <c r="AB102" i="6"/>
  <c r="Z102" i="6"/>
  <c r="X102" i="6"/>
  <c r="V102" i="6"/>
  <c r="T102" i="6"/>
  <c r="R102" i="6"/>
  <c r="P102" i="6"/>
  <c r="N102" i="6"/>
  <c r="AC102" i="6"/>
  <c r="AA102" i="6"/>
  <c r="Y102" i="6"/>
  <c r="W102" i="6"/>
  <c r="U102" i="6"/>
  <c r="S102" i="6"/>
  <c r="Q102" i="6"/>
  <c r="O102" i="6"/>
  <c r="AC103" i="6"/>
  <c r="AA103" i="6"/>
  <c r="Y103" i="6"/>
  <c r="W103" i="6"/>
  <c r="U103" i="6"/>
  <c r="S103" i="6"/>
  <c r="Q103" i="6"/>
  <c r="O103" i="6"/>
  <c r="AB103" i="6"/>
  <c r="Z103" i="6"/>
  <c r="X103" i="6"/>
  <c r="V103" i="6"/>
  <c r="T103" i="6"/>
  <c r="R103" i="6"/>
  <c r="P103" i="6"/>
  <c r="N103" i="6"/>
  <c r="H51" i="6"/>
  <c r="N52" i="6"/>
  <c r="P52" i="6"/>
  <c r="R52" i="6"/>
  <c r="T52" i="6"/>
  <c r="V52" i="6"/>
  <c r="X52" i="6"/>
  <c r="Z52" i="6"/>
  <c r="AB52" i="6"/>
  <c r="H53" i="6"/>
  <c r="N54" i="6"/>
  <c r="P54" i="6"/>
  <c r="R54" i="6"/>
  <c r="T54" i="6"/>
  <c r="V54" i="6"/>
  <c r="X54" i="6"/>
  <c r="Z54" i="6"/>
  <c r="AB54" i="6"/>
  <c r="H55" i="6"/>
  <c r="N56" i="6"/>
  <c r="P56" i="6"/>
  <c r="R56" i="6"/>
  <c r="T56" i="6"/>
  <c r="V56" i="6"/>
  <c r="X56" i="6"/>
  <c r="Z56" i="6"/>
  <c r="AB56" i="6"/>
  <c r="H57" i="6"/>
  <c r="N58" i="6"/>
  <c r="P58" i="6"/>
  <c r="R58" i="6"/>
  <c r="T58" i="6"/>
  <c r="V58" i="6"/>
  <c r="X58" i="6"/>
  <c r="Z58" i="6"/>
  <c r="AB58" i="6"/>
  <c r="H59" i="6"/>
  <c r="N60" i="6"/>
  <c r="P60" i="6"/>
  <c r="R60" i="6"/>
  <c r="T60" i="6"/>
  <c r="V60" i="6"/>
  <c r="X60" i="6"/>
  <c r="Z60" i="6"/>
  <c r="AB60" i="6"/>
  <c r="H61" i="6"/>
  <c r="N62" i="6"/>
  <c r="P62" i="6"/>
  <c r="R62" i="6"/>
  <c r="T62" i="6"/>
  <c r="V62" i="6"/>
  <c r="X62" i="6"/>
  <c r="Z62" i="6"/>
  <c r="AB62" i="6"/>
  <c r="H63" i="6"/>
  <c r="N64" i="6"/>
  <c r="P64" i="6"/>
  <c r="R64" i="6"/>
  <c r="T64" i="6"/>
  <c r="V64" i="6"/>
  <c r="X64" i="6"/>
  <c r="Z64" i="6"/>
  <c r="AB64" i="6"/>
  <c r="H65" i="6"/>
  <c r="N66" i="6"/>
  <c r="P66" i="6"/>
  <c r="R66" i="6"/>
  <c r="T66" i="6"/>
  <c r="V66" i="6"/>
  <c r="X66" i="6"/>
  <c r="Z66" i="6"/>
  <c r="AB66" i="6"/>
  <c r="H67" i="6"/>
  <c r="N68" i="6"/>
  <c r="P68" i="6"/>
  <c r="R68" i="6"/>
  <c r="T68" i="6"/>
  <c r="V68" i="6"/>
  <c r="X68" i="6"/>
  <c r="Z68" i="6"/>
  <c r="AB68" i="6"/>
  <c r="H69" i="6"/>
  <c r="N70" i="6"/>
  <c r="P70" i="6"/>
  <c r="R70" i="6"/>
  <c r="T70" i="6"/>
  <c r="V70" i="6"/>
  <c r="X70" i="6"/>
  <c r="Z70" i="6"/>
  <c r="AB70" i="6"/>
  <c r="H71" i="6"/>
  <c r="N72" i="6"/>
  <c r="P72" i="6"/>
  <c r="R72" i="6"/>
  <c r="T72" i="6"/>
  <c r="V72" i="6"/>
  <c r="X72" i="6"/>
  <c r="Z72" i="6"/>
  <c r="AB72" i="6"/>
  <c r="H73" i="6"/>
  <c r="N74" i="6"/>
  <c r="P74" i="6"/>
  <c r="R74" i="6"/>
  <c r="T74" i="6"/>
  <c r="V74" i="6"/>
  <c r="X74" i="6"/>
  <c r="Z74" i="6"/>
  <c r="AB74" i="6"/>
  <c r="H75" i="6"/>
  <c r="N76" i="6"/>
  <c r="P76" i="6"/>
  <c r="R76" i="6"/>
  <c r="T76" i="6"/>
  <c r="V76" i="6"/>
  <c r="X76" i="6"/>
  <c r="AB76" i="6"/>
  <c r="AC76" i="6"/>
  <c r="AA76" i="6"/>
  <c r="AC77" i="6"/>
  <c r="AA77" i="6"/>
  <c r="Y77" i="6"/>
  <c r="W77" i="6"/>
  <c r="U77" i="6"/>
  <c r="S77" i="6"/>
  <c r="Q77" i="6"/>
  <c r="O77" i="6"/>
  <c r="AB77" i="6"/>
  <c r="Z77" i="6"/>
  <c r="X77" i="6"/>
  <c r="V77" i="6"/>
  <c r="T77" i="6"/>
  <c r="R77" i="6"/>
  <c r="P77" i="6"/>
  <c r="N77" i="6"/>
  <c r="AB78" i="6"/>
  <c r="Z78" i="6"/>
  <c r="X78" i="6"/>
  <c r="V78" i="6"/>
  <c r="T78" i="6"/>
  <c r="R78" i="6"/>
  <c r="P78" i="6"/>
  <c r="N78" i="6"/>
  <c r="AC78" i="6"/>
  <c r="AA78" i="6"/>
  <c r="Y78" i="6"/>
  <c r="W78" i="6"/>
  <c r="U78" i="6"/>
  <c r="S78" i="6"/>
  <c r="Q78" i="6"/>
  <c r="O78" i="6"/>
  <c r="AC81" i="6"/>
  <c r="AA81" i="6"/>
  <c r="Y81" i="6"/>
  <c r="W81" i="6"/>
  <c r="U81" i="6"/>
  <c r="S81" i="6"/>
  <c r="Q81" i="6"/>
  <c r="O81" i="6"/>
  <c r="AB81" i="6"/>
  <c r="Z81" i="6"/>
  <c r="X81" i="6"/>
  <c r="V81" i="6"/>
  <c r="T81" i="6"/>
  <c r="R81" i="6"/>
  <c r="P81" i="6"/>
  <c r="N81" i="6"/>
  <c r="AC83" i="6"/>
  <c r="AA83" i="6"/>
  <c r="Y83" i="6"/>
  <c r="W83" i="6"/>
  <c r="U83" i="6"/>
  <c r="S83" i="6"/>
  <c r="Q83" i="6"/>
  <c r="O83" i="6"/>
  <c r="AB83" i="6"/>
  <c r="Z83" i="6"/>
  <c r="X83" i="6"/>
  <c r="V83" i="6"/>
  <c r="T83" i="6"/>
  <c r="R83" i="6"/>
  <c r="P83" i="6"/>
  <c r="N83" i="6"/>
  <c r="AC85" i="6"/>
  <c r="AA85" i="6"/>
  <c r="Y85" i="6"/>
  <c r="W85" i="6"/>
  <c r="U85" i="6"/>
  <c r="S85" i="6"/>
  <c r="Q85" i="6"/>
  <c r="O85" i="6"/>
  <c r="AB85" i="6"/>
  <c r="Z85" i="6"/>
  <c r="X85" i="6"/>
  <c r="V85" i="6"/>
  <c r="T85" i="6"/>
  <c r="R85" i="6"/>
  <c r="P85" i="6"/>
  <c r="N85" i="6"/>
  <c r="AC87" i="6"/>
  <c r="AA87" i="6"/>
  <c r="Y87" i="6"/>
  <c r="W87" i="6"/>
  <c r="U87" i="6"/>
  <c r="S87" i="6"/>
  <c r="Q87" i="6"/>
  <c r="O87" i="6"/>
  <c r="AB87" i="6"/>
  <c r="Z87" i="6"/>
  <c r="X87" i="6"/>
  <c r="V87" i="6"/>
  <c r="T87" i="6"/>
  <c r="R87" i="6"/>
  <c r="P87" i="6"/>
  <c r="N87" i="6"/>
  <c r="AB88" i="6"/>
  <c r="Z88" i="6"/>
  <c r="X88" i="6"/>
  <c r="V88" i="6"/>
  <c r="T88" i="6"/>
  <c r="R88" i="6"/>
  <c r="P88" i="6"/>
  <c r="N88" i="6"/>
  <c r="AC88" i="6"/>
  <c r="AA88" i="6"/>
  <c r="Y88" i="6"/>
  <c r="W88" i="6"/>
  <c r="U88" i="6"/>
  <c r="S88" i="6"/>
  <c r="Q88" i="6"/>
  <c r="O88" i="6"/>
  <c r="AB90" i="6"/>
  <c r="Z90" i="6"/>
  <c r="X90" i="6"/>
  <c r="V90" i="6"/>
  <c r="T90" i="6"/>
  <c r="R90" i="6"/>
  <c r="P90" i="6"/>
  <c r="N90" i="6"/>
  <c r="AC90" i="6"/>
  <c r="AA90" i="6"/>
  <c r="Y90" i="6"/>
  <c r="W90" i="6"/>
  <c r="U90" i="6"/>
  <c r="S90" i="6"/>
  <c r="Q90" i="6"/>
  <c r="O90" i="6"/>
  <c r="AC97" i="6"/>
  <c r="AA97" i="6"/>
  <c r="Y97" i="6"/>
  <c r="W97" i="6"/>
  <c r="U97" i="6"/>
  <c r="S97" i="6"/>
  <c r="Q97" i="6"/>
  <c r="O97" i="6"/>
  <c r="AB97" i="6"/>
  <c r="Z97" i="6"/>
  <c r="X97" i="6"/>
  <c r="V97" i="6"/>
  <c r="T97" i="6"/>
  <c r="R97" i="6"/>
  <c r="P97" i="6"/>
  <c r="N97" i="6"/>
  <c r="AB98" i="6"/>
  <c r="Z98" i="6"/>
  <c r="X98" i="6"/>
  <c r="V98" i="6"/>
  <c r="T98" i="6"/>
  <c r="R98" i="6"/>
  <c r="P98" i="6"/>
  <c r="N98" i="6"/>
  <c r="AC98" i="6"/>
  <c r="AA98" i="6"/>
  <c r="Y98" i="6"/>
  <c r="W98" i="6"/>
  <c r="U98" i="6"/>
  <c r="S98" i="6"/>
  <c r="Q98" i="6"/>
  <c r="O98" i="6"/>
  <c r="AC101" i="6"/>
  <c r="AA101" i="6"/>
  <c r="Y101" i="6"/>
  <c r="W101" i="6"/>
  <c r="U101" i="6"/>
  <c r="S101" i="6"/>
  <c r="Q101" i="6"/>
  <c r="O101" i="6"/>
  <c r="AB101" i="6"/>
  <c r="Z101" i="6"/>
  <c r="X101" i="6"/>
  <c r="V101" i="6"/>
  <c r="T101" i="6"/>
  <c r="R101" i="6"/>
  <c r="P101" i="6"/>
  <c r="N101" i="6"/>
  <c r="O52" i="6"/>
  <c r="Q52" i="6"/>
  <c r="S52" i="6"/>
  <c r="U52" i="6"/>
  <c r="W52" i="6"/>
  <c r="Y52" i="6"/>
  <c r="AA52" i="6"/>
  <c r="O54" i="6"/>
  <c r="Q54" i="6"/>
  <c r="S54" i="6"/>
  <c r="U54" i="6"/>
  <c r="W54" i="6"/>
  <c r="Y54" i="6"/>
  <c r="AA54" i="6"/>
  <c r="O56" i="6"/>
  <c r="Q56" i="6"/>
  <c r="S56" i="6"/>
  <c r="U56" i="6"/>
  <c r="W56" i="6"/>
  <c r="Y56" i="6"/>
  <c r="AA56" i="6"/>
  <c r="O58" i="6"/>
  <c r="Q58" i="6"/>
  <c r="S58" i="6"/>
  <c r="U58" i="6"/>
  <c r="W58" i="6"/>
  <c r="Y58" i="6"/>
  <c r="AA58" i="6"/>
  <c r="O60" i="6"/>
  <c r="Q60" i="6"/>
  <c r="S60" i="6"/>
  <c r="U60" i="6"/>
  <c r="W60" i="6"/>
  <c r="Y60" i="6"/>
  <c r="AA60" i="6"/>
  <c r="O62" i="6"/>
  <c r="Q62" i="6"/>
  <c r="S62" i="6"/>
  <c r="U62" i="6"/>
  <c r="W62" i="6"/>
  <c r="Y62" i="6"/>
  <c r="AA62" i="6"/>
  <c r="O64" i="6"/>
  <c r="Q64" i="6"/>
  <c r="S64" i="6"/>
  <c r="U64" i="6"/>
  <c r="W64" i="6"/>
  <c r="Y64" i="6"/>
  <c r="AA64" i="6"/>
  <c r="O66" i="6"/>
  <c r="Q66" i="6"/>
  <c r="S66" i="6"/>
  <c r="U66" i="6"/>
  <c r="W66" i="6"/>
  <c r="Y66" i="6"/>
  <c r="AA66" i="6"/>
  <c r="O68" i="6"/>
  <c r="Q68" i="6"/>
  <c r="S68" i="6"/>
  <c r="U68" i="6"/>
  <c r="W68" i="6"/>
  <c r="Y68" i="6"/>
  <c r="AA68" i="6"/>
  <c r="O70" i="6"/>
  <c r="Q70" i="6"/>
  <c r="S70" i="6"/>
  <c r="U70" i="6"/>
  <c r="W70" i="6"/>
  <c r="Y70" i="6"/>
  <c r="AA70" i="6"/>
  <c r="O72" i="6"/>
  <c r="Q72" i="6"/>
  <c r="S72" i="6"/>
  <c r="U72" i="6"/>
  <c r="W72" i="6"/>
  <c r="Y72" i="6"/>
  <c r="AA72" i="6"/>
  <c r="O74" i="6"/>
  <c r="Q74" i="6"/>
  <c r="S74" i="6"/>
  <c r="U74" i="6"/>
  <c r="W74" i="6"/>
  <c r="Y74" i="6"/>
  <c r="AA74" i="6"/>
  <c r="O76" i="6"/>
  <c r="Q76" i="6"/>
  <c r="S76" i="6"/>
  <c r="U76" i="6"/>
  <c r="W76" i="6"/>
  <c r="Y76" i="6"/>
  <c r="H82" i="6"/>
  <c r="H84" i="6"/>
  <c r="H86" i="6"/>
  <c r="H90" i="6"/>
  <c r="N93" i="6"/>
  <c r="P93" i="6"/>
  <c r="R93" i="6"/>
  <c r="T93" i="6"/>
  <c r="V93" i="6"/>
  <c r="X93" i="6"/>
  <c r="Z93" i="6"/>
  <c r="AB93" i="6"/>
  <c r="H94" i="6"/>
  <c r="N95" i="6"/>
  <c r="P95" i="6"/>
  <c r="R95" i="6"/>
  <c r="T95" i="6"/>
  <c r="V95" i="6"/>
  <c r="X95" i="6"/>
  <c r="Z95" i="6"/>
  <c r="AB95" i="6"/>
  <c r="H96" i="6"/>
  <c r="H102" i="6"/>
  <c r="H77" i="6"/>
  <c r="H79" i="6"/>
  <c r="H81" i="6"/>
  <c r="H83" i="6"/>
  <c r="H85" i="6"/>
  <c r="H87" i="6"/>
  <c r="H89" i="6"/>
  <c r="H91" i="6"/>
  <c r="O93" i="6"/>
  <c r="Q93" i="6"/>
  <c r="S93" i="6"/>
  <c r="U93" i="6"/>
  <c r="W93" i="6"/>
  <c r="Y93" i="6"/>
  <c r="AA93" i="6"/>
  <c r="O95" i="6"/>
  <c r="Q95" i="6"/>
  <c r="S95" i="6"/>
  <c r="U95" i="6"/>
  <c r="W95" i="6"/>
  <c r="Y95" i="6"/>
  <c r="AA95" i="6"/>
  <c r="H97" i="6"/>
  <c r="H99" i="6"/>
  <c r="H101" i="6"/>
  <c r="H112" i="6" l="1"/>
  <c r="AC49" i="6"/>
  <c r="AA49" i="6"/>
  <c r="Y49" i="6"/>
  <c r="W49" i="6"/>
  <c r="U49" i="6"/>
  <c r="S49" i="6"/>
  <c r="Q49" i="6"/>
  <c r="O49" i="6"/>
  <c r="AB49" i="6"/>
  <c r="X49" i="6"/>
  <c r="T49" i="6"/>
  <c r="P49" i="6"/>
  <c r="Z49" i="6"/>
  <c r="V49" i="6"/>
  <c r="R49" i="6"/>
  <c r="N49" i="6"/>
  <c r="K112" i="6"/>
  <c r="AB27" i="6"/>
  <c r="Z27" i="6"/>
  <c r="Z112" i="6" s="1"/>
  <c r="X27" i="6"/>
  <c r="X112" i="6" s="1"/>
  <c r="V27" i="6"/>
  <c r="V112" i="6" s="1"/>
  <c r="T27" i="6"/>
  <c r="R27" i="6"/>
  <c r="R112" i="6" s="1"/>
  <c r="P27" i="6"/>
  <c r="P112" i="6" s="1"/>
  <c r="N27" i="6"/>
  <c r="N112" i="6" s="1"/>
  <c r="AC27" i="6"/>
  <c r="AA27" i="6"/>
  <c r="AA112" i="6" s="1"/>
  <c r="Y27" i="6"/>
  <c r="W27" i="6"/>
  <c r="W112" i="6" s="1"/>
  <c r="U27" i="6"/>
  <c r="S27" i="6"/>
  <c r="S112" i="6" s="1"/>
  <c r="Q27" i="6"/>
  <c r="O27" i="6"/>
  <c r="O112" i="6" s="1"/>
  <c r="AC114" i="6"/>
  <c r="DO18" i="4"/>
  <c r="DO17" i="4"/>
  <c r="DO16" i="4"/>
  <c r="DO15" i="4"/>
  <c r="DO8" i="4"/>
  <c r="DO9" i="4"/>
  <c r="DO7" i="4"/>
  <c r="DO6" i="4"/>
  <c r="DO5" i="4"/>
  <c r="DL5" i="4"/>
  <c r="DM18" i="4"/>
  <c r="DM22" i="4"/>
  <c r="DM25" i="4"/>
  <c r="DM26" i="4"/>
  <c r="DM27" i="4"/>
  <c r="DM28" i="4"/>
  <c r="DM29" i="4"/>
  <c r="DM15" i="4"/>
  <c r="DM6" i="4"/>
  <c r="DM13" i="4"/>
  <c r="DL24" i="4"/>
  <c r="DM24" i="4" s="1"/>
  <c r="DN24" i="4" s="1"/>
  <c r="DL23" i="4"/>
  <c r="DM23" i="4" s="1"/>
  <c r="DN23" i="4" s="1"/>
  <c r="DL22" i="4"/>
  <c r="DL21" i="4"/>
  <c r="DM21" i="4" s="1"/>
  <c r="DN21" i="4" s="1"/>
  <c r="DL20" i="4"/>
  <c r="DM20" i="4" s="1"/>
  <c r="DN20" i="4" s="1"/>
  <c r="DL19" i="4"/>
  <c r="DM19" i="4" s="1"/>
  <c r="DN19" i="4" s="1"/>
  <c r="DL18" i="4"/>
  <c r="DI18" i="4"/>
  <c r="DL17" i="4"/>
  <c r="DM17" i="4" s="1"/>
  <c r="DN17" i="4" s="1"/>
  <c r="DL16" i="4"/>
  <c r="DM16" i="4" s="1"/>
  <c r="DN16" i="4" s="1"/>
  <c r="DL15" i="4"/>
  <c r="DL9" i="4"/>
  <c r="DM9" i="4" s="1"/>
  <c r="DN9" i="4" s="1"/>
  <c r="DL8" i="4"/>
  <c r="DM8" i="4" s="1"/>
  <c r="DN8" i="4" s="1"/>
  <c r="DL7" i="4"/>
  <c r="DM7" i="4" s="1"/>
  <c r="DN7" i="4" s="1"/>
  <c r="DL6" i="4"/>
  <c r="DI24" i="4"/>
  <c r="DI23" i="4"/>
  <c r="DJ23" i="4" s="1"/>
  <c r="DK23" i="4" s="1"/>
  <c r="DI22" i="4"/>
  <c r="DI21" i="4"/>
  <c r="DJ21" i="4" s="1"/>
  <c r="DK21" i="4" s="1"/>
  <c r="DI20" i="4"/>
  <c r="DJ20" i="4" s="1"/>
  <c r="DK20" i="4" s="1"/>
  <c r="DI19" i="4"/>
  <c r="DI17" i="4"/>
  <c r="DI16" i="4"/>
  <c r="DI15" i="4"/>
  <c r="DI9" i="4"/>
  <c r="DI8" i="4"/>
  <c r="DJ8" i="4" s="1"/>
  <c r="DK8" i="4" s="1"/>
  <c r="DI7" i="4"/>
  <c r="DI6" i="4"/>
  <c r="DJ6" i="4" s="1"/>
  <c r="DK6" i="4" s="1"/>
  <c r="DI5" i="4"/>
  <c r="DF24" i="4"/>
  <c r="DG24" i="4" s="1"/>
  <c r="DH24" i="4" s="1"/>
  <c r="DF23" i="4"/>
  <c r="DF22" i="4"/>
  <c r="DF21" i="4"/>
  <c r="DF20" i="4"/>
  <c r="DG20" i="4" s="1"/>
  <c r="DH20" i="4" s="1"/>
  <c r="DF19" i="4"/>
  <c r="DF18" i="4"/>
  <c r="DF17" i="4"/>
  <c r="DF16" i="4"/>
  <c r="DG16" i="4" s="1"/>
  <c r="DH16" i="4" s="1"/>
  <c r="DF15" i="4"/>
  <c r="DJ29" i="4"/>
  <c r="DK29" i="4" s="1"/>
  <c r="DJ28" i="4"/>
  <c r="DK28" i="4" s="1"/>
  <c r="DJ27" i="4"/>
  <c r="DK27" i="4" s="1"/>
  <c r="DJ26" i="4"/>
  <c r="DK26" i="4" s="1"/>
  <c r="DJ25" i="4"/>
  <c r="DK25" i="4" s="1"/>
  <c r="DJ24" i="4"/>
  <c r="DK24" i="4" s="1"/>
  <c r="DJ22" i="4"/>
  <c r="DK22" i="4" s="1"/>
  <c r="DJ19" i="4"/>
  <c r="DK19" i="4" s="1"/>
  <c r="DJ18" i="4"/>
  <c r="DK18" i="4" s="1"/>
  <c r="DJ17" i="4"/>
  <c r="DK17" i="4" s="1"/>
  <c r="DJ16" i="4"/>
  <c r="DK16" i="4" s="1"/>
  <c r="DJ15" i="4"/>
  <c r="DK15" i="4" s="1"/>
  <c r="DJ5" i="4"/>
  <c r="DK5" i="4" s="1"/>
  <c r="DJ13" i="4"/>
  <c r="DK13" i="4" s="1"/>
  <c r="DJ9" i="4"/>
  <c r="DK9" i="4" s="1"/>
  <c r="DJ7" i="4"/>
  <c r="DK7" i="4" s="1"/>
  <c r="DG17" i="4"/>
  <c r="DH17" i="4" s="1"/>
  <c r="DG18" i="4"/>
  <c r="DH18" i="4" s="1"/>
  <c r="DG19" i="4"/>
  <c r="DH19" i="4" s="1"/>
  <c r="DG21" i="4"/>
  <c r="DH21" i="4" s="1"/>
  <c r="DG22" i="4"/>
  <c r="DH22" i="4" s="1"/>
  <c r="DG23" i="4"/>
  <c r="DH23" i="4" s="1"/>
  <c r="DG25" i="4"/>
  <c r="DH25" i="4" s="1"/>
  <c r="DG26" i="4"/>
  <c r="DH26" i="4" s="1"/>
  <c r="DG27" i="4"/>
  <c r="DH27" i="4" s="1"/>
  <c r="DG28" i="4"/>
  <c r="DH28" i="4" s="1"/>
  <c r="DG29" i="4"/>
  <c r="DH29" i="4" s="1"/>
  <c r="DG15" i="4"/>
  <c r="DH15" i="4" s="1"/>
  <c r="DG7" i="4"/>
  <c r="DH7" i="4" s="1"/>
  <c r="DG9" i="4"/>
  <c r="DH9" i="4" s="1"/>
  <c r="DG13" i="4"/>
  <c r="DH13" i="4" s="1"/>
  <c r="DG8" i="4"/>
  <c r="DH8" i="4" s="1"/>
  <c r="DF10" i="4"/>
  <c r="DG10" i="4" s="1"/>
  <c r="DH10" i="4" s="1"/>
  <c r="DG5" i="4"/>
  <c r="DH5" i="4" s="1"/>
  <c r="ES11" i="4"/>
  <c r="EP11" i="4"/>
  <c r="EM11" i="4"/>
  <c r="EJ11" i="4"/>
  <c r="EG11" i="4"/>
  <c r="ED11" i="4"/>
  <c r="EA11" i="4"/>
  <c r="DR11" i="4"/>
  <c r="DO11" i="4"/>
  <c r="DP11" i="4" s="1"/>
  <c r="DQ11" i="4" s="1"/>
  <c r="DL11" i="4"/>
  <c r="DM11" i="4" s="1"/>
  <c r="DN11" i="4" s="1"/>
  <c r="DI11" i="4"/>
  <c r="DJ11" i="4" s="1"/>
  <c r="DK11" i="4" s="1"/>
  <c r="DG11" i="4"/>
  <c r="DH11" i="4" s="1"/>
  <c r="ES12" i="4"/>
  <c r="EP12" i="4"/>
  <c r="EM12" i="4"/>
  <c r="EN12" i="4" s="1"/>
  <c r="EO12" i="4" s="1"/>
  <c r="EJ12" i="4"/>
  <c r="EG12" i="4"/>
  <c r="ED12" i="4"/>
  <c r="EA12" i="4"/>
  <c r="EB12" i="4" s="1"/>
  <c r="EC12" i="4" s="1"/>
  <c r="DX12" i="4"/>
  <c r="DU12" i="4"/>
  <c r="DR12" i="4"/>
  <c r="DO12" i="4"/>
  <c r="DL12" i="4"/>
  <c r="DM12" i="4" s="1"/>
  <c r="DN12" i="4" s="1"/>
  <c r="DI12" i="4"/>
  <c r="DJ12" i="4" s="1"/>
  <c r="DK12" i="4" s="1"/>
  <c r="DG12" i="4"/>
  <c r="DH12" i="4" s="1"/>
  <c r="FL33" i="4"/>
  <c r="FL34" i="4"/>
  <c r="FU34" i="4"/>
  <c r="FZ34" i="4"/>
  <c r="FL35" i="4"/>
  <c r="FU35" i="4"/>
  <c r="FZ35" i="4"/>
  <c r="FL36" i="4"/>
  <c r="FU36" i="4"/>
  <c r="FZ36" i="4"/>
  <c r="FL37" i="4"/>
  <c r="FU37" i="4"/>
  <c r="FZ37" i="4"/>
  <c r="FL38" i="4"/>
  <c r="FU38" i="4"/>
  <c r="FZ38" i="4"/>
  <c r="FL39" i="4"/>
  <c r="FU39" i="4"/>
  <c r="FZ39" i="4"/>
  <c r="FL40" i="4"/>
  <c r="FU40" i="4"/>
  <c r="FZ40" i="4"/>
  <c r="FL41" i="4"/>
  <c r="FU41" i="4"/>
  <c r="FZ41" i="4"/>
  <c r="AS143" i="4"/>
  <c r="AS142" i="4"/>
  <c r="G108" i="4"/>
  <c r="FZ57" i="4"/>
  <c r="FZ56" i="4"/>
  <c r="FZ55" i="4"/>
  <c r="FL55" i="4"/>
  <c r="FZ54" i="4"/>
  <c r="FU54" i="4"/>
  <c r="FL54" i="4"/>
  <c r="FZ53" i="4"/>
  <c r="FU53" i="4"/>
  <c r="FL53" i="4"/>
  <c r="FZ52" i="4"/>
  <c r="FU52" i="4"/>
  <c r="FL52" i="4"/>
  <c r="FZ51" i="4"/>
  <c r="FU51" i="4"/>
  <c r="FL51" i="4"/>
  <c r="FZ50" i="4"/>
  <c r="FU50" i="4"/>
  <c r="FL50" i="4"/>
  <c r="FZ49" i="4"/>
  <c r="FU49" i="4"/>
  <c r="FL49" i="4"/>
  <c r="FZ48" i="4"/>
  <c r="FU48" i="4"/>
  <c r="FL48" i="4"/>
  <c r="FZ47" i="4"/>
  <c r="FL47" i="4"/>
  <c r="FZ46" i="4"/>
  <c r="FU46" i="4"/>
  <c r="FL46" i="4"/>
  <c r="FZ45" i="4"/>
  <c r="FL45" i="4"/>
  <c r="FZ44" i="4"/>
  <c r="FL44" i="4"/>
  <c r="FZ43" i="4"/>
  <c r="FU43" i="4"/>
  <c r="FL43" i="4"/>
  <c r="FZ42" i="4"/>
  <c r="FU42" i="4"/>
  <c r="FL42" i="4"/>
  <c r="FZ32" i="4"/>
  <c r="FL32" i="4"/>
  <c r="FZ31" i="4"/>
  <c r="FL31" i="4"/>
  <c r="FZ30" i="4"/>
  <c r="FL30" i="4"/>
  <c r="ET29" i="4"/>
  <c r="EU29" i="4" s="1"/>
  <c r="EQ29" i="4"/>
  <c r="ER29" i="4" s="1"/>
  <c r="EN29" i="4"/>
  <c r="EO29" i="4" s="1"/>
  <c r="EK29" i="4"/>
  <c r="EL29" i="4" s="1"/>
  <c r="EH29" i="4"/>
  <c r="EI29" i="4" s="1"/>
  <c r="EE29" i="4"/>
  <c r="EF29" i="4" s="1"/>
  <c r="EB29" i="4"/>
  <c r="EC29" i="4" s="1"/>
  <c r="DY29" i="4"/>
  <c r="DZ29" i="4" s="1"/>
  <c r="DS29" i="4"/>
  <c r="DT29" i="4" s="1"/>
  <c r="DP29" i="4"/>
  <c r="DQ29" i="4" s="1"/>
  <c r="DN29" i="4"/>
  <c r="DD29" i="4"/>
  <c r="DE29" i="4" s="1"/>
  <c r="DA29" i="4"/>
  <c r="DB29" i="4" s="1"/>
  <c r="CX29" i="4"/>
  <c r="CY29" i="4" s="1"/>
  <c r="CU29" i="4"/>
  <c r="CV29" i="4" s="1"/>
  <c r="CR29" i="4"/>
  <c r="CS29" i="4" s="1"/>
  <c r="CO29" i="4"/>
  <c r="CP29" i="4" s="1"/>
  <c r="CL29" i="4"/>
  <c r="CM29" i="4" s="1"/>
  <c r="CI29" i="4"/>
  <c r="CJ29" i="4" s="1"/>
  <c r="CF29" i="4"/>
  <c r="CG29" i="4" s="1"/>
  <c r="CC29" i="4"/>
  <c r="CD29" i="4" s="1"/>
  <c r="BZ29" i="4"/>
  <c r="CA29" i="4" s="1"/>
  <c r="BW29" i="4"/>
  <c r="BX29" i="4" s="1"/>
  <c r="BT29" i="4"/>
  <c r="BU29" i="4" s="1"/>
  <c r="BQ29" i="4"/>
  <c r="BR29" i="4" s="1"/>
  <c r="BN29" i="4"/>
  <c r="BO29" i="4" s="1"/>
  <c r="BK29" i="4"/>
  <c r="BL29" i="4" s="1"/>
  <c r="BH29" i="4"/>
  <c r="BI29" i="4" s="1"/>
  <c r="BE29" i="4"/>
  <c r="BF29" i="4" s="1"/>
  <c r="BB29" i="4"/>
  <c r="BC29" i="4" s="1"/>
  <c r="AX29" i="4"/>
  <c r="AY29" i="4" s="1"/>
  <c r="AZ29" i="4" s="1"/>
  <c r="AU29" i="4"/>
  <c r="AV29" i="4" s="1"/>
  <c r="AW29" i="4" s="1"/>
  <c r="AR29" i="4"/>
  <c r="AS29" i="4" s="1"/>
  <c r="AT29" i="4" s="1"/>
  <c r="AO29" i="4"/>
  <c r="AP29" i="4" s="1"/>
  <c r="AQ29" i="4" s="1"/>
  <c r="AL29" i="4"/>
  <c r="AM29" i="4" s="1"/>
  <c r="AN29" i="4" s="1"/>
  <c r="AI29" i="4"/>
  <c r="AJ29" i="4" s="1"/>
  <c r="AK29" i="4" s="1"/>
  <c r="AG29" i="4"/>
  <c r="AH29" i="4" s="1"/>
  <c r="AD29" i="4"/>
  <c r="AE29" i="4" s="1"/>
  <c r="AA29" i="4"/>
  <c r="AB29" i="4" s="1"/>
  <c r="X29" i="4"/>
  <c r="Y29" i="4" s="1"/>
  <c r="U29" i="4"/>
  <c r="V29" i="4" s="1"/>
  <c r="R29" i="4"/>
  <c r="S29" i="4" s="1"/>
  <c r="O29" i="4"/>
  <c r="P29" i="4" s="1"/>
  <c r="L29" i="4"/>
  <c r="M29" i="4" s="1"/>
  <c r="H29" i="4"/>
  <c r="I29" i="4" s="1"/>
  <c r="J29" i="4" s="1"/>
  <c r="C29" i="4"/>
  <c r="D29" i="4" s="1"/>
  <c r="E29" i="4" s="1"/>
  <c r="F29" i="4" s="1"/>
  <c r="G29" i="4" s="1"/>
  <c r="FZ29" i="4"/>
  <c r="FL29" i="4"/>
  <c r="ET28" i="4"/>
  <c r="EU28" i="4" s="1"/>
  <c r="EQ28" i="4"/>
  <c r="ER28" i="4" s="1"/>
  <c r="EN28" i="4"/>
  <c r="EO28" i="4" s="1"/>
  <c r="EK28" i="4"/>
  <c r="EL28" i="4" s="1"/>
  <c r="EH28" i="4"/>
  <c r="EI28" i="4" s="1"/>
  <c r="EE28" i="4"/>
  <c r="EF28" i="4" s="1"/>
  <c r="EB28" i="4"/>
  <c r="EC28" i="4" s="1"/>
  <c r="DY28" i="4"/>
  <c r="DZ28" i="4" s="1"/>
  <c r="DS28" i="4"/>
  <c r="DT28" i="4" s="1"/>
  <c r="DP28" i="4"/>
  <c r="DQ28" i="4" s="1"/>
  <c r="DN28" i="4"/>
  <c r="DD28" i="4"/>
  <c r="DE28" i="4" s="1"/>
  <c r="DA28" i="4"/>
  <c r="DB28" i="4" s="1"/>
  <c r="CX28" i="4"/>
  <c r="CY28" i="4" s="1"/>
  <c r="CU28" i="4"/>
  <c r="CV28" i="4" s="1"/>
  <c r="CR28" i="4"/>
  <c r="CS28" i="4" s="1"/>
  <c r="CO28" i="4"/>
  <c r="CP28" i="4" s="1"/>
  <c r="CL28" i="4"/>
  <c r="CM28" i="4" s="1"/>
  <c r="CI28" i="4"/>
  <c r="CJ28" i="4" s="1"/>
  <c r="CF28" i="4"/>
  <c r="CG28" i="4" s="1"/>
  <c r="CC28" i="4"/>
  <c r="CD28" i="4" s="1"/>
  <c r="BZ28" i="4"/>
  <c r="CA28" i="4" s="1"/>
  <c r="BW28" i="4"/>
  <c r="BX28" i="4" s="1"/>
  <c r="BT28" i="4"/>
  <c r="BU28" i="4" s="1"/>
  <c r="BQ28" i="4"/>
  <c r="BR28" i="4" s="1"/>
  <c r="BN28" i="4"/>
  <c r="BO28" i="4" s="1"/>
  <c r="BK28" i="4"/>
  <c r="BL28" i="4" s="1"/>
  <c r="BH28" i="4"/>
  <c r="BI28" i="4" s="1"/>
  <c r="BE28" i="4"/>
  <c r="BF28" i="4" s="1"/>
  <c r="BB28" i="4"/>
  <c r="BC28" i="4" s="1"/>
  <c r="AX28" i="4"/>
  <c r="AY28" i="4" s="1"/>
  <c r="AZ28" i="4" s="1"/>
  <c r="AU28" i="4"/>
  <c r="AV28" i="4" s="1"/>
  <c r="AW28" i="4" s="1"/>
  <c r="AR28" i="4"/>
  <c r="AS28" i="4" s="1"/>
  <c r="AT28" i="4" s="1"/>
  <c r="AO28" i="4"/>
  <c r="AP28" i="4" s="1"/>
  <c r="AQ28" i="4" s="1"/>
  <c r="AL28" i="4"/>
  <c r="AM28" i="4" s="1"/>
  <c r="AN28" i="4" s="1"/>
  <c r="AI28" i="4"/>
  <c r="AJ28" i="4" s="1"/>
  <c r="AK28" i="4" s="1"/>
  <c r="AG28" i="4"/>
  <c r="AH28" i="4" s="1"/>
  <c r="AD28" i="4"/>
  <c r="AE28" i="4" s="1"/>
  <c r="AA28" i="4"/>
  <c r="AB28" i="4" s="1"/>
  <c r="X28" i="4"/>
  <c r="Y28" i="4" s="1"/>
  <c r="U28" i="4"/>
  <c r="V28" i="4" s="1"/>
  <c r="R28" i="4"/>
  <c r="S28" i="4" s="1"/>
  <c r="O28" i="4"/>
  <c r="P28" i="4" s="1"/>
  <c r="L28" i="4"/>
  <c r="M28" i="4" s="1"/>
  <c r="H28" i="4"/>
  <c r="I28" i="4" s="1"/>
  <c r="J28" i="4" s="1"/>
  <c r="C28" i="4"/>
  <c r="D28" i="4" s="1"/>
  <c r="E28" i="4" s="1"/>
  <c r="F28" i="4" s="1"/>
  <c r="G28" i="4" s="1"/>
  <c r="FZ28" i="4"/>
  <c r="FL28" i="4"/>
  <c r="ET27" i="4"/>
  <c r="EU27" i="4" s="1"/>
  <c r="EQ27" i="4"/>
  <c r="ER27" i="4" s="1"/>
  <c r="EN27" i="4"/>
  <c r="EO27" i="4" s="1"/>
  <c r="EK27" i="4"/>
  <c r="EL27" i="4" s="1"/>
  <c r="EH27" i="4"/>
  <c r="EI27" i="4" s="1"/>
  <c r="EE27" i="4"/>
  <c r="EF27" i="4" s="1"/>
  <c r="EB27" i="4"/>
  <c r="EC27" i="4" s="1"/>
  <c r="DY27" i="4"/>
  <c r="DZ27" i="4" s="1"/>
  <c r="DS27" i="4"/>
  <c r="DT27" i="4" s="1"/>
  <c r="DP27" i="4"/>
  <c r="DQ27" i="4" s="1"/>
  <c r="DN27" i="4"/>
  <c r="DD27" i="4"/>
  <c r="DE27" i="4" s="1"/>
  <c r="DA27" i="4"/>
  <c r="DB27" i="4" s="1"/>
  <c r="CX27" i="4"/>
  <c r="CY27" i="4" s="1"/>
  <c r="CU27" i="4"/>
  <c r="CV27" i="4" s="1"/>
  <c r="CR27" i="4"/>
  <c r="CS27" i="4" s="1"/>
  <c r="CO27" i="4"/>
  <c r="CP27" i="4" s="1"/>
  <c r="CL27" i="4"/>
  <c r="CM27" i="4" s="1"/>
  <c r="CI27" i="4"/>
  <c r="CJ27" i="4" s="1"/>
  <c r="CF27" i="4"/>
  <c r="CG27" i="4" s="1"/>
  <c r="CC27" i="4"/>
  <c r="CD27" i="4" s="1"/>
  <c r="BZ27" i="4"/>
  <c r="CA27" i="4" s="1"/>
  <c r="BW27" i="4"/>
  <c r="BX27" i="4" s="1"/>
  <c r="BT27" i="4"/>
  <c r="BU27" i="4" s="1"/>
  <c r="BQ27" i="4"/>
  <c r="BR27" i="4" s="1"/>
  <c r="BN27" i="4"/>
  <c r="BO27" i="4" s="1"/>
  <c r="BK27" i="4"/>
  <c r="BL27" i="4" s="1"/>
  <c r="BH27" i="4"/>
  <c r="BI27" i="4" s="1"/>
  <c r="BE27" i="4"/>
  <c r="BF27" i="4" s="1"/>
  <c r="BB27" i="4"/>
  <c r="BC27" i="4" s="1"/>
  <c r="AX27" i="4"/>
  <c r="AY27" i="4" s="1"/>
  <c r="AZ27" i="4" s="1"/>
  <c r="AU27" i="4"/>
  <c r="AV27" i="4" s="1"/>
  <c r="AW27" i="4" s="1"/>
  <c r="AR27" i="4"/>
  <c r="AS27" i="4" s="1"/>
  <c r="AT27" i="4" s="1"/>
  <c r="AO27" i="4"/>
  <c r="AP27" i="4" s="1"/>
  <c r="AQ27" i="4" s="1"/>
  <c r="AL27" i="4"/>
  <c r="AM27" i="4" s="1"/>
  <c r="AN27" i="4" s="1"/>
  <c r="AI27" i="4"/>
  <c r="AJ27" i="4" s="1"/>
  <c r="AK27" i="4" s="1"/>
  <c r="AG27" i="4"/>
  <c r="AH27" i="4" s="1"/>
  <c r="AD27" i="4"/>
  <c r="AE27" i="4" s="1"/>
  <c r="AA27" i="4"/>
  <c r="AB27" i="4" s="1"/>
  <c r="X27" i="4"/>
  <c r="Y27" i="4" s="1"/>
  <c r="U27" i="4"/>
  <c r="V27" i="4" s="1"/>
  <c r="R27" i="4"/>
  <c r="S27" i="4" s="1"/>
  <c r="O27" i="4"/>
  <c r="P27" i="4" s="1"/>
  <c r="L27" i="4"/>
  <c r="M27" i="4" s="1"/>
  <c r="H27" i="4"/>
  <c r="I27" i="4" s="1"/>
  <c r="J27" i="4" s="1"/>
  <c r="C27" i="4"/>
  <c r="D27" i="4" s="1"/>
  <c r="E27" i="4" s="1"/>
  <c r="F27" i="4" s="1"/>
  <c r="G27" i="4" s="1"/>
  <c r="FZ27" i="4"/>
  <c r="FU27" i="4"/>
  <c r="FL27" i="4"/>
  <c r="ET26" i="4"/>
  <c r="EU26" i="4" s="1"/>
  <c r="EQ26" i="4"/>
  <c r="ER26" i="4" s="1"/>
  <c r="EN26" i="4"/>
  <c r="EO26" i="4" s="1"/>
  <c r="EK26" i="4"/>
  <c r="EL26" i="4" s="1"/>
  <c r="EH26" i="4"/>
  <c r="EI26" i="4" s="1"/>
  <c r="EE26" i="4"/>
  <c r="EF26" i="4" s="1"/>
  <c r="EB26" i="4"/>
  <c r="EC26" i="4" s="1"/>
  <c r="DY26" i="4"/>
  <c r="DZ26" i="4" s="1"/>
  <c r="DS26" i="4"/>
  <c r="DT26" i="4" s="1"/>
  <c r="DP26" i="4"/>
  <c r="DQ26" i="4" s="1"/>
  <c r="DN26" i="4"/>
  <c r="DD26" i="4"/>
  <c r="DE26" i="4" s="1"/>
  <c r="DA26" i="4"/>
  <c r="DB26" i="4" s="1"/>
  <c r="CX26" i="4"/>
  <c r="CY26" i="4" s="1"/>
  <c r="CU26" i="4"/>
  <c r="CV26" i="4" s="1"/>
  <c r="CR26" i="4"/>
  <c r="CS26" i="4" s="1"/>
  <c r="CO26" i="4"/>
  <c r="CP26" i="4" s="1"/>
  <c r="CL26" i="4"/>
  <c r="CM26" i="4" s="1"/>
  <c r="CI26" i="4"/>
  <c r="CJ26" i="4" s="1"/>
  <c r="CF26" i="4"/>
  <c r="CG26" i="4" s="1"/>
  <c r="CC26" i="4"/>
  <c r="CD26" i="4" s="1"/>
  <c r="BZ26" i="4"/>
  <c r="CA26" i="4" s="1"/>
  <c r="BW26" i="4"/>
  <c r="BX26" i="4" s="1"/>
  <c r="BT26" i="4"/>
  <c r="BU26" i="4" s="1"/>
  <c r="BQ26" i="4"/>
  <c r="BR26" i="4" s="1"/>
  <c r="BN26" i="4"/>
  <c r="BO26" i="4" s="1"/>
  <c r="BK26" i="4"/>
  <c r="BL26" i="4" s="1"/>
  <c r="BH26" i="4"/>
  <c r="BI26" i="4" s="1"/>
  <c r="BE26" i="4"/>
  <c r="BF26" i="4" s="1"/>
  <c r="BB26" i="4"/>
  <c r="BC26" i="4" s="1"/>
  <c r="AX26" i="4"/>
  <c r="AY26" i="4" s="1"/>
  <c r="AZ26" i="4" s="1"/>
  <c r="AU26" i="4"/>
  <c r="AV26" i="4" s="1"/>
  <c r="AW26" i="4" s="1"/>
  <c r="AR26" i="4"/>
  <c r="AS26" i="4" s="1"/>
  <c r="AT26" i="4" s="1"/>
  <c r="AO26" i="4"/>
  <c r="AP26" i="4" s="1"/>
  <c r="AQ26" i="4" s="1"/>
  <c r="AL26" i="4"/>
  <c r="AM26" i="4" s="1"/>
  <c r="AN26" i="4" s="1"/>
  <c r="AI26" i="4"/>
  <c r="AJ26" i="4" s="1"/>
  <c r="AK26" i="4" s="1"/>
  <c r="AG26" i="4"/>
  <c r="AH26" i="4" s="1"/>
  <c r="AD26" i="4"/>
  <c r="AE26" i="4" s="1"/>
  <c r="AA26" i="4"/>
  <c r="AB26" i="4" s="1"/>
  <c r="X26" i="4"/>
  <c r="Y26" i="4" s="1"/>
  <c r="U26" i="4"/>
  <c r="V26" i="4" s="1"/>
  <c r="R26" i="4"/>
  <c r="S26" i="4" s="1"/>
  <c r="O26" i="4"/>
  <c r="P26" i="4" s="1"/>
  <c r="L26" i="4"/>
  <c r="M26" i="4" s="1"/>
  <c r="H26" i="4"/>
  <c r="I26" i="4" s="1"/>
  <c r="J26" i="4" s="1"/>
  <c r="F26" i="4"/>
  <c r="G26" i="4" s="1"/>
  <c r="C26" i="4"/>
  <c r="D26" i="4" s="1"/>
  <c r="FZ26" i="4"/>
  <c r="FL26" i="4"/>
  <c r="ET25" i="4"/>
  <c r="EU25" i="4" s="1"/>
  <c r="EQ25" i="4"/>
  <c r="ER25" i="4" s="1"/>
  <c r="EN25" i="4"/>
  <c r="EO25" i="4" s="1"/>
  <c r="EK25" i="4"/>
  <c r="EL25" i="4" s="1"/>
  <c r="EH25" i="4"/>
  <c r="EI25" i="4" s="1"/>
  <c r="EE25" i="4"/>
  <c r="EF25" i="4" s="1"/>
  <c r="EB25" i="4"/>
  <c r="EC25" i="4" s="1"/>
  <c r="DY25" i="4"/>
  <c r="DZ25" i="4" s="1"/>
  <c r="DS25" i="4"/>
  <c r="DT25" i="4" s="1"/>
  <c r="DP25" i="4"/>
  <c r="DQ25" i="4" s="1"/>
  <c r="DN25" i="4"/>
  <c r="DD25" i="4"/>
  <c r="DE25" i="4" s="1"/>
  <c r="DA25" i="4"/>
  <c r="DB25" i="4" s="1"/>
  <c r="CX25" i="4"/>
  <c r="CY25" i="4" s="1"/>
  <c r="CU25" i="4"/>
  <c r="CV25" i="4" s="1"/>
  <c r="CR25" i="4"/>
  <c r="CS25" i="4" s="1"/>
  <c r="CO25" i="4"/>
  <c r="CP25" i="4" s="1"/>
  <c r="CL25" i="4"/>
  <c r="CM25" i="4" s="1"/>
  <c r="CI25" i="4"/>
  <c r="CJ25" i="4" s="1"/>
  <c r="CF25" i="4"/>
  <c r="CG25" i="4" s="1"/>
  <c r="CC25" i="4"/>
  <c r="CD25" i="4" s="1"/>
  <c r="BZ25" i="4"/>
  <c r="CA25" i="4" s="1"/>
  <c r="BW25" i="4"/>
  <c r="BX25" i="4" s="1"/>
  <c r="BT25" i="4"/>
  <c r="BU25" i="4" s="1"/>
  <c r="BQ25" i="4"/>
  <c r="BR25" i="4" s="1"/>
  <c r="BN25" i="4"/>
  <c r="BO25" i="4" s="1"/>
  <c r="BK25" i="4"/>
  <c r="BL25" i="4" s="1"/>
  <c r="BH25" i="4"/>
  <c r="BI25" i="4" s="1"/>
  <c r="BE25" i="4"/>
  <c r="BF25" i="4" s="1"/>
  <c r="BB25" i="4"/>
  <c r="BC25" i="4" s="1"/>
  <c r="AX25" i="4"/>
  <c r="AY25" i="4" s="1"/>
  <c r="AZ25" i="4" s="1"/>
  <c r="AU25" i="4"/>
  <c r="AV25" i="4" s="1"/>
  <c r="AW25" i="4" s="1"/>
  <c r="AS25" i="4"/>
  <c r="AT25" i="4" s="1"/>
  <c r="AO25" i="4"/>
  <c r="AP25" i="4" s="1"/>
  <c r="AQ25" i="4" s="1"/>
  <c r="AL25" i="4"/>
  <c r="AM25" i="4" s="1"/>
  <c r="AN25" i="4" s="1"/>
  <c r="AI25" i="4"/>
  <c r="AJ25" i="4" s="1"/>
  <c r="AK25" i="4" s="1"/>
  <c r="AG25" i="4"/>
  <c r="AH25" i="4" s="1"/>
  <c r="AD25" i="4"/>
  <c r="AE25" i="4" s="1"/>
  <c r="AA25" i="4"/>
  <c r="AB25" i="4" s="1"/>
  <c r="X25" i="4"/>
  <c r="Y25" i="4" s="1"/>
  <c r="U25" i="4"/>
  <c r="V25" i="4" s="1"/>
  <c r="R25" i="4"/>
  <c r="S25" i="4" s="1"/>
  <c r="O25" i="4"/>
  <c r="P25" i="4" s="1"/>
  <c r="L25" i="4"/>
  <c r="M25" i="4" s="1"/>
  <c r="H25" i="4"/>
  <c r="I25" i="4" s="1"/>
  <c r="J25" i="4" s="1"/>
  <c r="F25" i="4"/>
  <c r="G25" i="4" s="1"/>
  <c r="C25" i="4"/>
  <c r="D25" i="4" s="1"/>
  <c r="ET24" i="4"/>
  <c r="EU24" i="4" s="1"/>
  <c r="EQ24" i="4"/>
  <c r="ER24" i="4" s="1"/>
  <c r="EN24" i="4"/>
  <c r="EO24" i="4" s="1"/>
  <c r="EJ24" i="4"/>
  <c r="EK24" i="4" s="1"/>
  <c r="EL24" i="4" s="1"/>
  <c r="EG24" i="4"/>
  <c r="EH24" i="4" s="1"/>
  <c r="EI24" i="4" s="1"/>
  <c r="ED24" i="4"/>
  <c r="EE24" i="4" s="1"/>
  <c r="EF24" i="4" s="1"/>
  <c r="EA24" i="4"/>
  <c r="EB24" i="4" s="1"/>
  <c r="EC24" i="4" s="1"/>
  <c r="DY24" i="4"/>
  <c r="DZ24" i="4" s="1"/>
  <c r="DR24" i="4"/>
  <c r="DS24" i="4" s="1"/>
  <c r="DT24" i="4" s="1"/>
  <c r="DP24" i="4"/>
  <c r="DQ24" i="4" s="1"/>
  <c r="DC24" i="4"/>
  <c r="DD24" i="4" s="1"/>
  <c r="DE24" i="4" s="1"/>
  <c r="CZ24" i="4"/>
  <c r="DA24" i="4" s="1"/>
  <c r="DB24" i="4" s="1"/>
  <c r="CW24" i="4"/>
  <c r="CX24" i="4" s="1"/>
  <c r="CY24" i="4" s="1"/>
  <c r="CT24" i="4"/>
  <c r="CU24" i="4" s="1"/>
  <c r="CV24" i="4" s="1"/>
  <c r="CQ24" i="4"/>
  <c r="CR24" i="4" s="1"/>
  <c r="CS24" i="4" s="1"/>
  <c r="CN24" i="4"/>
  <c r="CO24" i="4" s="1"/>
  <c r="CP24" i="4" s="1"/>
  <c r="CK24" i="4"/>
  <c r="CL24" i="4" s="1"/>
  <c r="CM24" i="4" s="1"/>
  <c r="CH24" i="4"/>
  <c r="CI24" i="4" s="1"/>
  <c r="CJ24" i="4" s="1"/>
  <c r="CF24" i="4"/>
  <c r="CG24" i="4" s="1"/>
  <c r="CB24" i="4"/>
  <c r="CC24" i="4" s="1"/>
  <c r="CD24" i="4" s="1"/>
  <c r="BZ24" i="4"/>
  <c r="CA24" i="4" s="1"/>
  <c r="BW24" i="4"/>
  <c r="BX24" i="4" s="1"/>
  <c r="BT24" i="4"/>
  <c r="BU24" i="4" s="1"/>
  <c r="BQ24" i="4"/>
  <c r="BR24" i="4" s="1"/>
  <c r="BN24" i="4"/>
  <c r="BO24" i="4" s="1"/>
  <c r="BK24" i="4"/>
  <c r="BL24" i="4" s="1"/>
  <c r="BG24" i="4"/>
  <c r="BH24" i="4" s="1"/>
  <c r="BI24" i="4" s="1"/>
  <c r="BE24" i="4"/>
  <c r="BF24" i="4" s="1"/>
  <c r="BB24" i="4"/>
  <c r="BC24" i="4" s="1"/>
  <c r="AX24" i="4"/>
  <c r="AY24" i="4" s="1"/>
  <c r="AZ24" i="4" s="1"/>
  <c r="AU24" i="4"/>
  <c r="AV24" i="4" s="1"/>
  <c r="AW24" i="4" s="1"/>
  <c r="AS24" i="4"/>
  <c r="AT24" i="4" s="1"/>
  <c r="AO24" i="4"/>
  <c r="AP24" i="4" s="1"/>
  <c r="AQ24" i="4" s="1"/>
  <c r="AL24" i="4"/>
  <c r="AM24" i="4" s="1"/>
  <c r="AN24" i="4" s="1"/>
  <c r="AI24" i="4"/>
  <c r="AJ24" i="4" s="1"/>
  <c r="AK24" i="4" s="1"/>
  <c r="AG24" i="4"/>
  <c r="AH24" i="4" s="1"/>
  <c r="AD24" i="4"/>
  <c r="AE24" i="4" s="1"/>
  <c r="AA24" i="4"/>
  <c r="AB24" i="4" s="1"/>
  <c r="X24" i="4"/>
  <c r="Y24" i="4" s="1"/>
  <c r="U24" i="4"/>
  <c r="V24" i="4" s="1"/>
  <c r="R24" i="4"/>
  <c r="S24" i="4" s="1"/>
  <c r="O24" i="4"/>
  <c r="P24" i="4" s="1"/>
  <c r="H24" i="4"/>
  <c r="I24" i="4" s="1"/>
  <c r="J24" i="4" s="1"/>
  <c r="F24" i="4"/>
  <c r="G24" i="4" s="1"/>
  <c r="C24" i="4"/>
  <c r="D24" i="4" s="1"/>
  <c r="FZ24" i="4"/>
  <c r="FL24" i="4"/>
  <c r="FZ23" i="4"/>
  <c r="FL23" i="4"/>
  <c r="ET23" i="4"/>
  <c r="EU23" i="4" s="1"/>
  <c r="EQ23" i="4"/>
  <c r="ER23" i="4" s="1"/>
  <c r="EM23" i="4"/>
  <c r="EN23" i="4" s="1"/>
  <c r="EO23" i="4" s="1"/>
  <c r="EJ23" i="4"/>
  <c r="EK23" i="4" s="1"/>
  <c r="EL23" i="4" s="1"/>
  <c r="EG23" i="4"/>
  <c r="EH23" i="4" s="1"/>
  <c r="EI23" i="4" s="1"/>
  <c r="ED23" i="4"/>
  <c r="EE23" i="4" s="1"/>
  <c r="EF23" i="4" s="1"/>
  <c r="EA23" i="4"/>
  <c r="EB23" i="4" s="1"/>
  <c r="EC23" i="4" s="1"/>
  <c r="DX23" i="4"/>
  <c r="DY23" i="4" s="1"/>
  <c r="DZ23" i="4" s="1"/>
  <c r="DR23" i="4"/>
  <c r="DS23" i="4" s="1"/>
  <c r="DT23" i="4" s="1"/>
  <c r="DO23" i="4"/>
  <c r="DP23" i="4" s="1"/>
  <c r="DQ23" i="4" s="1"/>
  <c r="DC23" i="4"/>
  <c r="DD23" i="4" s="1"/>
  <c r="DE23" i="4" s="1"/>
  <c r="CZ23" i="4"/>
  <c r="DA23" i="4" s="1"/>
  <c r="DB23" i="4" s="1"/>
  <c r="CW23" i="4"/>
  <c r="CX23" i="4" s="1"/>
  <c r="CY23" i="4" s="1"/>
  <c r="CT23" i="4"/>
  <c r="CU23" i="4" s="1"/>
  <c r="CV23" i="4" s="1"/>
  <c r="CQ23" i="4"/>
  <c r="CR23" i="4" s="1"/>
  <c r="CS23" i="4" s="1"/>
  <c r="CN23" i="4"/>
  <c r="CO23" i="4" s="1"/>
  <c r="CP23" i="4" s="1"/>
  <c r="CK23" i="4"/>
  <c r="CL23" i="4" s="1"/>
  <c r="CM23" i="4" s="1"/>
  <c r="CH23" i="4"/>
  <c r="CI23" i="4" s="1"/>
  <c r="CJ23" i="4" s="1"/>
  <c r="CF23" i="4"/>
  <c r="CG23" i="4" s="1"/>
  <c r="CB23" i="4"/>
  <c r="CC23" i="4" s="1"/>
  <c r="CD23" i="4" s="1"/>
  <c r="BY23" i="4"/>
  <c r="BZ23" i="4" s="1"/>
  <c r="CA23" i="4" s="1"/>
  <c r="BV23" i="4"/>
  <c r="BW23" i="4" s="1"/>
  <c r="BX23" i="4" s="1"/>
  <c r="BT23" i="4"/>
  <c r="BU23" i="4" s="1"/>
  <c r="BQ23" i="4"/>
  <c r="BR23" i="4" s="1"/>
  <c r="BM23" i="4"/>
  <c r="BN23" i="4" s="1"/>
  <c r="BO23" i="4" s="1"/>
  <c r="BK23" i="4"/>
  <c r="BL23" i="4" s="1"/>
  <c r="BG23" i="4"/>
  <c r="BH23" i="4" s="1"/>
  <c r="BI23" i="4" s="1"/>
  <c r="BE23" i="4"/>
  <c r="BF23" i="4" s="1"/>
  <c r="BB23" i="4"/>
  <c r="BC23" i="4" s="1"/>
  <c r="AX23" i="4"/>
  <c r="AY23" i="4" s="1"/>
  <c r="AZ23" i="4" s="1"/>
  <c r="AU23" i="4"/>
  <c r="AV23" i="4" s="1"/>
  <c r="AW23" i="4" s="1"/>
  <c r="AS23" i="4"/>
  <c r="AT23" i="4" s="1"/>
  <c r="AO23" i="4"/>
  <c r="AP23" i="4" s="1"/>
  <c r="AQ23" i="4" s="1"/>
  <c r="AL23" i="4"/>
  <c r="AM23" i="4" s="1"/>
  <c r="AN23" i="4" s="1"/>
  <c r="AI23" i="4"/>
  <c r="AJ23" i="4" s="1"/>
  <c r="AK23" i="4" s="1"/>
  <c r="AG23" i="4"/>
  <c r="AH23" i="4" s="1"/>
  <c r="AD23" i="4"/>
  <c r="AE23" i="4" s="1"/>
  <c r="AA23" i="4"/>
  <c r="AB23" i="4" s="1"/>
  <c r="X23" i="4"/>
  <c r="Y23" i="4" s="1"/>
  <c r="U23" i="4"/>
  <c r="V23" i="4" s="1"/>
  <c r="R23" i="4"/>
  <c r="S23" i="4" s="1"/>
  <c r="O23" i="4"/>
  <c r="P23" i="4" s="1"/>
  <c r="L23" i="4"/>
  <c r="M23" i="4" s="1"/>
  <c r="H23" i="4"/>
  <c r="I23" i="4" s="1"/>
  <c r="J23" i="4" s="1"/>
  <c r="F23" i="4"/>
  <c r="G23" i="4" s="1"/>
  <c r="B23" i="4"/>
  <c r="C23" i="4" s="1"/>
  <c r="D23" i="4" s="1"/>
  <c r="FZ22" i="4"/>
  <c r="ET22" i="4"/>
  <c r="EU22" i="4" s="1"/>
  <c r="EQ22" i="4"/>
  <c r="ER22" i="4" s="1"/>
  <c r="EN22" i="4"/>
  <c r="EO22" i="4" s="1"/>
  <c r="EJ22" i="4"/>
  <c r="EK22" i="4" s="1"/>
  <c r="EL22" i="4" s="1"/>
  <c r="EG22" i="4"/>
  <c r="EH22" i="4" s="1"/>
  <c r="EI22" i="4" s="1"/>
  <c r="ED22" i="4"/>
  <c r="EE22" i="4" s="1"/>
  <c r="EF22" i="4" s="1"/>
  <c r="EA22" i="4"/>
  <c r="EB22" i="4" s="1"/>
  <c r="EC22" i="4" s="1"/>
  <c r="DY22" i="4"/>
  <c r="DZ22" i="4" s="1"/>
  <c r="DR22" i="4"/>
  <c r="DS22" i="4" s="1"/>
  <c r="DT22" i="4" s="1"/>
  <c r="DP22" i="4"/>
  <c r="DQ22" i="4" s="1"/>
  <c r="DN22" i="4"/>
  <c r="DC22" i="4"/>
  <c r="DD22" i="4" s="1"/>
  <c r="DE22" i="4" s="1"/>
  <c r="CZ22" i="4"/>
  <c r="DA22" i="4" s="1"/>
  <c r="DB22" i="4" s="1"/>
  <c r="CW22" i="4"/>
  <c r="CX22" i="4" s="1"/>
  <c r="CY22" i="4" s="1"/>
  <c r="CT22" i="4"/>
  <c r="CU22" i="4" s="1"/>
  <c r="CV22" i="4" s="1"/>
  <c r="CQ22" i="4"/>
  <c r="CR22" i="4" s="1"/>
  <c r="CS22" i="4" s="1"/>
  <c r="CN22" i="4"/>
  <c r="CO22" i="4" s="1"/>
  <c r="CP22" i="4" s="1"/>
  <c r="CK22" i="4"/>
  <c r="CL22" i="4" s="1"/>
  <c r="CM22" i="4" s="1"/>
  <c r="CH22" i="4"/>
  <c r="CI22" i="4" s="1"/>
  <c r="CJ22" i="4" s="1"/>
  <c r="CF22" i="4"/>
  <c r="CG22" i="4" s="1"/>
  <c r="CB22" i="4"/>
  <c r="CC22" i="4" s="1"/>
  <c r="CD22" i="4" s="1"/>
  <c r="BY22" i="4"/>
  <c r="BZ22" i="4" s="1"/>
  <c r="CA22" i="4" s="1"/>
  <c r="BW22" i="4"/>
  <c r="BX22" i="4" s="1"/>
  <c r="BT22" i="4"/>
  <c r="BU22" i="4" s="1"/>
  <c r="BQ22" i="4"/>
  <c r="BR22" i="4" s="1"/>
  <c r="BN22" i="4"/>
  <c r="BO22" i="4" s="1"/>
  <c r="BK22" i="4"/>
  <c r="BL22" i="4" s="1"/>
  <c r="BG22" i="4"/>
  <c r="BH22" i="4" s="1"/>
  <c r="BI22" i="4" s="1"/>
  <c r="BE22" i="4"/>
  <c r="BF22" i="4" s="1"/>
  <c r="BB22" i="4"/>
  <c r="BC22" i="4" s="1"/>
  <c r="AX22" i="4"/>
  <c r="AY22" i="4" s="1"/>
  <c r="AZ22" i="4" s="1"/>
  <c r="AU22" i="4"/>
  <c r="AV22" i="4" s="1"/>
  <c r="AW22" i="4" s="1"/>
  <c r="AS22" i="4"/>
  <c r="AT22" i="4" s="1"/>
  <c r="AO22" i="4"/>
  <c r="AP22" i="4" s="1"/>
  <c r="AQ22" i="4" s="1"/>
  <c r="AL22" i="4"/>
  <c r="AM22" i="4" s="1"/>
  <c r="AN22" i="4" s="1"/>
  <c r="AI22" i="4"/>
  <c r="AJ22" i="4" s="1"/>
  <c r="AK22" i="4" s="1"/>
  <c r="AG22" i="4"/>
  <c r="AH22" i="4" s="1"/>
  <c r="AD22" i="4"/>
  <c r="AE22" i="4" s="1"/>
  <c r="AA22" i="4"/>
  <c r="AB22" i="4" s="1"/>
  <c r="X22" i="4"/>
  <c r="Y22" i="4" s="1"/>
  <c r="U22" i="4"/>
  <c r="V22" i="4" s="1"/>
  <c r="R22" i="4"/>
  <c r="S22" i="4" s="1"/>
  <c r="O22" i="4"/>
  <c r="P22" i="4" s="1"/>
  <c r="H22" i="4"/>
  <c r="I22" i="4" s="1"/>
  <c r="J22" i="4" s="1"/>
  <c r="F22" i="4"/>
  <c r="G22" i="4" s="1"/>
  <c r="C22" i="4"/>
  <c r="D22" i="4" s="1"/>
  <c r="FZ21" i="4"/>
  <c r="FL21" i="4"/>
  <c r="ET21" i="4"/>
  <c r="EU21" i="4" s="1"/>
  <c r="EQ21" i="4"/>
  <c r="ER21" i="4" s="1"/>
  <c r="EM21" i="4"/>
  <c r="EN21" i="4" s="1"/>
  <c r="EO21" i="4" s="1"/>
  <c r="EJ21" i="4"/>
  <c r="EK21" i="4" s="1"/>
  <c r="EL21" i="4" s="1"/>
  <c r="EG21" i="4"/>
  <c r="EH21" i="4" s="1"/>
  <c r="EI21" i="4" s="1"/>
  <c r="ED21" i="4"/>
  <c r="EE21" i="4" s="1"/>
  <c r="EF21" i="4" s="1"/>
  <c r="EA21" i="4"/>
  <c r="EB21" i="4" s="1"/>
  <c r="EC21" i="4" s="1"/>
  <c r="DX21" i="4"/>
  <c r="DY21" i="4" s="1"/>
  <c r="DZ21" i="4" s="1"/>
  <c r="DR21" i="4"/>
  <c r="DS21" i="4" s="1"/>
  <c r="DT21" i="4" s="1"/>
  <c r="DO21" i="4"/>
  <c r="DP21" i="4" s="1"/>
  <c r="DQ21" i="4" s="1"/>
  <c r="DC21" i="4"/>
  <c r="DD21" i="4" s="1"/>
  <c r="DE21" i="4" s="1"/>
  <c r="CZ21" i="4"/>
  <c r="DA21" i="4" s="1"/>
  <c r="DB21" i="4" s="1"/>
  <c r="CW21" i="4"/>
  <c r="CX21" i="4" s="1"/>
  <c r="CY21" i="4" s="1"/>
  <c r="CT21" i="4"/>
  <c r="CU21" i="4" s="1"/>
  <c r="CV21" i="4" s="1"/>
  <c r="CQ21" i="4"/>
  <c r="CR21" i="4" s="1"/>
  <c r="CS21" i="4" s="1"/>
  <c r="CN21" i="4"/>
  <c r="CO21" i="4" s="1"/>
  <c r="CP21" i="4" s="1"/>
  <c r="CK21" i="4"/>
  <c r="CL21" i="4" s="1"/>
  <c r="CM21" i="4" s="1"/>
  <c r="CH21" i="4"/>
  <c r="CI21" i="4" s="1"/>
  <c r="CJ21" i="4" s="1"/>
  <c r="CF21" i="4"/>
  <c r="CG21" i="4" s="1"/>
  <c r="CB21" i="4"/>
  <c r="CC21" i="4" s="1"/>
  <c r="CD21" i="4" s="1"/>
  <c r="BY21" i="4"/>
  <c r="BZ21" i="4" s="1"/>
  <c r="CA21" i="4" s="1"/>
  <c r="BV21" i="4"/>
  <c r="BW21" i="4" s="1"/>
  <c r="BX21" i="4" s="1"/>
  <c r="BT21" i="4"/>
  <c r="BU21" i="4" s="1"/>
  <c r="BQ21" i="4"/>
  <c r="BR21" i="4" s="1"/>
  <c r="BM21" i="4"/>
  <c r="BN21" i="4" s="1"/>
  <c r="BO21" i="4" s="1"/>
  <c r="BK21" i="4"/>
  <c r="BL21" i="4" s="1"/>
  <c r="BG21" i="4"/>
  <c r="BH21" i="4" s="1"/>
  <c r="BI21" i="4" s="1"/>
  <c r="BE21" i="4"/>
  <c r="BF21" i="4" s="1"/>
  <c r="BB21" i="4"/>
  <c r="BC21" i="4" s="1"/>
  <c r="AX21" i="4"/>
  <c r="AY21" i="4" s="1"/>
  <c r="AZ21" i="4" s="1"/>
  <c r="AU21" i="4"/>
  <c r="AV21" i="4" s="1"/>
  <c r="AW21" i="4" s="1"/>
  <c r="AS21" i="4"/>
  <c r="AT21" i="4" s="1"/>
  <c r="AO21" i="4"/>
  <c r="AP21" i="4" s="1"/>
  <c r="AQ21" i="4" s="1"/>
  <c r="AL21" i="4"/>
  <c r="AM21" i="4" s="1"/>
  <c r="AN21" i="4" s="1"/>
  <c r="AI21" i="4"/>
  <c r="AJ21" i="4" s="1"/>
  <c r="AK21" i="4" s="1"/>
  <c r="AG21" i="4"/>
  <c r="AH21" i="4" s="1"/>
  <c r="AD21" i="4"/>
  <c r="AE21" i="4" s="1"/>
  <c r="AA21" i="4"/>
  <c r="AB21" i="4" s="1"/>
  <c r="X21" i="4"/>
  <c r="Y21" i="4" s="1"/>
  <c r="U21" i="4"/>
  <c r="V21" i="4" s="1"/>
  <c r="R21" i="4"/>
  <c r="S21" i="4" s="1"/>
  <c r="O21" i="4"/>
  <c r="P21" i="4" s="1"/>
  <c r="I21" i="4"/>
  <c r="J21" i="4" s="1"/>
  <c r="F21" i="4"/>
  <c r="G21" i="4" s="1"/>
  <c r="C21" i="4"/>
  <c r="D21" i="4" s="1"/>
  <c r="FZ20" i="4"/>
  <c r="GA20" i="4" s="1"/>
  <c r="ET20" i="4"/>
  <c r="EU20" i="4" s="1"/>
  <c r="EQ20" i="4"/>
  <c r="ER20" i="4" s="1"/>
  <c r="EN20" i="4"/>
  <c r="EO20" i="4" s="1"/>
  <c r="EJ20" i="4"/>
  <c r="EK20" i="4" s="1"/>
  <c r="EL20" i="4" s="1"/>
  <c r="EG20" i="4"/>
  <c r="EH20" i="4" s="1"/>
  <c r="EI20" i="4" s="1"/>
  <c r="ED20" i="4"/>
  <c r="EE20" i="4" s="1"/>
  <c r="EF20" i="4" s="1"/>
  <c r="EA20" i="4"/>
  <c r="EB20" i="4" s="1"/>
  <c r="EC20" i="4" s="1"/>
  <c r="DY20" i="4"/>
  <c r="DZ20" i="4" s="1"/>
  <c r="DR20" i="4"/>
  <c r="DS20" i="4" s="1"/>
  <c r="DT20" i="4" s="1"/>
  <c r="DP20" i="4"/>
  <c r="DQ20" i="4" s="1"/>
  <c r="DC20" i="4"/>
  <c r="DD20" i="4" s="1"/>
  <c r="DE20" i="4" s="1"/>
  <c r="CZ20" i="4"/>
  <c r="DA20" i="4" s="1"/>
  <c r="DB20" i="4" s="1"/>
  <c r="CW20" i="4"/>
  <c r="CX20" i="4" s="1"/>
  <c r="CY20" i="4" s="1"/>
  <c r="CT20" i="4"/>
  <c r="CU20" i="4" s="1"/>
  <c r="CV20" i="4" s="1"/>
  <c r="CQ20" i="4"/>
  <c r="CR20" i="4" s="1"/>
  <c r="CS20" i="4" s="1"/>
  <c r="CN20" i="4"/>
  <c r="CO20" i="4" s="1"/>
  <c r="CP20" i="4" s="1"/>
  <c r="CK20" i="4"/>
  <c r="CL20" i="4" s="1"/>
  <c r="CM20" i="4" s="1"/>
  <c r="CH20" i="4"/>
  <c r="CI20" i="4" s="1"/>
  <c r="CJ20" i="4" s="1"/>
  <c r="CF20" i="4"/>
  <c r="CG20" i="4" s="1"/>
  <c r="CB20" i="4"/>
  <c r="CC20" i="4" s="1"/>
  <c r="CD20" i="4" s="1"/>
  <c r="BZ20" i="4"/>
  <c r="CA20" i="4" s="1"/>
  <c r="BV20" i="4"/>
  <c r="BW20" i="4" s="1"/>
  <c r="BX20" i="4" s="1"/>
  <c r="BT20" i="4"/>
  <c r="BU20" i="4" s="1"/>
  <c r="BQ20" i="4"/>
  <c r="BR20" i="4" s="1"/>
  <c r="BN20" i="4"/>
  <c r="BO20" i="4" s="1"/>
  <c r="BK20" i="4"/>
  <c r="BL20" i="4" s="1"/>
  <c r="BG20" i="4"/>
  <c r="BH20" i="4" s="1"/>
  <c r="BI20" i="4" s="1"/>
  <c r="BE20" i="4"/>
  <c r="BF20" i="4" s="1"/>
  <c r="BB20" i="4"/>
  <c r="BC20" i="4" s="1"/>
  <c r="AX20" i="4"/>
  <c r="AY20" i="4" s="1"/>
  <c r="AZ20" i="4" s="1"/>
  <c r="AU20" i="4"/>
  <c r="AV20" i="4" s="1"/>
  <c r="AW20" i="4" s="1"/>
  <c r="AS20" i="4"/>
  <c r="AT20" i="4" s="1"/>
  <c r="AO20" i="4"/>
  <c r="AP20" i="4" s="1"/>
  <c r="AQ20" i="4" s="1"/>
  <c r="AL20" i="4"/>
  <c r="AM20" i="4" s="1"/>
  <c r="AN20" i="4" s="1"/>
  <c r="AI20" i="4"/>
  <c r="AJ20" i="4" s="1"/>
  <c r="AK20" i="4" s="1"/>
  <c r="AG20" i="4"/>
  <c r="AH20" i="4" s="1"/>
  <c r="AD20" i="4"/>
  <c r="AE20" i="4" s="1"/>
  <c r="AA20" i="4"/>
  <c r="AB20" i="4" s="1"/>
  <c r="X20" i="4"/>
  <c r="Y20" i="4" s="1"/>
  <c r="U20" i="4"/>
  <c r="V20" i="4" s="1"/>
  <c r="R20" i="4"/>
  <c r="S20" i="4" s="1"/>
  <c r="O20" i="4"/>
  <c r="P20" i="4" s="1"/>
  <c r="I20" i="4"/>
  <c r="J20" i="4" s="1"/>
  <c r="F20" i="4"/>
  <c r="G20" i="4" s="1"/>
  <c r="C20" i="4"/>
  <c r="D20" i="4" s="1"/>
  <c r="FZ19" i="4"/>
  <c r="FL19" i="4"/>
  <c r="ET19" i="4"/>
  <c r="EU19" i="4" s="1"/>
  <c r="EQ19" i="4"/>
  <c r="ER19" i="4" s="1"/>
  <c r="EM19" i="4"/>
  <c r="EN19" i="4" s="1"/>
  <c r="EO19" i="4" s="1"/>
  <c r="EJ19" i="4"/>
  <c r="EK19" i="4" s="1"/>
  <c r="EL19" i="4" s="1"/>
  <c r="EG19" i="4"/>
  <c r="EH19" i="4" s="1"/>
  <c r="EI19" i="4" s="1"/>
  <c r="ED19" i="4"/>
  <c r="EE19" i="4" s="1"/>
  <c r="EF19" i="4" s="1"/>
  <c r="EA19" i="4"/>
  <c r="EB19" i="4" s="1"/>
  <c r="EC19" i="4" s="1"/>
  <c r="DX19" i="4"/>
  <c r="DY19" i="4" s="1"/>
  <c r="DZ19" i="4" s="1"/>
  <c r="DR19" i="4"/>
  <c r="DS19" i="4" s="1"/>
  <c r="DT19" i="4" s="1"/>
  <c r="DO19" i="4"/>
  <c r="DP19" i="4" s="1"/>
  <c r="DQ19" i="4" s="1"/>
  <c r="DC19" i="4"/>
  <c r="DD19" i="4" s="1"/>
  <c r="DE19" i="4" s="1"/>
  <c r="CZ19" i="4"/>
  <c r="DA19" i="4" s="1"/>
  <c r="DB19" i="4" s="1"/>
  <c r="CW19" i="4"/>
  <c r="CX19" i="4" s="1"/>
  <c r="CY19" i="4" s="1"/>
  <c r="CT19" i="4"/>
  <c r="CU19" i="4" s="1"/>
  <c r="CV19" i="4" s="1"/>
  <c r="CQ19" i="4"/>
  <c r="CR19" i="4" s="1"/>
  <c r="CS19" i="4" s="1"/>
  <c r="CN19" i="4"/>
  <c r="CO19" i="4" s="1"/>
  <c r="CP19" i="4" s="1"/>
  <c r="CK19" i="4"/>
  <c r="CL19" i="4" s="1"/>
  <c r="CM19" i="4" s="1"/>
  <c r="CH19" i="4"/>
  <c r="CI19" i="4" s="1"/>
  <c r="CJ19" i="4" s="1"/>
  <c r="CF19" i="4"/>
  <c r="CG19" i="4" s="1"/>
  <c r="CB19" i="4"/>
  <c r="CC19" i="4" s="1"/>
  <c r="CD19" i="4" s="1"/>
  <c r="BY19" i="4"/>
  <c r="BZ19" i="4" s="1"/>
  <c r="CA19" i="4" s="1"/>
  <c r="BV19" i="4"/>
  <c r="BW19" i="4" s="1"/>
  <c r="BX19" i="4" s="1"/>
  <c r="BT19" i="4"/>
  <c r="BU19" i="4" s="1"/>
  <c r="BQ19" i="4"/>
  <c r="BR19" i="4" s="1"/>
  <c r="BM19" i="4"/>
  <c r="BN19" i="4" s="1"/>
  <c r="BO19" i="4" s="1"/>
  <c r="BK19" i="4"/>
  <c r="BL19" i="4" s="1"/>
  <c r="BG19" i="4"/>
  <c r="BH19" i="4" s="1"/>
  <c r="BI19" i="4" s="1"/>
  <c r="BE19" i="4"/>
  <c r="BF19" i="4" s="1"/>
  <c r="BB19" i="4"/>
  <c r="BC19" i="4" s="1"/>
  <c r="AX19" i="4"/>
  <c r="AY19" i="4" s="1"/>
  <c r="AZ19" i="4" s="1"/>
  <c r="AU19" i="4"/>
  <c r="AV19" i="4" s="1"/>
  <c r="AW19" i="4" s="1"/>
  <c r="AS19" i="4"/>
  <c r="AT19" i="4" s="1"/>
  <c r="AO19" i="4"/>
  <c r="AP19" i="4" s="1"/>
  <c r="AQ19" i="4" s="1"/>
  <c r="AL19" i="4"/>
  <c r="AM19" i="4" s="1"/>
  <c r="AN19" i="4" s="1"/>
  <c r="AI19" i="4"/>
  <c r="AJ19" i="4" s="1"/>
  <c r="AK19" i="4" s="1"/>
  <c r="AG19" i="4"/>
  <c r="AH19" i="4" s="1"/>
  <c r="AD19" i="4"/>
  <c r="AE19" i="4" s="1"/>
  <c r="AA19" i="4"/>
  <c r="AB19" i="4" s="1"/>
  <c r="X19" i="4"/>
  <c r="Y19" i="4" s="1"/>
  <c r="U19" i="4"/>
  <c r="V19" i="4" s="1"/>
  <c r="R19" i="4"/>
  <c r="S19" i="4" s="1"/>
  <c r="O19" i="4"/>
  <c r="P19" i="4" s="1"/>
  <c r="L19" i="4"/>
  <c r="M19" i="4" s="1"/>
  <c r="I19" i="4"/>
  <c r="J19" i="4" s="1"/>
  <c r="E19" i="4"/>
  <c r="F19" i="4" s="1"/>
  <c r="G19" i="4" s="1"/>
  <c r="C19" i="4"/>
  <c r="D19" i="4" s="1"/>
  <c r="FZ18" i="4"/>
  <c r="FL18" i="4"/>
  <c r="ET18" i="4"/>
  <c r="EU18" i="4" s="1"/>
  <c r="EQ18" i="4"/>
  <c r="ER18" i="4" s="1"/>
  <c r="EM18" i="4"/>
  <c r="EN18" i="4" s="1"/>
  <c r="EO18" i="4" s="1"/>
  <c r="EJ18" i="4"/>
  <c r="EK18" i="4" s="1"/>
  <c r="EL18" i="4" s="1"/>
  <c r="EG18" i="4"/>
  <c r="EH18" i="4" s="1"/>
  <c r="EI18" i="4" s="1"/>
  <c r="ED18" i="4"/>
  <c r="EE18" i="4" s="1"/>
  <c r="EF18" i="4" s="1"/>
  <c r="EA18" i="4"/>
  <c r="EB18" i="4" s="1"/>
  <c r="EC18" i="4" s="1"/>
  <c r="DX18" i="4"/>
  <c r="DY18" i="4" s="1"/>
  <c r="DZ18" i="4" s="1"/>
  <c r="DR18" i="4"/>
  <c r="DS18" i="4" s="1"/>
  <c r="DT18" i="4" s="1"/>
  <c r="DP18" i="4"/>
  <c r="DQ18" i="4" s="1"/>
  <c r="DN18" i="4"/>
  <c r="DC18" i="4"/>
  <c r="DD18" i="4" s="1"/>
  <c r="DE18" i="4" s="1"/>
  <c r="CZ18" i="4"/>
  <c r="DA18" i="4" s="1"/>
  <c r="DB18" i="4" s="1"/>
  <c r="CW18" i="4"/>
  <c r="CX18" i="4" s="1"/>
  <c r="CY18" i="4" s="1"/>
  <c r="CT18" i="4"/>
  <c r="CU18" i="4" s="1"/>
  <c r="CV18" i="4" s="1"/>
  <c r="CQ18" i="4"/>
  <c r="CR18" i="4" s="1"/>
  <c r="CS18" i="4" s="1"/>
  <c r="CN18" i="4"/>
  <c r="CO18" i="4" s="1"/>
  <c r="CP18" i="4" s="1"/>
  <c r="CK18" i="4"/>
  <c r="CL18" i="4" s="1"/>
  <c r="CM18" i="4" s="1"/>
  <c r="CH18" i="4"/>
  <c r="CI18" i="4" s="1"/>
  <c r="CJ18" i="4" s="1"/>
  <c r="CF18" i="4"/>
  <c r="CG18" i="4" s="1"/>
  <c r="CB18" i="4"/>
  <c r="CC18" i="4" s="1"/>
  <c r="CD18" i="4" s="1"/>
  <c r="BY18" i="4"/>
  <c r="BZ18" i="4" s="1"/>
  <c r="CA18" i="4" s="1"/>
  <c r="BV18" i="4"/>
  <c r="BW18" i="4" s="1"/>
  <c r="BX18" i="4" s="1"/>
  <c r="BT18" i="4"/>
  <c r="BU18" i="4" s="1"/>
  <c r="BQ18" i="4"/>
  <c r="BR18" i="4" s="1"/>
  <c r="BM18" i="4"/>
  <c r="BN18" i="4" s="1"/>
  <c r="BO18" i="4" s="1"/>
  <c r="BK18" i="4"/>
  <c r="BL18" i="4" s="1"/>
  <c r="BG18" i="4"/>
  <c r="BH18" i="4" s="1"/>
  <c r="BI18" i="4" s="1"/>
  <c r="BE18" i="4"/>
  <c r="BF18" i="4" s="1"/>
  <c r="BB18" i="4"/>
  <c r="BC18" i="4" s="1"/>
  <c r="AX18" i="4"/>
  <c r="AY18" i="4" s="1"/>
  <c r="AZ18" i="4" s="1"/>
  <c r="AU18" i="4"/>
  <c r="AV18" i="4" s="1"/>
  <c r="AW18" i="4" s="1"/>
  <c r="AS18" i="4"/>
  <c r="AT18" i="4" s="1"/>
  <c r="AO18" i="4"/>
  <c r="AP18" i="4" s="1"/>
  <c r="AQ18" i="4" s="1"/>
  <c r="AL18" i="4"/>
  <c r="AM18" i="4" s="1"/>
  <c r="AN18" i="4" s="1"/>
  <c r="AI18" i="4"/>
  <c r="AJ18" i="4" s="1"/>
  <c r="AK18" i="4" s="1"/>
  <c r="AG18" i="4"/>
  <c r="AH18" i="4" s="1"/>
  <c r="AD18" i="4"/>
  <c r="AE18" i="4" s="1"/>
  <c r="AA18" i="4"/>
  <c r="AB18" i="4" s="1"/>
  <c r="X18" i="4"/>
  <c r="Y18" i="4" s="1"/>
  <c r="U18" i="4"/>
  <c r="V18" i="4" s="1"/>
  <c r="R18" i="4"/>
  <c r="S18" i="4" s="1"/>
  <c r="O18" i="4"/>
  <c r="P18" i="4" s="1"/>
  <c r="I18" i="4"/>
  <c r="J18" i="4" s="1"/>
  <c r="F18" i="4"/>
  <c r="G18" i="4" s="1"/>
  <c r="C18" i="4"/>
  <c r="D18" i="4" s="1"/>
  <c r="FZ17" i="4"/>
  <c r="ET17" i="4"/>
  <c r="EU17" i="4" s="1"/>
  <c r="EQ17" i="4"/>
  <c r="ER17" i="4" s="1"/>
  <c r="EM17" i="4"/>
  <c r="EN17" i="4" s="1"/>
  <c r="EO17" i="4" s="1"/>
  <c r="EJ17" i="4"/>
  <c r="EK17" i="4" s="1"/>
  <c r="EL17" i="4" s="1"/>
  <c r="EG17" i="4"/>
  <c r="EH17" i="4" s="1"/>
  <c r="EI17" i="4" s="1"/>
  <c r="ED17" i="4"/>
  <c r="EE17" i="4" s="1"/>
  <c r="EF17" i="4" s="1"/>
  <c r="EA17" i="4"/>
  <c r="EB17" i="4" s="1"/>
  <c r="EC17" i="4" s="1"/>
  <c r="DY17" i="4"/>
  <c r="DZ17" i="4" s="1"/>
  <c r="DR17" i="4"/>
  <c r="DS17" i="4" s="1"/>
  <c r="DT17" i="4" s="1"/>
  <c r="DP17" i="4"/>
  <c r="DQ17" i="4" s="1"/>
  <c r="DC17" i="4"/>
  <c r="DD17" i="4" s="1"/>
  <c r="DE17" i="4" s="1"/>
  <c r="CZ17" i="4"/>
  <c r="DA17" i="4" s="1"/>
  <c r="DB17" i="4" s="1"/>
  <c r="CW17" i="4"/>
  <c r="CX17" i="4" s="1"/>
  <c r="CY17" i="4" s="1"/>
  <c r="CT17" i="4"/>
  <c r="CU17" i="4" s="1"/>
  <c r="CV17" i="4" s="1"/>
  <c r="CQ17" i="4"/>
  <c r="CR17" i="4" s="1"/>
  <c r="CS17" i="4" s="1"/>
  <c r="CN17" i="4"/>
  <c r="CO17" i="4" s="1"/>
  <c r="CP17" i="4" s="1"/>
  <c r="CK17" i="4"/>
  <c r="CL17" i="4" s="1"/>
  <c r="CM17" i="4" s="1"/>
  <c r="CH17" i="4"/>
  <c r="CI17" i="4" s="1"/>
  <c r="CJ17" i="4" s="1"/>
  <c r="CF17" i="4"/>
  <c r="CG17" i="4" s="1"/>
  <c r="CB17" i="4"/>
  <c r="CC17" i="4" s="1"/>
  <c r="CD17" i="4" s="1"/>
  <c r="BZ17" i="4"/>
  <c r="CA17" i="4" s="1"/>
  <c r="BW17" i="4"/>
  <c r="BX17" i="4" s="1"/>
  <c r="BT17" i="4"/>
  <c r="BU17" i="4" s="1"/>
  <c r="BQ17" i="4"/>
  <c r="BR17" i="4" s="1"/>
  <c r="BN17" i="4"/>
  <c r="BO17" i="4" s="1"/>
  <c r="BK17" i="4"/>
  <c r="BL17" i="4" s="1"/>
  <c r="BG17" i="4"/>
  <c r="BH17" i="4" s="1"/>
  <c r="BI17" i="4" s="1"/>
  <c r="BE17" i="4"/>
  <c r="BF17" i="4" s="1"/>
  <c r="BB17" i="4"/>
  <c r="BC17" i="4" s="1"/>
  <c r="AX17" i="4"/>
  <c r="AY17" i="4" s="1"/>
  <c r="AZ17" i="4" s="1"/>
  <c r="AU17" i="4"/>
  <c r="AV17" i="4" s="1"/>
  <c r="AW17" i="4" s="1"/>
  <c r="AS17" i="4"/>
  <c r="AT17" i="4" s="1"/>
  <c r="AO17" i="4"/>
  <c r="AP17" i="4" s="1"/>
  <c r="AQ17" i="4" s="1"/>
  <c r="AL17" i="4"/>
  <c r="AM17" i="4" s="1"/>
  <c r="AN17" i="4" s="1"/>
  <c r="AI17" i="4"/>
  <c r="AJ17" i="4" s="1"/>
  <c r="AK17" i="4" s="1"/>
  <c r="AA17" i="4"/>
  <c r="AB17" i="4" s="1"/>
  <c r="X17" i="4"/>
  <c r="Y17" i="4" s="1"/>
  <c r="U17" i="4"/>
  <c r="V17" i="4" s="1"/>
  <c r="R17" i="4"/>
  <c r="S17" i="4" s="1"/>
  <c r="O17" i="4"/>
  <c r="P17" i="4" s="1"/>
  <c r="H17" i="4"/>
  <c r="I17" i="4" s="1"/>
  <c r="J17" i="4" s="1"/>
  <c r="F17" i="4"/>
  <c r="G17" i="4" s="1"/>
  <c r="C17" i="4"/>
  <c r="D17" i="4" s="1"/>
  <c r="FZ16" i="4"/>
  <c r="FL16" i="4"/>
  <c r="ET16" i="4"/>
  <c r="EU16" i="4" s="1"/>
  <c r="EQ16" i="4"/>
  <c r="ER16" i="4" s="1"/>
  <c r="EM16" i="4"/>
  <c r="EN16" i="4" s="1"/>
  <c r="EO16" i="4" s="1"/>
  <c r="EJ16" i="4"/>
  <c r="EK16" i="4" s="1"/>
  <c r="EL16" i="4" s="1"/>
  <c r="EG16" i="4"/>
  <c r="EH16" i="4" s="1"/>
  <c r="EI16" i="4" s="1"/>
  <c r="EE16" i="4"/>
  <c r="EF16" i="4" s="1"/>
  <c r="EA16" i="4"/>
  <c r="EB16" i="4" s="1"/>
  <c r="EC16" i="4" s="1"/>
  <c r="DX16" i="4"/>
  <c r="DY16" i="4" s="1"/>
  <c r="DZ16" i="4" s="1"/>
  <c r="DR16" i="4"/>
  <c r="DS16" i="4" s="1"/>
  <c r="DT16" i="4" s="1"/>
  <c r="DP16" i="4"/>
  <c r="DQ16" i="4" s="1"/>
  <c r="DC16" i="4"/>
  <c r="DD16" i="4" s="1"/>
  <c r="DE16" i="4" s="1"/>
  <c r="CZ16" i="4"/>
  <c r="DA16" i="4" s="1"/>
  <c r="DB16" i="4" s="1"/>
  <c r="CW16" i="4"/>
  <c r="CX16" i="4" s="1"/>
  <c r="CY16" i="4" s="1"/>
  <c r="CT16" i="4"/>
  <c r="CU16" i="4" s="1"/>
  <c r="CV16" i="4" s="1"/>
  <c r="CQ16" i="4"/>
  <c r="CR16" i="4" s="1"/>
  <c r="CS16" i="4" s="1"/>
  <c r="CN16" i="4"/>
  <c r="CO16" i="4" s="1"/>
  <c r="CP16" i="4" s="1"/>
  <c r="CK16" i="4"/>
  <c r="CL16" i="4" s="1"/>
  <c r="CM16" i="4" s="1"/>
  <c r="CH16" i="4"/>
  <c r="CI16" i="4" s="1"/>
  <c r="CJ16" i="4" s="1"/>
  <c r="CF16" i="4"/>
  <c r="CG16" i="4" s="1"/>
  <c r="CB16" i="4"/>
  <c r="CC16" i="4" s="1"/>
  <c r="CD16" i="4" s="1"/>
  <c r="BY16" i="4"/>
  <c r="BZ16" i="4" s="1"/>
  <c r="CA16" i="4" s="1"/>
  <c r="BV16" i="4"/>
  <c r="BW16" i="4" s="1"/>
  <c r="BX16" i="4" s="1"/>
  <c r="BT16" i="4"/>
  <c r="BU16" i="4" s="1"/>
  <c r="BQ16" i="4"/>
  <c r="BR16" i="4" s="1"/>
  <c r="BM16" i="4"/>
  <c r="BN16" i="4" s="1"/>
  <c r="BO16" i="4" s="1"/>
  <c r="BK16" i="4"/>
  <c r="BL16" i="4" s="1"/>
  <c r="BG16" i="4"/>
  <c r="BH16" i="4" s="1"/>
  <c r="BI16" i="4" s="1"/>
  <c r="BE16" i="4"/>
  <c r="BF16" i="4" s="1"/>
  <c r="BB16" i="4"/>
  <c r="BC16" i="4" s="1"/>
  <c r="AX16" i="4"/>
  <c r="AY16" i="4" s="1"/>
  <c r="AZ16" i="4" s="1"/>
  <c r="AU16" i="4"/>
  <c r="AV16" i="4" s="1"/>
  <c r="AW16" i="4" s="1"/>
  <c r="AS16" i="4"/>
  <c r="AT16" i="4" s="1"/>
  <c r="AO16" i="4"/>
  <c r="AP16" i="4" s="1"/>
  <c r="AQ16" i="4" s="1"/>
  <c r="AL16" i="4"/>
  <c r="AM16" i="4" s="1"/>
  <c r="AN16" i="4" s="1"/>
  <c r="AI16" i="4"/>
  <c r="AJ16" i="4" s="1"/>
  <c r="AK16" i="4" s="1"/>
  <c r="AG16" i="4"/>
  <c r="AH16" i="4" s="1"/>
  <c r="AD16" i="4"/>
  <c r="AE16" i="4" s="1"/>
  <c r="AA16" i="4"/>
  <c r="AB16" i="4" s="1"/>
  <c r="X16" i="4"/>
  <c r="Y16" i="4" s="1"/>
  <c r="U16" i="4"/>
  <c r="V16" i="4" s="1"/>
  <c r="R16" i="4"/>
  <c r="S16" i="4" s="1"/>
  <c r="O16" i="4"/>
  <c r="P16" i="4" s="1"/>
  <c r="L16" i="4"/>
  <c r="M16" i="4" s="1"/>
  <c r="H16" i="4"/>
  <c r="I16" i="4" s="1"/>
  <c r="J16" i="4" s="1"/>
  <c r="F16" i="4"/>
  <c r="G16" i="4" s="1"/>
  <c r="C16" i="4"/>
  <c r="D16" i="4" s="1"/>
  <c r="FZ15" i="4"/>
  <c r="FL15" i="4"/>
  <c r="ET15" i="4"/>
  <c r="EU15" i="4" s="1"/>
  <c r="EQ15" i="4"/>
  <c r="ER15" i="4" s="1"/>
  <c r="EM15" i="4"/>
  <c r="EN15" i="4" s="1"/>
  <c r="EO15" i="4" s="1"/>
  <c r="EJ15" i="4"/>
  <c r="EK15" i="4" s="1"/>
  <c r="EL15" i="4" s="1"/>
  <c r="EG15" i="4"/>
  <c r="EH15" i="4" s="1"/>
  <c r="EI15" i="4" s="1"/>
  <c r="ED15" i="4"/>
  <c r="EE15" i="4" s="1"/>
  <c r="EF15" i="4" s="1"/>
  <c r="EA15" i="4"/>
  <c r="EB15" i="4" s="1"/>
  <c r="EC15" i="4" s="1"/>
  <c r="DX15" i="4"/>
  <c r="DY15" i="4" s="1"/>
  <c r="DZ15" i="4" s="1"/>
  <c r="DR15" i="4"/>
  <c r="DS15" i="4" s="1"/>
  <c r="DT15" i="4" s="1"/>
  <c r="DP15" i="4"/>
  <c r="DQ15" i="4" s="1"/>
  <c r="DN15" i="4"/>
  <c r="DC15" i="4"/>
  <c r="DD15" i="4" s="1"/>
  <c r="DE15" i="4" s="1"/>
  <c r="CZ15" i="4"/>
  <c r="DA15" i="4" s="1"/>
  <c r="DB15" i="4" s="1"/>
  <c r="CW15" i="4"/>
  <c r="CX15" i="4" s="1"/>
  <c r="CY15" i="4" s="1"/>
  <c r="CT15" i="4"/>
  <c r="CU15" i="4" s="1"/>
  <c r="CV15" i="4" s="1"/>
  <c r="CQ15" i="4"/>
  <c r="CR15" i="4" s="1"/>
  <c r="CS15" i="4" s="1"/>
  <c r="CN15" i="4"/>
  <c r="CO15" i="4" s="1"/>
  <c r="CP15" i="4" s="1"/>
  <c r="CK15" i="4"/>
  <c r="CL15" i="4" s="1"/>
  <c r="CM15" i="4" s="1"/>
  <c r="CH15" i="4"/>
  <c r="CI15" i="4" s="1"/>
  <c r="CJ15" i="4" s="1"/>
  <c r="CF15" i="4"/>
  <c r="CG15" i="4" s="1"/>
  <c r="CB15" i="4"/>
  <c r="CC15" i="4" s="1"/>
  <c r="CD15" i="4" s="1"/>
  <c r="BY15" i="4"/>
  <c r="BZ15" i="4" s="1"/>
  <c r="CA15" i="4" s="1"/>
  <c r="BV15" i="4"/>
  <c r="BW15" i="4" s="1"/>
  <c r="BX15" i="4" s="1"/>
  <c r="BT15" i="4"/>
  <c r="BU15" i="4" s="1"/>
  <c r="BQ15" i="4"/>
  <c r="BR15" i="4" s="1"/>
  <c r="BM15" i="4"/>
  <c r="BN15" i="4" s="1"/>
  <c r="BO15" i="4" s="1"/>
  <c r="BK15" i="4"/>
  <c r="BL15" i="4" s="1"/>
  <c r="BG15" i="4"/>
  <c r="BH15" i="4" s="1"/>
  <c r="BI15" i="4" s="1"/>
  <c r="BE15" i="4"/>
  <c r="BF15" i="4" s="1"/>
  <c r="BB15" i="4"/>
  <c r="BC15" i="4" s="1"/>
  <c r="AX15" i="4"/>
  <c r="AY15" i="4" s="1"/>
  <c r="AZ15" i="4" s="1"/>
  <c r="AU15" i="4"/>
  <c r="AV15" i="4" s="1"/>
  <c r="AW15" i="4" s="1"/>
  <c r="AS15" i="4"/>
  <c r="AT15" i="4" s="1"/>
  <c r="AO15" i="4"/>
  <c r="AP15" i="4" s="1"/>
  <c r="AQ15" i="4" s="1"/>
  <c r="AL15" i="4"/>
  <c r="AM15" i="4" s="1"/>
  <c r="AN15" i="4" s="1"/>
  <c r="AI15" i="4"/>
  <c r="AJ15" i="4" s="1"/>
  <c r="AK15" i="4" s="1"/>
  <c r="AG15" i="4"/>
  <c r="AH15" i="4" s="1"/>
  <c r="AD15" i="4"/>
  <c r="AE15" i="4" s="1"/>
  <c r="AA15" i="4"/>
  <c r="AB15" i="4" s="1"/>
  <c r="X15" i="4"/>
  <c r="Y15" i="4" s="1"/>
  <c r="U15" i="4"/>
  <c r="V15" i="4" s="1"/>
  <c r="R15" i="4"/>
  <c r="S15" i="4" s="1"/>
  <c r="O15" i="4"/>
  <c r="P15" i="4" s="1"/>
  <c r="H15" i="4"/>
  <c r="I15" i="4" s="1"/>
  <c r="J15" i="4" s="1"/>
  <c r="F15" i="4"/>
  <c r="G15" i="4" s="1"/>
  <c r="C15" i="4"/>
  <c r="D15" i="4" s="1"/>
  <c r="FZ14" i="4"/>
  <c r="FL14" i="4"/>
  <c r="FZ13" i="4"/>
  <c r="FL13" i="4"/>
  <c r="ET13" i="4"/>
  <c r="EU13" i="4" s="1"/>
  <c r="EQ13" i="4"/>
  <c r="ER13" i="4" s="1"/>
  <c r="EN13" i="4"/>
  <c r="EO13" i="4" s="1"/>
  <c r="EK13" i="4"/>
  <c r="EL13" i="4" s="1"/>
  <c r="EH13" i="4"/>
  <c r="EI13" i="4" s="1"/>
  <c r="EE13" i="4"/>
  <c r="EF13" i="4" s="1"/>
  <c r="EB13" i="4"/>
  <c r="EC13" i="4" s="1"/>
  <c r="DY13" i="4"/>
  <c r="DZ13" i="4" s="1"/>
  <c r="DS13" i="4"/>
  <c r="DT13" i="4" s="1"/>
  <c r="DP13" i="4"/>
  <c r="DQ13" i="4" s="1"/>
  <c r="DN13" i="4"/>
  <c r="DD13" i="4"/>
  <c r="DE13" i="4" s="1"/>
  <c r="DA13" i="4"/>
  <c r="DB13" i="4" s="1"/>
  <c r="CX13" i="4"/>
  <c r="CY13" i="4" s="1"/>
  <c r="CU13" i="4"/>
  <c r="CV13" i="4" s="1"/>
  <c r="CR13" i="4"/>
  <c r="CS13" i="4" s="1"/>
  <c r="CO13" i="4"/>
  <c r="CP13" i="4" s="1"/>
  <c r="CL13" i="4"/>
  <c r="CM13" i="4" s="1"/>
  <c r="CI13" i="4"/>
  <c r="CJ13" i="4" s="1"/>
  <c r="CF13" i="4"/>
  <c r="CG13" i="4" s="1"/>
  <c r="CC13" i="4"/>
  <c r="CD13" i="4" s="1"/>
  <c r="BZ13" i="4"/>
  <c r="CA13" i="4" s="1"/>
  <c r="BW13" i="4"/>
  <c r="BX13" i="4" s="1"/>
  <c r="BT13" i="4"/>
  <c r="BU13" i="4" s="1"/>
  <c r="BQ13" i="4"/>
  <c r="BR13" i="4" s="1"/>
  <c r="BN13" i="4"/>
  <c r="BO13" i="4" s="1"/>
  <c r="BK13" i="4"/>
  <c r="BL13" i="4" s="1"/>
  <c r="BH13" i="4"/>
  <c r="BI13" i="4" s="1"/>
  <c r="BE13" i="4"/>
  <c r="BF13" i="4" s="1"/>
  <c r="BB13" i="4"/>
  <c r="BC13" i="4" s="1"/>
  <c r="AY13" i="4"/>
  <c r="AZ13" i="4" s="1"/>
  <c r="AV13" i="4"/>
  <c r="AW13" i="4" s="1"/>
  <c r="AS13" i="4"/>
  <c r="AT13" i="4" s="1"/>
  <c r="AP13" i="4"/>
  <c r="AQ13" i="4" s="1"/>
  <c r="AM13" i="4"/>
  <c r="AN13" i="4" s="1"/>
  <c r="AJ13" i="4"/>
  <c r="AK13" i="4" s="1"/>
  <c r="AG13" i="4"/>
  <c r="AH13" i="4" s="1"/>
  <c r="AD13" i="4"/>
  <c r="AE13" i="4" s="1"/>
  <c r="AA13" i="4"/>
  <c r="AB13" i="4" s="1"/>
  <c r="X13" i="4"/>
  <c r="Y13" i="4" s="1"/>
  <c r="U13" i="4"/>
  <c r="V13" i="4" s="1"/>
  <c r="R13" i="4"/>
  <c r="S13" i="4" s="1"/>
  <c r="O13" i="4"/>
  <c r="P13" i="4" s="1"/>
  <c r="L13" i="4"/>
  <c r="M13" i="4" s="1"/>
  <c r="I13" i="4"/>
  <c r="J13" i="4" s="1"/>
  <c r="F13" i="4"/>
  <c r="G13" i="4" s="1"/>
  <c r="C13" i="4"/>
  <c r="D13" i="4" s="1"/>
  <c r="FZ12" i="4"/>
  <c r="FL12" i="4"/>
  <c r="ET12" i="4"/>
  <c r="EU12" i="4" s="1"/>
  <c r="EQ12" i="4"/>
  <c r="ER12" i="4" s="1"/>
  <c r="EK12" i="4"/>
  <c r="EL12" i="4" s="1"/>
  <c r="EH12" i="4"/>
  <c r="EI12" i="4" s="1"/>
  <c r="EE12" i="4"/>
  <c r="EF12" i="4" s="1"/>
  <c r="DY12" i="4"/>
  <c r="DZ12" i="4" s="1"/>
  <c r="DS12" i="4"/>
  <c r="DT12" i="4" s="1"/>
  <c r="DP12" i="4"/>
  <c r="DQ12" i="4" s="1"/>
  <c r="DC12" i="4"/>
  <c r="DD12" i="4" s="1"/>
  <c r="DE12" i="4" s="1"/>
  <c r="CZ12" i="4"/>
  <c r="DA12" i="4" s="1"/>
  <c r="DB12" i="4" s="1"/>
  <c r="CW12" i="4"/>
  <c r="CX12" i="4" s="1"/>
  <c r="CY12" i="4" s="1"/>
  <c r="CT12" i="4"/>
  <c r="CU12" i="4" s="1"/>
  <c r="CV12" i="4" s="1"/>
  <c r="CQ12" i="4"/>
  <c r="CR12" i="4" s="1"/>
  <c r="CS12" i="4" s="1"/>
  <c r="CN12" i="4"/>
  <c r="CO12" i="4" s="1"/>
  <c r="CP12" i="4" s="1"/>
  <c r="CK12" i="4"/>
  <c r="CL12" i="4" s="1"/>
  <c r="CM12" i="4" s="1"/>
  <c r="CH12" i="4"/>
  <c r="CI12" i="4" s="1"/>
  <c r="CJ12" i="4" s="1"/>
  <c r="CE12" i="4"/>
  <c r="CF12" i="4" s="1"/>
  <c r="CG12" i="4" s="1"/>
  <c r="CB12" i="4"/>
  <c r="CC12" i="4" s="1"/>
  <c r="CD12" i="4" s="1"/>
  <c r="BY12" i="4"/>
  <c r="BZ12" i="4" s="1"/>
  <c r="CA12" i="4" s="1"/>
  <c r="BV12" i="4"/>
  <c r="BW12" i="4" s="1"/>
  <c r="BX12" i="4" s="1"/>
  <c r="BS12" i="4"/>
  <c r="BT12" i="4" s="1"/>
  <c r="BU12" i="4" s="1"/>
  <c r="BP12" i="4"/>
  <c r="BQ12" i="4" s="1"/>
  <c r="BR12" i="4" s="1"/>
  <c r="BM12" i="4"/>
  <c r="BN12" i="4" s="1"/>
  <c r="BO12" i="4" s="1"/>
  <c r="BJ12" i="4"/>
  <c r="BK12" i="4" s="1"/>
  <c r="BL12" i="4" s="1"/>
  <c r="BG12" i="4"/>
  <c r="BH12" i="4" s="1"/>
  <c r="BI12" i="4" s="1"/>
  <c r="BD12" i="4"/>
  <c r="BE12" i="4" s="1"/>
  <c r="BF12" i="4" s="1"/>
  <c r="BA12" i="4"/>
  <c r="BB12" i="4" s="1"/>
  <c r="BC12" i="4" s="1"/>
  <c r="AX12" i="4"/>
  <c r="AY12" i="4" s="1"/>
  <c r="AZ12" i="4" s="1"/>
  <c r="AU12" i="4"/>
  <c r="AV12" i="4" s="1"/>
  <c r="AW12" i="4" s="1"/>
  <c r="AS12" i="4"/>
  <c r="AT12" i="4" s="1"/>
  <c r="AO12" i="4"/>
  <c r="AP12" i="4" s="1"/>
  <c r="AQ12" i="4" s="1"/>
  <c r="AL12" i="4"/>
  <c r="AM12" i="4" s="1"/>
  <c r="AN12" i="4" s="1"/>
  <c r="AI12" i="4"/>
  <c r="AJ12" i="4" s="1"/>
  <c r="AK12" i="4" s="1"/>
  <c r="AF12" i="4"/>
  <c r="AG12" i="4" s="1"/>
  <c r="AH12" i="4" s="1"/>
  <c r="AC12" i="4"/>
  <c r="AD12" i="4" s="1"/>
  <c r="AE12" i="4" s="1"/>
  <c r="Z12" i="4"/>
  <c r="AA12" i="4" s="1"/>
  <c r="AB12" i="4" s="1"/>
  <c r="X12" i="4"/>
  <c r="Y12" i="4" s="1"/>
  <c r="T12" i="4"/>
  <c r="U12" i="4" s="1"/>
  <c r="V12" i="4" s="1"/>
  <c r="Q12" i="4"/>
  <c r="R12" i="4" s="1"/>
  <c r="S12" i="4" s="1"/>
  <c r="N12" i="4"/>
  <c r="L12" i="4"/>
  <c r="M12" i="4" s="1"/>
  <c r="H12" i="4"/>
  <c r="I12" i="4" s="1"/>
  <c r="J12" i="4" s="1"/>
  <c r="E12" i="4"/>
  <c r="F12" i="4" s="1"/>
  <c r="G12" i="4" s="1"/>
  <c r="B12" i="4"/>
  <c r="C12" i="4" s="1"/>
  <c r="D12" i="4" s="1"/>
  <c r="FZ11" i="4"/>
  <c r="FL11" i="4"/>
  <c r="ET11" i="4"/>
  <c r="EU11" i="4" s="1"/>
  <c r="EQ11" i="4"/>
  <c r="ER11" i="4" s="1"/>
  <c r="EN11" i="4"/>
  <c r="EO11" i="4" s="1"/>
  <c r="EK11" i="4"/>
  <c r="EL11" i="4" s="1"/>
  <c r="EH11" i="4"/>
  <c r="EI11" i="4" s="1"/>
  <c r="EE11" i="4"/>
  <c r="EF11" i="4" s="1"/>
  <c r="EB11" i="4"/>
  <c r="EC11" i="4" s="1"/>
  <c r="DX11" i="4"/>
  <c r="DY11" i="4" s="1"/>
  <c r="DZ11" i="4" s="1"/>
  <c r="DS11" i="4"/>
  <c r="DT11" i="4" s="1"/>
  <c r="DC11" i="4"/>
  <c r="DD11" i="4" s="1"/>
  <c r="DE11" i="4" s="1"/>
  <c r="CZ11" i="4"/>
  <c r="DA11" i="4" s="1"/>
  <c r="DB11" i="4" s="1"/>
  <c r="CW11" i="4"/>
  <c r="CX11" i="4" s="1"/>
  <c r="CY11" i="4" s="1"/>
  <c r="CT11" i="4"/>
  <c r="CU11" i="4" s="1"/>
  <c r="CV11" i="4" s="1"/>
  <c r="CQ11" i="4"/>
  <c r="CR11" i="4" s="1"/>
  <c r="CS11" i="4" s="1"/>
  <c r="CN11" i="4"/>
  <c r="CO11" i="4" s="1"/>
  <c r="CP11" i="4" s="1"/>
  <c r="CK11" i="4"/>
  <c r="CL11" i="4" s="1"/>
  <c r="CM11" i="4" s="1"/>
  <c r="CH11" i="4"/>
  <c r="CI11" i="4" s="1"/>
  <c r="CJ11" i="4" s="1"/>
  <c r="CE11" i="4"/>
  <c r="CF11" i="4" s="1"/>
  <c r="CG11" i="4" s="1"/>
  <c r="CB11" i="4"/>
  <c r="CC11" i="4" s="1"/>
  <c r="CD11" i="4" s="1"/>
  <c r="BY11" i="4"/>
  <c r="BZ11" i="4" s="1"/>
  <c r="CA11" i="4" s="1"/>
  <c r="BV11" i="4"/>
  <c r="BW11" i="4" s="1"/>
  <c r="BX11" i="4" s="1"/>
  <c r="BS11" i="4"/>
  <c r="BT11" i="4" s="1"/>
  <c r="BU11" i="4" s="1"/>
  <c r="BP11" i="4"/>
  <c r="BQ11" i="4" s="1"/>
  <c r="BR11" i="4" s="1"/>
  <c r="BM11" i="4"/>
  <c r="BN11" i="4" s="1"/>
  <c r="BO11" i="4" s="1"/>
  <c r="BJ11" i="4"/>
  <c r="BK11" i="4" s="1"/>
  <c r="BL11" i="4" s="1"/>
  <c r="BG11" i="4"/>
  <c r="BH11" i="4" s="1"/>
  <c r="BI11" i="4" s="1"/>
  <c r="BD11" i="4"/>
  <c r="BE11" i="4" s="1"/>
  <c r="BF11" i="4" s="1"/>
  <c r="BA11" i="4"/>
  <c r="BB11" i="4" s="1"/>
  <c r="BC11" i="4" s="1"/>
  <c r="AX11" i="4"/>
  <c r="AY11" i="4" s="1"/>
  <c r="AZ11" i="4" s="1"/>
  <c r="AU11" i="4"/>
  <c r="AV11" i="4" s="1"/>
  <c r="AW11" i="4" s="1"/>
  <c r="AS11" i="4"/>
  <c r="AT11" i="4" s="1"/>
  <c r="AO11" i="4"/>
  <c r="AP11" i="4" s="1"/>
  <c r="AQ11" i="4" s="1"/>
  <c r="AL11" i="4"/>
  <c r="AM11" i="4" s="1"/>
  <c r="AN11" i="4" s="1"/>
  <c r="AI11" i="4"/>
  <c r="AJ11" i="4" s="1"/>
  <c r="AK11" i="4" s="1"/>
  <c r="AF11" i="4"/>
  <c r="AG11" i="4" s="1"/>
  <c r="AH11" i="4" s="1"/>
  <c r="AC11" i="4"/>
  <c r="AD11" i="4" s="1"/>
  <c r="AE11" i="4" s="1"/>
  <c r="Z11" i="4"/>
  <c r="AA11" i="4" s="1"/>
  <c r="AB11" i="4" s="1"/>
  <c r="X11" i="4"/>
  <c r="Y11" i="4" s="1"/>
  <c r="T11" i="4"/>
  <c r="U11" i="4" s="1"/>
  <c r="V11" i="4" s="1"/>
  <c r="Q11" i="4"/>
  <c r="R11" i="4" s="1"/>
  <c r="S11" i="4" s="1"/>
  <c r="N11" i="4"/>
  <c r="O11" i="4" s="1"/>
  <c r="P11" i="4" s="1"/>
  <c r="L11" i="4"/>
  <c r="M11" i="4" s="1"/>
  <c r="H11" i="4"/>
  <c r="I11" i="4" s="1"/>
  <c r="J11" i="4" s="1"/>
  <c r="E11" i="4"/>
  <c r="F11" i="4" s="1"/>
  <c r="G11" i="4" s="1"/>
  <c r="B11" i="4"/>
  <c r="C11" i="4" s="1"/>
  <c r="D11" i="4" s="1"/>
  <c r="FZ10" i="4"/>
  <c r="FL10" i="4"/>
  <c r="AS10" i="4"/>
  <c r="AT10" i="4" s="1"/>
  <c r="X10" i="4"/>
  <c r="Y10" i="4" s="1"/>
  <c r="L10" i="4"/>
  <c r="M10" i="4" s="1"/>
  <c r="FZ9" i="4"/>
  <c r="FL9" i="4"/>
  <c r="ES9" i="4"/>
  <c r="ET9" i="4" s="1"/>
  <c r="EU9" i="4" s="1"/>
  <c r="EP9" i="4"/>
  <c r="EQ9" i="4" s="1"/>
  <c r="ER9" i="4" s="1"/>
  <c r="EM9" i="4"/>
  <c r="EN9" i="4" s="1"/>
  <c r="EO9" i="4" s="1"/>
  <c r="EJ9" i="4"/>
  <c r="EK9" i="4" s="1"/>
  <c r="EL9" i="4" s="1"/>
  <c r="EG9" i="4"/>
  <c r="EH9" i="4" s="1"/>
  <c r="EI9" i="4" s="1"/>
  <c r="ED9" i="4"/>
  <c r="EE9" i="4" s="1"/>
  <c r="EF9" i="4" s="1"/>
  <c r="EA9" i="4"/>
  <c r="EB9" i="4" s="1"/>
  <c r="EC9" i="4" s="1"/>
  <c r="DX9" i="4"/>
  <c r="DY9" i="4" s="1"/>
  <c r="DZ9" i="4" s="1"/>
  <c r="DR9" i="4"/>
  <c r="DS9" i="4" s="1"/>
  <c r="DT9" i="4" s="1"/>
  <c r="DP9" i="4"/>
  <c r="DQ9" i="4" s="1"/>
  <c r="DC9" i="4"/>
  <c r="DD9" i="4" s="1"/>
  <c r="DE9" i="4" s="1"/>
  <c r="CZ9" i="4"/>
  <c r="DA9" i="4" s="1"/>
  <c r="DB9" i="4" s="1"/>
  <c r="CW9" i="4"/>
  <c r="CX9" i="4" s="1"/>
  <c r="CY9" i="4" s="1"/>
  <c r="CT9" i="4"/>
  <c r="CU9" i="4" s="1"/>
  <c r="CV9" i="4" s="1"/>
  <c r="CQ9" i="4"/>
  <c r="CR9" i="4" s="1"/>
  <c r="CS9" i="4" s="1"/>
  <c r="CN9" i="4"/>
  <c r="CO9" i="4" s="1"/>
  <c r="CP9" i="4" s="1"/>
  <c r="CK9" i="4"/>
  <c r="CL9" i="4" s="1"/>
  <c r="CM9" i="4" s="1"/>
  <c r="CH9" i="4"/>
  <c r="CI9" i="4" s="1"/>
  <c r="CJ9" i="4" s="1"/>
  <c r="CE9" i="4"/>
  <c r="CF9" i="4" s="1"/>
  <c r="CG9" i="4" s="1"/>
  <c r="CB9" i="4"/>
  <c r="CC9" i="4" s="1"/>
  <c r="CD9" i="4" s="1"/>
  <c r="BY9" i="4"/>
  <c r="BZ9" i="4" s="1"/>
  <c r="CA9" i="4" s="1"/>
  <c r="BV9" i="4"/>
  <c r="BW9" i="4" s="1"/>
  <c r="BX9" i="4" s="1"/>
  <c r="BS9" i="4"/>
  <c r="BT9" i="4" s="1"/>
  <c r="BU9" i="4" s="1"/>
  <c r="BP9" i="4"/>
  <c r="BQ9" i="4" s="1"/>
  <c r="BR9" i="4" s="1"/>
  <c r="BM9" i="4"/>
  <c r="BN9" i="4" s="1"/>
  <c r="BO9" i="4" s="1"/>
  <c r="BJ9" i="4"/>
  <c r="BK9" i="4" s="1"/>
  <c r="BL9" i="4" s="1"/>
  <c r="BG9" i="4"/>
  <c r="BH9" i="4" s="1"/>
  <c r="BI9" i="4" s="1"/>
  <c r="BD9" i="4"/>
  <c r="BE9" i="4" s="1"/>
  <c r="BF9" i="4" s="1"/>
  <c r="BA9" i="4"/>
  <c r="BB9" i="4" s="1"/>
  <c r="BC9" i="4" s="1"/>
  <c r="AX9" i="4"/>
  <c r="AY9" i="4" s="1"/>
  <c r="AZ9" i="4" s="1"/>
  <c r="AU9" i="4"/>
  <c r="AV9" i="4" s="1"/>
  <c r="AW9" i="4" s="1"/>
  <c r="AS9" i="4"/>
  <c r="AT9" i="4" s="1"/>
  <c r="AO9" i="4"/>
  <c r="AP9" i="4" s="1"/>
  <c r="AQ9" i="4" s="1"/>
  <c r="AL9" i="4"/>
  <c r="AM9" i="4" s="1"/>
  <c r="AN9" i="4" s="1"/>
  <c r="AI9" i="4"/>
  <c r="AJ9" i="4" s="1"/>
  <c r="AK9" i="4" s="1"/>
  <c r="AF9" i="4"/>
  <c r="AG9" i="4" s="1"/>
  <c r="AH9" i="4" s="1"/>
  <c r="AC9" i="4"/>
  <c r="AD9" i="4" s="1"/>
  <c r="AE9" i="4" s="1"/>
  <c r="Z9" i="4"/>
  <c r="AA9" i="4" s="1"/>
  <c r="AB9" i="4" s="1"/>
  <c r="X9" i="4"/>
  <c r="Y9" i="4" s="1"/>
  <c r="T9" i="4"/>
  <c r="U9" i="4" s="1"/>
  <c r="V9" i="4" s="1"/>
  <c r="Q9" i="4"/>
  <c r="R9" i="4" s="1"/>
  <c r="S9" i="4" s="1"/>
  <c r="N9" i="4"/>
  <c r="O9" i="4" s="1"/>
  <c r="P9" i="4" s="1"/>
  <c r="L9" i="4"/>
  <c r="M9" i="4" s="1"/>
  <c r="H9" i="4"/>
  <c r="I9" i="4" s="1"/>
  <c r="J9" i="4" s="1"/>
  <c r="E9" i="4"/>
  <c r="F9" i="4" s="1"/>
  <c r="G9" i="4" s="1"/>
  <c r="B9" i="4"/>
  <c r="C9" i="4" s="1"/>
  <c r="D9" i="4" s="1"/>
  <c r="FZ8" i="4"/>
  <c r="FL8" i="4"/>
  <c r="ES8" i="4"/>
  <c r="ET8" i="4" s="1"/>
  <c r="EU8" i="4" s="1"/>
  <c r="EP8" i="4"/>
  <c r="EQ8" i="4" s="1"/>
  <c r="ER8" i="4" s="1"/>
  <c r="EM8" i="4"/>
  <c r="EN8" i="4" s="1"/>
  <c r="EO8" i="4" s="1"/>
  <c r="EJ8" i="4"/>
  <c r="EK8" i="4" s="1"/>
  <c r="EL8" i="4" s="1"/>
  <c r="EG8" i="4"/>
  <c r="EH8" i="4" s="1"/>
  <c r="EI8" i="4" s="1"/>
  <c r="ED8" i="4"/>
  <c r="EE8" i="4" s="1"/>
  <c r="EF8" i="4" s="1"/>
  <c r="EA8" i="4"/>
  <c r="EB8" i="4" s="1"/>
  <c r="EC8" i="4" s="1"/>
  <c r="DX8" i="4"/>
  <c r="DY8" i="4" s="1"/>
  <c r="DZ8" i="4" s="1"/>
  <c r="DR8" i="4"/>
  <c r="DS8" i="4" s="1"/>
  <c r="DT8" i="4" s="1"/>
  <c r="DP8" i="4"/>
  <c r="DQ8" i="4" s="1"/>
  <c r="DC8" i="4"/>
  <c r="DD8" i="4" s="1"/>
  <c r="DE8" i="4" s="1"/>
  <c r="CZ8" i="4"/>
  <c r="DA8" i="4" s="1"/>
  <c r="DB8" i="4" s="1"/>
  <c r="CW8" i="4"/>
  <c r="CX8" i="4" s="1"/>
  <c r="CY8" i="4" s="1"/>
  <c r="CT8" i="4"/>
  <c r="CU8" i="4" s="1"/>
  <c r="CV8" i="4" s="1"/>
  <c r="CQ8" i="4"/>
  <c r="CR8" i="4" s="1"/>
  <c r="CS8" i="4" s="1"/>
  <c r="CN8" i="4"/>
  <c r="CO8" i="4" s="1"/>
  <c r="CP8" i="4" s="1"/>
  <c r="CK8" i="4"/>
  <c r="CL8" i="4" s="1"/>
  <c r="CM8" i="4" s="1"/>
  <c r="CH8" i="4"/>
  <c r="CI8" i="4" s="1"/>
  <c r="CJ8" i="4" s="1"/>
  <c r="CE8" i="4"/>
  <c r="CF8" i="4" s="1"/>
  <c r="CG8" i="4" s="1"/>
  <c r="CB8" i="4"/>
  <c r="CC8" i="4" s="1"/>
  <c r="CD8" i="4" s="1"/>
  <c r="BY8" i="4"/>
  <c r="BZ8" i="4" s="1"/>
  <c r="CA8" i="4" s="1"/>
  <c r="BV8" i="4"/>
  <c r="BW8" i="4" s="1"/>
  <c r="BX8" i="4" s="1"/>
  <c r="BS8" i="4"/>
  <c r="BT8" i="4" s="1"/>
  <c r="BU8" i="4" s="1"/>
  <c r="BP8" i="4"/>
  <c r="BQ8" i="4" s="1"/>
  <c r="BR8" i="4" s="1"/>
  <c r="BM8" i="4"/>
  <c r="BN8" i="4" s="1"/>
  <c r="BO8" i="4" s="1"/>
  <c r="BJ8" i="4"/>
  <c r="BK8" i="4" s="1"/>
  <c r="BL8" i="4" s="1"/>
  <c r="BG8" i="4"/>
  <c r="BH8" i="4" s="1"/>
  <c r="BI8" i="4" s="1"/>
  <c r="BD8" i="4"/>
  <c r="BE8" i="4" s="1"/>
  <c r="BF8" i="4" s="1"/>
  <c r="BA8" i="4"/>
  <c r="BB8" i="4" s="1"/>
  <c r="BC8" i="4" s="1"/>
  <c r="AX8" i="4"/>
  <c r="AY8" i="4" s="1"/>
  <c r="AZ8" i="4" s="1"/>
  <c r="AU8" i="4"/>
  <c r="AV8" i="4" s="1"/>
  <c r="AW8" i="4" s="1"/>
  <c r="AS8" i="4"/>
  <c r="AT8" i="4" s="1"/>
  <c r="AO8" i="4"/>
  <c r="AP8" i="4" s="1"/>
  <c r="AQ8" i="4" s="1"/>
  <c r="AL8" i="4"/>
  <c r="AM8" i="4" s="1"/>
  <c r="AN8" i="4" s="1"/>
  <c r="AI8" i="4"/>
  <c r="AJ8" i="4" s="1"/>
  <c r="AK8" i="4" s="1"/>
  <c r="AF8" i="4"/>
  <c r="AG8" i="4" s="1"/>
  <c r="AH8" i="4" s="1"/>
  <c r="AC8" i="4"/>
  <c r="AD8" i="4" s="1"/>
  <c r="AE8" i="4" s="1"/>
  <c r="Z8" i="4"/>
  <c r="AA8" i="4" s="1"/>
  <c r="AB8" i="4" s="1"/>
  <c r="X8" i="4"/>
  <c r="Y8" i="4" s="1"/>
  <c r="T8" i="4"/>
  <c r="U8" i="4" s="1"/>
  <c r="V8" i="4" s="1"/>
  <c r="Q8" i="4"/>
  <c r="R8" i="4" s="1"/>
  <c r="S8" i="4" s="1"/>
  <c r="N8" i="4"/>
  <c r="O8" i="4" s="1"/>
  <c r="P8" i="4" s="1"/>
  <c r="L8" i="4"/>
  <c r="M8" i="4" s="1"/>
  <c r="H8" i="4"/>
  <c r="I8" i="4" s="1"/>
  <c r="J8" i="4" s="1"/>
  <c r="E8" i="4"/>
  <c r="F8" i="4" s="1"/>
  <c r="G8" i="4" s="1"/>
  <c r="B8" i="4"/>
  <c r="C8" i="4" s="1"/>
  <c r="D8" i="4" s="1"/>
  <c r="FZ7" i="4"/>
  <c r="ES7" i="4"/>
  <c r="ET7" i="4" s="1"/>
  <c r="EU7" i="4" s="1"/>
  <c r="EP7" i="4"/>
  <c r="EQ7" i="4" s="1"/>
  <c r="ER7" i="4" s="1"/>
  <c r="EM7" i="4"/>
  <c r="EN7" i="4" s="1"/>
  <c r="EO7" i="4" s="1"/>
  <c r="EJ7" i="4"/>
  <c r="EK7" i="4" s="1"/>
  <c r="EL7" i="4" s="1"/>
  <c r="EG7" i="4"/>
  <c r="EH7" i="4" s="1"/>
  <c r="EI7" i="4" s="1"/>
  <c r="ED7" i="4"/>
  <c r="EE7" i="4" s="1"/>
  <c r="EF7" i="4" s="1"/>
  <c r="EA7" i="4"/>
  <c r="EB7" i="4" s="1"/>
  <c r="EC7" i="4" s="1"/>
  <c r="DX7" i="4"/>
  <c r="DY7" i="4" s="1"/>
  <c r="DZ7" i="4" s="1"/>
  <c r="DR7" i="4"/>
  <c r="DS7" i="4" s="1"/>
  <c r="DT7" i="4" s="1"/>
  <c r="DP7" i="4"/>
  <c r="DQ7" i="4" s="1"/>
  <c r="DC7" i="4"/>
  <c r="DD7" i="4" s="1"/>
  <c r="DE7" i="4" s="1"/>
  <c r="CZ7" i="4"/>
  <c r="DA7" i="4" s="1"/>
  <c r="DB7" i="4" s="1"/>
  <c r="CW7" i="4"/>
  <c r="CX7" i="4" s="1"/>
  <c r="CY7" i="4" s="1"/>
  <c r="CT7" i="4"/>
  <c r="CU7" i="4" s="1"/>
  <c r="CV7" i="4" s="1"/>
  <c r="CQ7" i="4"/>
  <c r="CR7" i="4" s="1"/>
  <c r="CS7" i="4" s="1"/>
  <c r="CN7" i="4"/>
  <c r="CO7" i="4" s="1"/>
  <c r="CP7" i="4" s="1"/>
  <c r="CK7" i="4"/>
  <c r="CL7" i="4" s="1"/>
  <c r="CM7" i="4" s="1"/>
  <c r="CH7" i="4"/>
  <c r="CI7" i="4" s="1"/>
  <c r="CJ7" i="4" s="1"/>
  <c r="CE7" i="4"/>
  <c r="CF7" i="4" s="1"/>
  <c r="CG7" i="4" s="1"/>
  <c r="CB7" i="4"/>
  <c r="CC7" i="4" s="1"/>
  <c r="CD7" i="4" s="1"/>
  <c r="BY7" i="4"/>
  <c r="BZ7" i="4" s="1"/>
  <c r="CA7" i="4" s="1"/>
  <c r="BV7" i="4"/>
  <c r="BW7" i="4" s="1"/>
  <c r="BX7" i="4" s="1"/>
  <c r="BS7" i="4"/>
  <c r="BT7" i="4" s="1"/>
  <c r="BU7" i="4" s="1"/>
  <c r="BP7" i="4"/>
  <c r="BQ7" i="4" s="1"/>
  <c r="BR7" i="4" s="1"/>
  <c r="BM7" i="4"/>
  <c r="BN7" i="4" s="1"/>
  <c r="BO7" i="4" s="1"/>
  <c r="BJ7" i="4"/>
  <c r="BK7" i="4" s="1"/>
  <c r="BL7" i="4" s="1"/>
  <c r="BG7" i="4"/>
  <c r="BH7" i="4" s="1"/>
  <c r="BI7" i="4" s="1"/>
  <c r="BD7" i="4"/>
  <c r="BE7" i="4" s="1"/>
  <c r="BF7" i="4" s="1"/>
  <c r="BA7" i="4"/>
  <c r="BB7" i="4" s="1"/>
  <c r="BC7" i="4" s="1"/>
  <c r="AX7" i="4"/>
  <c r="AY7" i="4" s="1"/>
  <c r="AZ7" i="4" s="1"/>
  <c r="AU7" i="4"/>
  <c r="AV7" i="4" s="1"/>
  <c r="AW7" i="4" s="1"/>
  <c r="AS7" i="4"/>
  <c r="AT7" i="4" s="1"/>
  <c r="AO7" i="4"/>
  <c r="AP7" i="4" s="1"/>
  <c r="AQ7" i="4" s="1"/>
  <c r="AL7" i="4"/>
  <c r="AM7" i="4" s="1"/>
  <c r="AN7" i="4" s="1"/>
  <c r="AI7" i="4"/>
  <c r="AJ7" i="4" s="1"/>
  <c r="AK7" i="4" s="1"/>
  <c r="AF7" i="4"/>
  <c r="AG7" i="4" s="1"/>
  <c r="AH7" i="4" s="1"/>
  <c r="AC7" i="4"/>
  <c r="AD7" i="4" s="1"/>
  <c r="AE7" i="4" s="1"/>
  <c r="Z7" i="4"/>
  <c r="AA7" i="4" s="1"/>
  <c r="AB7" i="4" s="1"/>
  <c r="X7" i="4"/>
  <c r="Y7" i="4" s="1"/>
  <c r="T7" i="4"/>
  <c r="U7" i="4" s="1"/>
  <c r="Q7" i="4"/>
  <c r="R7" i="4" s="1"/>
  <c r="S7" i="4" s="1"/>
  <c r="N7" i="4"/>
  <c r="O7" i="4" s="1"/>
  <c r="P7" i="4" s="1"/>
  <c r="L7" i="4"/>
  <c r="M7" i="4" s="1"/>
  <c r="H7" i="4"/>
  <c r="I7" i="4" s="1"/>
  <c r="J7" i="4" s="1"/>
  <c r="E7" i="4"/>
  <c r="F7" i="4" s="1"/>
  <c r="G7" i="4" s="1"/>
  <c r="B7" i="4"/>
  <c r="C7" i="4" s="1"/>
  <c r="D7" i="4" s="1"/>
  <c r="FZ6" i="4"/>
  <c r="ES6" i="4"/>
  <c r="ET6" i="4" s="1"/>
  <c r="EU6" i="4" s="1"/>
  <c r="EP6" i="4"/>
  <c r="EQ6" i="4" s="1"/>
  <c r="ER6" i="4" s="1"/>
  <c r="EM6" i="4"/>
  <c r="EN6" i="4" s="1"/>
  <c r="EO6" i="4" s="1"/>
  <c r="EJ6" i="4"/>
  <c r="EK6" i="4" s="1"/>
  <c r="EL6" i="4" s="1"/>
  <c r="EG6" i="4"/>
  <c r="EH6" i="4" s="1"/>
  <c r="EI6" i="4" s="1"/>
  <c r="ED6" i="4"/>
  <c r="EE6" i="4" s="1"/>
  <c r="EF6" i="4" s="1"/>
  <c r="EA6" i="4"/>
  <c r="EB6" i="4" s="1"/>
  <c r="EC6" i="4" s="1"/>
  <c r="DX6" i="4"/>
  <c r="DY6" i="4" s="1"/>
  <c r="DZ6" i="4" s="1"/>
  <c r="DR6" i="4"/>
  <c r="DS6" i="4" s="1"/>
  <c r="DT6" i="4" s="1"/>
  <c r="DP6" i="4"/>
  <c r="DQ6" i="4" s="1"/>
  <c r="DN6" i="4"/>
  <c r="DC6" i="4"/>
  <c r="DD6" i="4" s="1"/>
  <c r="DE6" i="4" s="1"/>
  <c r="CZ6" i="4"/>
  <c r="DA6" i="4" s="1"/>
  <c r="DB6" i="4" s="1"/>
  <c r="CW6" i="4"/>
  <c r="CX6" i="4" s="1"/>
  <c r="CY6" i="4" s="1"/>
  <c r="CT6" i="4"/>
  <c r="CU6" i="4" s="1"/>
  <c r="CV6" i="4" s="1"/>
  <c r="CQ6" i="4"/>
  <c r="CR6" i="4" s="1"/>
  <c r="CS6" i="4" s="1"/>
  <c r="CN6" i="4"/>
  <c r="CO6" i="4" s="1"/>
  <c r="CP6" i="4" s="1"/>
  <c r="CK6" i="4"/>
  <c r="CL6" i="4" s="1"/>
  <c r="CM6" i="4" s="1"/>
  <c r="CH6" i="4"/>
  <c r="CI6" i="4" s="1"/>
  <c r="CJ6" i="4" s="1"/>
  <c r="CE6" i="4"/>
  <c r="CF6" i="4" s="1"/>
  <c r="CG6" i="4" s="1"/>
  <c r="CB6" i="4"/>
  <c r="CC6" i="4" s="1"/>
  <c r="CD6" i="4" s="1"/>
  <c r="BY6" i="4"/>
  <c r="BZ6" i="4" s="1"/>
  <c r="CA6" i="4" s="1"/>
  <c r="BV6" i="4"/>
  <c r="BW6" i="4" s="1"/>
  <c r="BX6" i="4" s="1"/>
  <c r="BS6" i="4"/>
  <c r="BT6" i="4" s="1"/>
  <c r="BU6" i="4" s="1"/>
  <c r="BP6" i="4"/>
  <c r="BQ6" i="4" s="1"/>
  <c r="BR6" i="4" s="1"/>
  <c r="BM6" i="4"/>
  <c r="BN6" i="4" s="1"/>
  <c r="BO6" i="4" s="1"/>
  <c r="BJ6" i="4"/>
  <c r="BK6" i="4" s="1"/>
  <c r="BL6" i="4" s="1"/>
  <c r="BG6" i="4"/>
  <c r="BH6" i="4" s="1"/>
  <c r="BI6" i="4" s="1"/>
  <c r="BD6" i="4"/>
  <c r="BE6" i="4" s="1"/>
  <c r="BF6" i="4" s="1"/>
  <c r="BA6" i="4"/>
  <c r="BB6" i="4" s="1"/>
  <c r="BC6" i="4" s="1"/>
  <c r="AX6" i="4"/>
  <c r="AY6" i="4" s="1"/>
  <c r="AZ6" i="4" s="1"/>
  <c r="AU6" i="4"/>
  <c r="AV6" i="4" s="1"/>
  <c r="AW6" i="4" s="1"/>
  <c r="AR6" i="4"/>
  <c r="AS6" i="4" s="1"/>
  <c r="AT6" i="4" s="1"/>
  <c r="AO6" i="4"/>
  <c r="AP6" i="4" s="1"/>
  <c r="AQ6" i="4" s="1"/>
  <c r="AL6" i="4"/>
  <c r="AM6" i="4" s="1"/>
  <c r="AN6" i="4" s="1"/>
  <c r="AI6" i="4"/>
  <c r="AJ6" i="4" s="1"/>
  <c r="AK6" i="4" s="1"/>
  <c r="AF6" i="4"/>
  <c r="AG6" i="4" s="1"/>
  <c r="AH6" i="4" s="1"/>
  <c r="AC6" i="4"/>
  <c r="AD6" i="4" s="1"/>
  <c r="AE6" i="4" s="1"/>
  <c r="Z6" i="4"/>
  <c r="AA6" i="4" s="1"/>
  <c r="AB6" i="4" s="1"/>
  <c r="X6" i="4"/>
  <c r="Y6" i="4" s="1"/>
  <c r="T6" i="4"/>
  <c r="U6" i="4" s="1"/>
  <c r="V6" i="4" s="1"/>
  <c r="Q6" i="4"/>
  <c r="R6" i="4" s="1"/>
  <c r="S6" i="4" s="1"/>
  <c r="N6" i="4"/>
  <c r="O6" i="4" s="1"/>
  <c r="P6" i="4" s="1"/>
  <c r="L6" i="4"/>
  <c r="M6" i="4" s="1"/>
  <c r="H6" i="4"/>
  <c r="I6" i="4" s="1"/>
  <c r="J6" i="4" s="1"/>
  <c r="E6" i="4"/>
  <c r="F6" i="4" s="1"/>
  <c r="G6" i="4" s="1"/>
  <c r="B6" i="4"/>
  <c r="C6" i="4" s="1"/>
  <c r="D6" i="4" s="1"/>
  <c r="FZ5" i="4"/>
  <c r="ES5" i="4"/>
  <c r="EP5" i="4"/>
  <c r="EQ5" i="4" s="1"/>
  <c r="ER5" i="4" s="1"/>
  <c r="EM5" i="4"/>
  <c r="EN5" i="4" s="1"/>
  <c r="EO5" i="4" s="1"/>
  <c r="EJ5" i="4"/>
  <c r="EK5" i="4" s="1"/>
  <c r="EL5" i="4" s="1"/>
  <c r="EG5" i="4"/>
  <c r="ED5" i="4"/>
  <c r="EE5" i="4" s="1"/>
  <c r="EF5" i="4" s="1"/>
  <c r="EA5" i="4"/>
  <c r="DX5" i="4"/>
  <c r="DY5" i="4" s="1"/>
  <c r="DZ5" i="4" s="1"/>
  <c r="DR5" i="4"/>
  <c r="DP5" i="4"/>
  <c r="DQ5" i="4" s="1"/>
  <c r="DC5" i="4"/>
  <c r="DD5" i="4" s="1"/>
  <c r="DE5" i="4" s="1"/>
  <c r="CZ5" i="4"/>
  <c r="CW5" i="4"/>
  <c r="CX5" i="4" s="1"/>
  <c r="CY5" i="4" s="1"/>
  <c r="CT5" i="4"/>
  <c r="CQ5" i="4"/>
  <c r="CR5" i="4" s="1"/>
  <c r="CS5" i="4" s="1"/>
  <c r="CN5" i="4"/>
  <c r="CK5" i="4"/>
  <c r="CL5" i="4" s="1"/>
  <c r="CM5" i="4" s="1"/>
  <c r="CH5" i="4"/>
  <c r="CE5" i="4"/>
  <c r="CF5" i="4" s="1"/>
  <c r="CG5" i="4" s="1"/>
  <c r="CB5" i="4"/>
  <c r="BY5" i="4"/>
  <c r="BY10" i="4" s="1"/>
  <c r="GA33" i="4" s="1"/>
  <c r="BV5" i="4"/>
  <c r="BS5" i="4"/>
  <c r="BP5" i="4"/>
  <c r="BM5" i="4"/>
  <c r="BN5" i="4" s="1"/>
  <c r="BO5" i="4" s="1"/>
  <c r="BJ5" i="4"/>
  <c r="BG5" i="4"/>
  <c r="BH5" i="4" s="1"/>
  <c r="BI5" i="4" s="1"/>
  <c r="BD5" i="4"/>
  <c r="BA5" i="4"/>
  <c r="BB5" i="4" s="1"/>
  <c r="BC5" i="4" s="1"/>
  <c r="AX5" i="4"/>
  <c r="AU5" i="4"/>
  <c r="AV5" i="4" s="1"/>
  <c r="AW5" i="4" s="1"/>
  <c r="AR5" i="4"/>
  <c r="AS5" i="4" s="1"/>
  <c r="AT5" i="4" s="1"/>
  <c r="AO5" i="4"/>
  <c r="AO10" i="4" s="1"/>
  <c r="AL5" i="4"/>
  <c r="AI5" i="4"/>
  <c r="AF5" i="4"/>
  <c r="AC5" i="4"/>
  <c r="Z5" i="4"/>
  <c r="AA5" i="4" s="1"/>
  <c r="AB5" i="4" s="1"/>
  <c r="X5" i="4"/>
  <c r="Y5" i="4" s="1"/>
  <c r="T5" i="4"/>
  <c r="Q5" i="4"/>
  <c r="Q10" i="4" s="1"/>
  <c r="N5" i="4"/>
  <c r="L5" i="4"/>
  <c r="M5" i="4" s="1"/>
  <c r="H5" i="4"/>
  <c r="E5" i="4"/>
  <c r="E10" i="4" s="1"/>
  <c r="B5" i="4"/>
  <c r="B10" i="4" s="1"/>
  <c r="AI10" i="4" l="1"/>
  <c r="AJ10" i="4" s="1"/>
  <c r="AK10" i="4" s="1"/>
  <c r="ES10" i="4"/>
  <c r="ET10" i="4" s="1"/>
  <c r="EU10" i="4" s="1"/>
  <c r="GA49" i="4"/>
  <c r="DI10" i="4"/>
  <c r="DJ10" i="4" s="1"/>
  <c r="DK10" i="4" s="1"/>
  <c r="Q112" i="6"/>
  <c r="U112" i="6"/>
  <c r="Y112" i="6"/>
  <c r="AC112" i="6"/>
  <c r="T112" i="6"/>
  <c r="AB112" i="6"/>
  <c r="DG6" i="4"/>
  <c r="DH6" i="4" s="1"/>
  <c r="GA45" i="4"/>
  <c r="C10" i="4"/>
  <c r="D10" i="4" s="1"/>
  <c r="T10" i="4"/>
  <c r="U10" i="4" s="1"/>
  <c r="V10" i="4" s="1"/>
  <c r="AF10" i="4"/>
  <c r="AG10" i="4" s="1"/>
  <c r="AH10" i="4" s="1"/>
  <c r="BV10" i="4"/>
  <c r="BW10" i="4" s="1"/>
  <c r="BX10" i="4" s="1"/>
  <c r="DL10" i="4"/>
  <c r="DM10" i="4" s="1"/>
  <c r="BS10" i="4"/>
  <c r="BT10" i="4" s="1"/>
  <c r="BU10" i="4" s="1"/>
  <c r="BZ5" i="4"/>
  <c r="CA5" i="4" s="1"/>
  <c r="H10" i="4"/>
  <c r="I10" i="4" s="1"/>
  <c r="J10" i="4" s="1"/>
  <c r="N10" i="4"/>
  <c r="GA11" i="4" s="1"/>
  <c r="R5" i="4"/>
  <c r="S5" i="4" s="1"/>
  <c r="Z10" i="4"/>
  <c r="AA10" i="4" s="1"/>
  <c r="AB10" i="4" s="1"/>
  <c r="AC10" i="4"/>
  <c r="AD10" i="4" s="1"/>
  <c r="AE10" i="4" s="1"/>
  <c r="AG5" i="4"/>
  <c r="AH5" i="4" s="1"/>
  <c r="AL10" i="4"/>
  <c r="AM10" i="4" s="1"/>
  <c r="AN10" i="4" s="1"/>
  <c r="AX10" i="4"/>
  <c r="AY10" i="4" s="1"/>
  <c r="AZ10" i="4" s="1"/>
  <c r="BD10" i="4"/>
  <c r="GA26" i="4" s="1"/>
  <c r="BJ10" i="4"/>
  <c r="BK10" i="4" s="1"/>
  <c r="BL10" i="4" s="1"/>
  <c r="BP10" i="4"/>
  <c r="BQ10" i="4" s="1"/>
  <c r="BR10" i="4" s="1"/>
  <c r="BT5" i="4"/>
  <c r="BU5" i="4" s="1"/>
  <c r="CB10" i="4"/>
  <c r="CH10" i="4"/>
  <c r="GA36" i="4" s="1"/>
  <c r="CN10" i="4"/>
  <c r="CT10" i="4"/>
  <c r="GA40" i="4" s="1"/>
  <c r="CZ10" i="4"/>
  <c r="DA10" i="4" s="1"/>
  <c r="DB10" i="4" s="1"/>
  <c r="DO10" i="4"/>
  <c r="DP10" i="4" s="1"/>
  <c r="DQ10" i="4" s="1"/>
  <c r="DR10" i="4"/>
  <c r="DS10" i="4" s="1"/>
  <c r="DT10" i="4" s="1"/>
  <c r="EA10" i="4"/>
  <c r="EB10" i="4" s="1"/>
  <c r="EC10" i="4" s="1"/>
  <c r="EG10" i="4"/>
  <c r="EH10" i="4" s="1"/>
  <c r="EI10" i="4" s="1"/>
  <c r="EM10" i="4"/>
  <c r="EN10" i="4" s="1"/>
  <c r="EO10" i="4" s="1"/>
  <c r="ET5" i="4"/>
  <c r="EU5" i="4" s="1"/>
  <c r="O12" i="4"/>
  <c r="P12" i="4" s="1"/>
  <c r="BZ10" i="4"/>
  <c r="CA10" i="4" s="1"/>
  <c r="O10" i="4"/>
  <c r="P10" i="4" s="1"/>
  <c r="GA13" i="4"/>
  <c r="GA22" i="4"/>
  <c r="F10" i="4"/>
  <c r="G10" i="4" s="1"/>
  <c r="GA8" i="4"/>
  <c r="GA12" i="4"/>
  <c r="R10" i="4"/>
  <c r="S10" i="4" s="1"/>
  <c r="GA19" i="4"/>
  <c r="AP10" i="4"/>
  <c r="AQ10" i="4" s="1"/>
  <c r="GA7" i="4"/>
  <c r="C5" i="4"/>
  <c r="D5" i="4" s="1"/>
  <c r="I5" i="4"/>
  <c r="J5" i="4" s="1"/>
  <c r="AM5" i="4"/>
  <c r="AN5" i="4" s="1"/>
  <c r="AY5" i="4"/>
  <c r="AZ5" i="4" s="1"/>
  <c r="BE5" i="4"/>
  <c r="BF5" i="4" s="1"/>
  <c r="BK5" i="4"/>
  <c r="BL5" i="4" s="1"/>
  <c r="BQ5" i="4"/>
  <c r="BR5" i="4" s="1"/>
  <c r="BW5" i="4"/>
  <c r="BX5" i="4" s="1"/>
  <c r="CC5" i="4"/>
  <c r="CD5" i="4" s="1"/>
  <c r="CI5" i="4"/>
  <c r="CJ5" i="4" s="1"/>
  <c r="CO5" i="4"/>
  <c r="CP5" i="4" s="1"/>
  <c r="CU5" i="4"/>
  <c r="CV5" i="4" s="1"/>
  <c r="DA5" i="4"/>
  <c r="DB5" i="4" s="1"/>
  <c r="DM5" i="4"/>
  <c r="DN5" i="4" s="1"/>
  <c r="DS5" i="4"/>
  <c r="DT5" i="4" s="1"/>
  <c r="EB5" i="4"/>
  <c r="EC5" i="4" s="1"/>
  <c r="EH5" i="4"/>
  <c r="EI5" i="4" s="1"/>
  <c r="AU10" i="4"/>
  <c r="AV10" i="4" s="1"/>
  <c r="AW10" i="4" s="1"/>
  <c r="BA10" i="4"/>
  <c r="BB10" i="4" s="1"/>
  <c r="BC10" i="4" s="1"/>
  <c r="BG10" i="4"/>
  <c r="BH10" i="4" s="1"/>
  <c r="BI10" i="4" s="1"/>
  <c r="BM10" i="4"/>
  <c r="CE10" i="4"/>
  <c r="GA35" i="4" s="1"/>
  <c r="CK10" i="4"/>
  <c r="GA37" i="4" s="1"/>
  <c r="CQ10" i="4"/>
  <c r="GA39" i="4" s="1"/>
  <c r="CW10" i="4"/>
  <c r="GA41" i="4" s="1"/>
  <c r="DC10" i="4"/>
  <c r="DX10" i="4"/>
  <c r="DY10" i="4" s="1"/>
  <c r="DZ10" i="4" s="1"/>
  <c r="ED10" i="4"/>
  <c r="EE10" i="4" s="1"/>
  <c r="EF10" i="4" s="1"/>
  <c r="EJ10" i="4"/>
  <c r="EK10" i="4" s="1"/>
  <c r="EL10" i="4" s="1"/>
  <c r="EP10" i="4"/>
  <c r="EQ10" i="4" s="1"/>
  <c r="ER10" i="4" s="1"/>
  <c r="F5" i="4"/>
  <c r="G5" i="4" s="1"/>
  <c r="O5" i="4"/>
  <c r="P5" i="4" s="1"/>
  <c r="U5" i="4"/>
  <c r="V5" i="4" s="1"/>
  <c r="AD5" i="4"/>
  <c r="AE5" i="4" s="1"/>
  <c r="AJ5" i="4"/>
  <c r="AK5" i="4" s="1"/>
  <c r="AP5" i="4"/>
  <c r="AQ5" i="4" s="1"/>
  <c r="GA14" i="4"/>
  <c r="GA15" i="4"/>
  <c r="GA17" i="4"/>
  <c r="GA30" i="4"/>
  <c r="GA44" i="4"/>
  <c r="GA27" i="4"/>
  <c r="GA31" i="4"/>
  <c r="GA32" i="4"/>
  <c r="GA55" i="4"/>
  <c r="GA57" i="4"/>
  <c r="GA53" i="4" l="1"/>
  <c r="GA23" i="4"/>
  <c r="GA16" i="4"/>
  <c r="GA28" i="4"/>
  <c r="GA52" i="4"/>
  <c r="GA48" i="4"/>
  <c r="GA47" i="4"/>
  <c r="GA50" i="4"/>
  <c r="GA51" i="4"/>
  <c r="DN10" i="4"/>
  <c r="GA46" i="4"/>
  <c r="CU10" i="4"/>
  <c r="CV10" i="4" s="1"/>
  <c r="CI10" i="4"/>
  <c r="CJ10" i="4" s="1"/>
  <c r="GA54" i="4"/>
  <c r="GA24" i="4"/>
  <c r="GA18" i="4"/>
  <c r="GA42" i="4"/>
  <c r="BE10" i="4"/>
  <c r="BF10" i="4" s="1"/>
  <c r="CO10" i="4"/>
  <c r="CP10" i="4" s="1"/>
  <c r="GA38" i="4"/>
  <c r="CC10" i="4"/>
  <c r="CD10" i="4" s="1"/>
  <c r="GA34" i="4"/>
  <c r="GA56" i="4"/>
  <c r="GA21" i="4"/>
  <c r="GA9" i="4"/>
  <c r="GA43" i="4"/>
  <c r="DD10" i="4"/>
  <c r="DE10" i="4" s="1"/>
  <c r="CR10" i="4"/>
  <c r="CS10" i="4" s="1"/>
  <c r="CF10" i="4"/>
  <c r="CG10" i="4" s="1"/>
  <c r="CX10" i="4"/>
  <c r="CY10" i="4" s="1"/>
  <c r="CL10" i="4"/>
  <c r="CM10" i="4" s="1"/>
  <c r="GA29" i="4"/>
  <c r="BN10" i="4"/>
  <c r="BO10" i="4" s="1"/>
</calcChain>
</file>

<file path=xl/comments1.xml><?xml version="1.0" encoding="utf-8"?>
<comments xmlns="http://schemas.openxmlformats.org/spreadsheetml/2006/main">
  <authors>
    <author>Потапова Светлана</author>
  </authors>
  <commentList>
    <comment ref="J1" authorId="0" shapeId="0">
      <text>
        <r>
          <rPr>
            <b/>
            <sz val="9"/>
            <color indexed="81"/>
            <rFont val="Tahoma"/>
            <family val="2"/>
            <charset val="204"/>
          </rPr>
          <t>Потапова Светлана:</t>
        </r>
        <r>
          <rPr>
            <sz val="9"/>
            <color indexed="81"/>
            <rFont val="Tahoma"/>
            <family val="2"/>
            <charset val="204"/>
          </rPr>
          <t xml:space="preserve">
новый</t>
        </r>
      </text>
    </comment>
  </commentList>
</comments>
</file>

<file path=xl/comments2.xml><?xml version="1.0" encoding="utf-8"?>
<comments xmlns="http://schemas.openxmlformats.org/spreadsheetml/2006/main">
  <authors>
    <author>Потапова Светлана</author>
  </authors>
  <commentList>
    <comment ref="J1" authorId="0" shapeId="0">
      <text>
        <r>
          <rPr>
            <b/>
            <sz val="9"/>
            <color indexed="81"/>
            <rFont val="Tahoma"/>
            <family val="2"/>
            <charset val="204"/>
          </rPr>
          <t>Потапова Светлана:</t>
        </r>
        <r>
          <rPr>
            <sz val="9"/>
            <color indexed="81"/>
            <rFont val="Tahoma"/>
            <family val="2"/>
            <charset val="204"/>
          </rPr>
          <t xml:space="preserve">
новый</t>
        </r>
      </text>
    </comment>
  </commentList>
</comments>
</file>

<file path=xl/comments3.xml><?xml version="1.0" encoding="utf-8"?>
<comments xmlns="http://schemas.openxmlformats.org/spreadsheetml/2006/main">
  <authors>
    <author>Потапова Светлана</author>
  </authors>
  <commentList>
    <comment ref="J1" authorId="0" shapeId="0">
      <text>
        <r>
          <rPr>
            <b/>
            <sz val="9"/>
            <color indexed="81"/>
            <rFont val="Tahoma"/>
            <family val="2"/>
            <charset val="204"/>
          </rPr>
          <t>Потапова Светлана:</t>
        </r>
        <r>
          <rPr>
            <sz val="9"/>
            <color indexed="81"/>
            <rFont val="Tahoma"/>
            <family val="2"/>
            <charset val="204"/>
          </rPr>
          <t xml:space="preserve">
новый</t>
        </r>
      </text>
    </comment>
  </commentList>
</comments>
</file>

<file path=xl/comments4.xml><?xml version="1.0" encoding="utf-8"?>
<comments xmlns="http://schemas.openxmlformats.org/spreadsheetml/2006/main">
  <authors>
    <author>Потапова Светлана</author>
  </authors>
  <commentLis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Потапова Светлана:</t>
        </r>
        <r>
          <rPr>
            <sz val="9"/>
            <color indexed="81"/>
            <rFont val="Tahoma"/>
            <family val="2"/>
            <charset val="204"/>
          </rPr>
          <t xml:space="preserve">
на 30.01.20 г.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  <charset val="204"/>
          </rPr>
          <t>Потапова Светлана:</t>
        </r>
        <r>
          <rPr>
            <sz val="9"/>
            <color indexed="81"/>
            <rFont val="Tahoma"/>
            <family val="2"/>
            <charset val="204"/>
          </rPr>
          <t xml:space="preserve">
с учетом сырья с января</t>
        </r>
      </text>
    </comment>
  </commentList>
</comments>
</file>

<file path=xl/comments5.xml><?xml version="1.0" encoding="utf-8"?>
<comments xmlns="http://schemas.openxmlformats.org/spreadsheetml/2006/main">
  <authors>
    <author>Потапова Светлана</author>
  </authors>
  <commentList>
    <comment ref="A2" authorId="0" shapeId="0">
      <text>
        <r>
          <rPr>
            <b/>
            <sz val="9"/>
            <color indexed="81"/>
            <rFont val="Tahoma"/>
            <family val="2"/>
            <charset val="204"/>
          </rPr>
          <t>Потапова Светлана:</t>
        </r>
        <r>
          <rPr>
            <sz val="9"/>
            <color indexed="81"/>
            <rFont val="Tahoma"/>
            <family val="2"/>
            <charset val="204"/>
          </rPr>
          <t xml:space="preserve">
коэф-т загрузки 0,93</t>
        </r>
      </text>
    </comment>
  </commentList>
</comments>
</file>

<file path=xl/sharedStrings.xml><?xml version="1.0" encoding="utf-8"?>
<sst xmlns="http://schemas.openxmlformats.org/spreadsheetml/2006/main" count="2340" uniqueCount="526">
  <si>
    <t>Лучи</t>
  </si>
  <si>
    <t>№ линии</t>
  </si>
  <si>
    <t>Номер инструмента</t>
  </si>
  <si>
    <t>Артикул общий</t>
  </si>
  <si>
    <t>Вес п.м</t>
  </si>
  <si>
    <t>Кол-во в паллете, м</t>
  </si>
  <si>
    <t>Скорость, м/мин</t>
  </si>
  <si>
    <t>паллеты, шт</t>
  </si>
  <si>
    <t>дни</t>
  </si>
  <si>
    <t>План в кг.</t>
  </si>
  <si>
    <t>Рецептура</t>
  </si>
  <si>
    <t>AL_120005</t>
  </si>
  <si>
    <t>ALUPLAST наша</t>
  </si>
  <si>
    <t>AL_120305</t>
  </si>
  <si>
    <t>AL_120405</t>
  </si>
  <si>
    <t>AL_120022</t>
  </si>
  <si>
    <t>AL_120322.1</t>
  </si>
  <si>
    <t>AL_120422</t>
  </si>
  <si>
    <t>AL_120041</t>
  </si>
  <si>
    <t>AL_120341</t>
  </si>
  <si>
    <t>AL_120441</t>
  </si>
  <si>
    <t>AL_120833</t>
  </si>
  <si>
    <t>AL_120863</t>
  </si>
  <si>
    <t>AL_140007</t>
  </si>
  <si>
    <t>ALUPLAST</t>
  </si>
  <si>
    <t>AL_140307</t>
  </si>
  <si>
    <t>AL_140407</t>
  </si>
  <si>
    <t>AL_141007</t>
  </si>
  <si>
    <t>AL_140025.2</t>
  </si>
  <si>
    <t>AL_140325.2</t>
  </si>
  <si>
    <t>AL_140425.2</t>
  </si>
  <si>
    <t>AL_141025.2</t>
  </si>
  <si>
    <t>AL_140041</t>
  </si>
  <si>
    <t>AL_140341</t>
  </si>
  <si>
    <t>AL_140441</t>
  </si>
  <si>
    <t>AL_141041</t>
  </si>
  <si>
    <t>L_1.063_Т-8</t>
  </si>
  <si>
    <t>L_1.063_Т</t>
  </si>
  <si>
    <t>5-40 c</t>
  </si>
  <si>
    <t>L_1.063_Т-17 Эко</t>
  </si>
  <si>
    <t>C_1.063_N</t>
  </si>
  <si>
    <t>L_1.063_Т-18 нов зац</t>
  </si>
  <si>
    <t>L_1.063_N</t>
  </si>
  <si>
    <t>5-70 c</t>
  </si>
  <si>
    <t>L_1.063_Т-19 нов зац</t>
  </si>
  <si>
    <t>L_1.063_Т-20 Эко</t>
  </si>
  <si>
    <t>L_1.063_Т-21 Эко</t>
  </si>
  <si>
    <t>L_1.063_Т- 22 нов зац</t>
  </si>
  <si>
    <t>L_1.063_Т- 23 нов зац</t>
  </si>
  <si>
    <t>L_1.063_Т- 26 нов зац</t>
  </si>
  <si>
    <t>L_1.063_Т- 27 нов зац</t>
  </si>
  <si>
    <t>L_2.077_Т-10 Эко</t>
  </si>
  <si>
    <t>С_2.077_Т</t>
  </si>
  <si>
    <t>L_2.077_Т-11</t>
  </si>
  <si>
    <t>L_2.077_Т</t>
  </si>
  <si>
    <t>L_2.077_Т-12</t>
  </si>
  <si>
    <t>L_2.077_Т-18</t>
  </si>
  <si>
    <t>L_2.077_Т-19</t>
  </si>
  <si>
    <t>L_2.377_Т-1</t>
  </si>
  <si>
    <t>L_2.377_Т</t>
  </si>
  <si>
    <t>L_2.377_Т-2</t>
  </si>
  <si>
    <t>L_3.082_Т-13</t>
  </si>
  <si>
    <t>L_3.082_Т</t>
  </si>
  <si>
    <t>L_3.082_Т-16</t>
  </si>
  <si>
    <t>L_3.082_Т-3 Эко</t>
  </si>
  <si>
    <t>С_3.082_Т</t>
  </si>
  <si>
    <t>PR_1.046-2</t>
  </si>
  <si>
    <t>PR_1.046</t>
  </si>
  <si>
    <t>PR_1.063_CX-2</t>
  </si>
  <si>
    <t>PRN_1.063</t>
  </si>
  <si>
    <t>5-40 c+30% дробла</t>
  </si>
  <si>
    <t>PR_1.063_T_CX-1</t>
  </si>
  <si>
    <t>LN_1.063</t>
  </si>
  <si>
    <t>5-40 c+30% смесь для ко-экструзии</t>
  </si>
  <si>
    <t>PR_1.063-43 нов зац</t>
  </si>
  <si>
    <t>PRNO_1.063</t>
  </si>
  <si>
    <t>PR_1.063-44 нов зац</t>
  </si>
  <si>
    <t>PR_1.070_T</t>
  </si>
  <si>
    <t>PR_1.070.5</t>
  </si>
  <si>
    <t>PR_1.070-T-1</t>
  </si>
  <si>
    <t>PRN_1.070</t>
  </si>
  <si>
    <t>PRN_1.070.4-1 Эко</t>
  </si>
  <si>
    <t>C_1.070.3</t>
  </si>
  <si>
    <t>PRN_1.070.4-2</t>
  </si>
  <si>
    <t>PRN_1.070.4</t>
  </si>
  <si>
    <t>PRN_1.070.4-3</t>
  </si>
  <si>
    <t>PR_1.071-3</t>
  </si>
  <si>
    <t>PR_1.071</t>
  </si>
  <si>
    <t>PR_2.046-2</t>
  </si>
  <si>
    <t>PR_2.046</t>
  </si>
  <si>
    <t>PR_2.070.4-3</t>
  </si>
  <si>
    <t>PR_2.070.4</t>
  </si>
  <si>
    <t>PR_2.070.4-4 Эко</t>
  </si>
  <si>
    <t>C_2.070.3</t>
  </si>
  <si>
    <t>PR_2.070-4</t>
  </si>
  <si>
    <t>PR_2.070.5</t>
  </si>
  <si>
    <t>PR_2.070-3</t>
  </si>
  <si>
    <t>PR_2.070</t>
  </si>
  <si>
    <t>PR_2.077_CX</t>
  </si>
  <si>
    <t>PR_2.077_T_CX-1</t>
  </si>
  <si>
    <t>LN_2.077</t>
  </si>
  <si>
    <t>PR_2.077-36</t>
  </si>
  <si>
    <t>PR_2.077</t>
  </si>
  <si>
    <t>PR_2.096-2</t>
  </si>
  <si>
    <t>PR_2.096</t>
  </si>
  <si>
    <t>PR_2.116-3</t>
  </si>
  <si>
    <t>PR_2.116</t>
  </si>
  <si>
    <t>PR_3.046</t>
  </si>
  <si>
    <t>PR_3.065</t>
  </si>
  <si>
    <t>PR_3.070.4-1</t>
  </si>
  <si>
    <t>PR_3.070.4</t>
  </si>
  <si>
    <t>PR_3.070.4-2</t>
  </si>
  <si>
    <t>PR_3.070.4-3 Эко</t>
  </si>
  <si>
    <t>C_3.070.3</t>
  </si>
  <si>
    <t>PR_3.070.4-4</t>
  </si>
  <si>
    <t>PR_3.070-2</t>
  </si>
  <si>
    <t>PR_3.070</t>
  </si>
  <si>
    <t>PR_3.074.70</t>
  </si>
  <si>
    <t>PR_3.082-18</t>
  </si>
  <si>
    <t>PR_3.082</t>
  </si>
  <si>
    <t>PR_4.006</t>
  </si>
  <si>
    <t>PR_4.008-13</t>
  </si>
  <si>
    <t>PR_4.008</t>
  </si>
  <si>
    <t>PR_4.013</t>
  </si>
  <si>
    <t>PR_4.014-19</t>
  </si>
  <si>
    <t>PR_4.014</t>
  </si>
  <si>
    <t>PR_4.022</t>
  </si>
  <si>
    <t>PR_4.033_U-3</t>
  </si>
  <si>
    <t>PR_4.033_U</t>
  </si>
  <si>
    <t>PR_5.010.46</t>
  </si>
  <si>
    <t>PR_5.015.70-2</t>
  </si>
  <si>
    <t>PR_5.015.70</t>
  </si>
  <si>
    <t>PR_5.016.46</t>
  </si>
  <si>
    <t>PR_5.021.70-2</t>
  </si>
  <si>
    <t>PR_5.021.70</t>
  </si>
  <si>
    <t>PR_5.021-3</t>
  </si>
  <si>
    <t>PR_5.021</t>
  </si>
  <si>
    <t>PR_5.022-2</t>
  </si>
  <si>
    <t>PR_5.022</t>
  </si>
  <si>
    <t>PR_5.030.2-3</t>
  </si>
  <si>
    <t>PR_5.030.2</t>
  </si>
  <si>
    <t>дробло</t>
  </si>
  <si>
    <t>PR_5.030.2-4</t>
  </si>
  <si>
    <t>PR_5.035.46</t>
  </si>
  <si>
    <t>PR_5.035.70</t>
  </si>
  <si>
    <t>PR_5.035-2</t>
  </si>
  <si>
    <t>PR_5.035</t>
  </si>
  <si>
    <t>PR_5.044-2</t>
  </si>
  <si>
    <t>PR_5.044</t>
  </si>
  <si>
    <t>PR_5.056-2</t>
  </si>
  <si>
    <t>PR_5.056</t>
  </si>
  <si>
    <t>PR_5.058-2</t>
  </si>
  <si>
    <t>PR_5.058</t>
  </si>
  <si>
    <t>PR_5.068.70</t>
  </si>
  <si>
    <t>PR_5.343</t>
  </si>
  <si>
    <t>SA-218-H</t>
  </si>
  <si>
    <t>PR_SA-218-H</t>
  </si>
  <si>
    <t>SA-218-V</t>
  </si>
  <si>
    <t>PR_SA-218-V</t>
  </si>
  <si>
    <t>SF-058</t>
  </si>
  <si>
    <t>PR_SF-058</t>
  </si>
  <si>
    <t>SF-070</t>
  </si>
  <si>
    <t>PR_SF-070</t>
  </si>
  <si>
    <t>SP 751</t>
  </si>
  <si>
    <t>PR_V.175</t>
  </si>
  <si>
    <t>всего</t>
  </si>
  <si>
    <t>ПВХ</t>
  </si>
  <si>
    <t>Стабилизатор</t>
  </si>
  <si>
    <t>Титан</t>
  </si>
  <si>
    <t>СРЕ/СРZ</t>
  </si>
  <si>
    <t>Мел профиль</t>
  </si>
  <si>
    <t>модификатор KM-1</t>
  </si>
  <si>
    <t>Желт пигмент</t>
  </si>
  <si>
    <t>Черн пигмент</t>
  </si>
  <si>
    <t>1-AL линия (1)</t>
  </si>
  <si>
    <t xml:space="preserve">2-я линия </t>
  </si>
  <si>
    <t>1.063_BASIS N 2-х луч</t>
  </si>
  <si>
    <t xml:space="preserve">3-я линия </t>
  </si>
  <si>
    <t xml:space="preserve">2.077-BASIS </t>
  </si>
  <si>
    <t>3.082-BASIS</t>
  </si>
  <si>
    <t>PRN_1.070.4 2-х луч</t>
  </si>
  <si>
    <t>120022-8 пал</t>
  </si>
  <si>
    <t>120322.1-8 пал</t>
  </si>
  <si>
    <t>140041-11 пал</t>
  </si>
  <si>
    <t>140441-2 пал</t>
  </si>
  <si>
    <t>141041-2 пал</t>
  </si>
  <si>
    <t>5-я линия</t>
  </si>
  <si>
    <t>6-я линия</t>
  </si>
  <si>
    <t>С_1.063_N 2-х луч</t>
  </si>
  <si>
    <t>7-я линия</t>
  </si>
  <si>
    <t xml:space="preserve">8-я линия </t>
  </si>
  <si>
    <t>2.077-BASIS 2-луч</t>
  </si>
  <si>
    <t>9-я линия</t>
  </si>
  <si>
    <t>10-я линия</t>
  </si>
  <si>
    <t>LN_2.077_BASIS</t>
  </si>
  <si>
    <t>11-я линия</t>
  </si>
  <si>
    <t>2.070.4</t>
  </si>
  <si>
    <t>12-я линия</t>
  </si>
  <si>
    <t>4.014</t>
  </si>
  <si>
    <t>4-AL линия (0)</t>
  </si>
  <si>
    <t>120863-1 пал</t>
  </si>
  <si>
    <t>14-я линия</t>
  </si>
  <si>
    <t>LN_1.063_BASIS</t>
  </si>
  <si>
    <t>15-я линия</t>
  </si>
  <si>
    <t>16-я линия</t>
  </si>
  <si>
    <t>17-я линия</t>
  </si>
  <si>
    <t>3.070.4</t>
  </si>
  <si>
    <t>PRK-2 пал</t>
  </si>
  <si>
    <t>2.077</t>
  </si>
  <si>
    <t>18-я линия</t>
  </si>
  <si>
    <t>2.116</t>
  </si>
  <si>
    <t>PRK-1 пал</t>
  </si>
  <si>
    <t>19-я линия</t>
  </si>
  <si>
    <t>3.082</t>
  </si>
  <si>
    <t>20-я линия</t>
  </si>
  <si>
    <t xml:space="preserve">4.008 </t>
  </si>
  <si>
    <t>21-я линия</t>
  </si>
  <si>
    <t>5.035.70-4  пал</t>
  </si>
  <si>
    <t>13-я линия</t>
  </si>
  <si>
    <t>23-я линия</t>
  </si>
  <si>
    <t>5.056-6 пал</t>
  </si>
  <si>
    <t>22-я линия</t>
  </si>
  <si>
    <t>5.044-12 пал</t>
  </si>
  <si>
    <t>5.030.2-7 пал</t>
  </si>
  <si>
    <t>Паллеты</t>
  </si>
  <si>
    <t>мягкая</t>
  </si>
  <si>
    <t>стандартная Aluplast</t>
  </si>
  <si>
    <t>стандартная</t>
  </si>
  <si>
    <t>усиленная Aluplast</t>
  </si>
  <si>
    <t>усиленная</t>
  </si>
  <si>
    <t>Названия строк</t>
  </si>
  <si>
    <t>Общий итог</t>
  </si>
  <si>
    <t>Сумма по полю паллеты, шт</t>
  </si>
  <si>
    <t>Дней работы в неделе</t>
  </si>
  <si>
    <t>7/24/23/24/20/2</t>
  </si>
  <si>
    <t>54/46</t>
  </si>
  <si>
    <r>
      <t>46/43/</t>
    </r>
    <r>
      <rPr>
        <b/>
        <sz val="10"/>
        <color rgb="FFFF0000"/>
        <rFont val="Arial Cyr"/>
        <charset val="204"/>
      </rPr>
      <t>14</t>
    </r>
  </si>
  <si>
    <t>14/35/0/20/38</t>
  </si>
  <si>
    <t>10/18/26/30/16</t>
  </si>
  <si>
    <t>14/37/0/27/30</t>
  </si>
  <si>
    <t>14/37/23/36</t>
  </si>
  <si>
    <t>4/27/3/21/36/9</t>
  </si>
  <si>
    <t>3/27/3/26/34/7</t>
  </si>
  <si>
    <t>4/27/3/26/38/6</t>
  </si>
  <si>
    <t>24/16/18/28/14</t>
  </si>
  <si>
    <t>24/24/23/18/7</t>
  </si>
  <si>
    <t>23/24/24/18/6</t>
  </si>
  <si>
    <t>23/24/25/26/5</t>
  </si>
  <si>
    <r>
      <t>23/24/25/26/</t>
    </r>
    <r>
      <rPr>
        <b/>
        <sz val="10"/>
        <color rgb="FFFF0000"/>
        <rFont val="Arial Cyr"/>
        <charset val="204"/>
      </rPr>
      <t>6</t>
    </r>
  </si>
  <si>
    <t>6/20/19/29/26</t>
  </si>
  <si>
    <t>6/20/22/26/26</t>
  </si>
  <si>
    <t>7/22/24/26/18</t>
  </si>
  <si>
    <t>20/25/25/25/5</t>
  </si>
  <si>
    <t>20/26/25/25/4</t>
  </si>
  <si>
    <t>21/25/24/25/5</t>
  </si>
  <si>
    <t>21/24/26/26</t>
  </si>
  <si>
    <t>10/25/26/27/12</t>
  </si>
  <si>
    <t>11/24/27/23/15</t>
  </si>
  <si>
    <t>11/24/28/24/13</t>
  </si>
  <si>
    <t>10/22/23/27/18</t>
  </si>
  <si>
    <r>
      <t>10/22/23/26/19/</t>
    </r>
    <r>
      <rPr>
        <b/>
        <sz val="12"/>
        <color rgb="FFFF0000"/>
        <rFont val="Arial Cyr"/>
        <charset val="204"/>
      </rPr>
      <t>9</t>
    </r>
  </si>
  <si>
    <t>7/24/22/23/22/2</t>
  </si>
  <si>
    <t>7/25/23/22/21/2</t>
  </si>
  <si>
    <t>22/24/22/24/8</t>
  </si>
  <si>
    <t>19/26/23/24/8</t>
  </si>
  <si>
    <t>Закупаемое сырье и материалы</t>
  </si>
  <si>
    <r>
      <t xml:space="preserve">4-я неделя </t>
    </r>
    <r>
      <rPr>
        <b/>
        <sz val="10"/>
        <color indexed="10"/>
        <rFont val="Arial Cyr"/>
        <charset val="204"/>
      </rPr>
      <t>(20.01.20-26.01.20)</t>
    </r>
  </si>
  <si>
    <r>
      <t xml:space="preserve">5-я неделя </t>
    </r>
    <r>
      <rPr>
        <b/>
        <sz val="10"/>
        <color indexed="10"/>
        <rFont val="Arial Cyr"/>
        <charset val="204"/>
      </rPr>
      <t>(27.01.20-02.02.20)</t>
    </r>
  </si>
  <si>
    <r>
      <t xml:space="preserve">6-я неделя </t>
    </r>
    <r>
      <rPr>
        <b/>
        <sz val="10"/>
        <color indexed="10"/>
        <rFont val="Arial Cyr"/>
        <charset val="204"/>
      </rPr>
      <t>(03.02.20-09.02.20)</t>
    </r>
  </si>
  <si>
    <r>
      <t xml:space="preserve">7-я неделя </t>
    </r>
    <r>
      <rPr>
        <b/>
        <sz val="10"/>
        <color indexed="10"/>
        <rFont val="Arial Cyr"/>
        <charset val="204"/>
      </rPr>
      <t>(12.02.18-18.02.18)</t>
    </r>
  </si>
  <si>
    <r>
      <t xml:space="preserve">8-я неделя </t>
    </r>
    <r>
      <rPr>
        <b/>
        <sz val="10"/>
        <color indexed="10"/>
        <rFont val="Arial Cyr"/>
        <charset val="204"/>
      </rPr>
      <t>(20.02.20-23.02.20)</t>
    </r>
  </si>
  <si>
    <r>
      <t xml:space="preserve">9-я неделя </t>
    </r>
    <r>
      <rPr>
        <b/>
        <sz val="10"/>
        <color indexed="10"/>
        <rFont val="Arial Cyr"/>
        <charset val="204"/>
      </rPr>
      <t>(24.02.-01.03.20)</t>
    </r>
  </si>
  <si>
    <r>
      <t xml:space="preserve">10-я неделя </t>
    </r>
    <r>
      <rPr>
        <b/>
        <sz val="10"/>
        <color indexed="10"/>
        <rFont val="Arial Cyr"/>
        <charset val="204"/>
      </rPr>
      <t>(02.03.20-09.03.20)</t>
    </r>
  </si>
  <si>
    <r>
      <t xml:space="preserve">11-я неделя </t>
    </r>
    <r>
      <rPr>
        <b/>
        <sz val="10"/>
        <color indexed="10"/>
        <rFont val="Arial Cyr"/>
        <charset val="204"/>
      </rPr>
      <t>(11.03.19-17.03.19)</t>
    </r>
  </si>
  <si>
    <r>
      <t xml:space="preserve">12-я неделя </t>
    </r>
    <r>
      <rPr>
        <b/>
        <sz val="10"/>
        <color indexed="10"/>
        <rFont val="Arial Cyr"/>
        <charset val="204"/>
      </rPr>
      <t>(18.03.20-22.03.20)</t>
    </r>
  </si>
  <si>
    <r>
      <t xml:space="preserve">13-я неделя </t>
    </r>
    <r>
      <rPr>
        <b/>
        <sz val="10"/>
        <rFont val="Arial Cyr"/>
        <charset val="204"/>
      </rPr>
      <t>(26.03.20-31.03.20)</t>
    </r>
  </si>
  <si>
    <r>
      <t xml:space="preserve">14-я неделя </t>
    </r>
    <r>
      <rPr>
        <b/>
        <sz val="10"/>
        <color indexed="10"/>
        <rFont val="Arial Cyr"/>
        <charset val="204"/>
      </rPr>
      <t>(01.04.20-05.04.20)</t>
    </r>
  </si>
  <si>
    <r>
      <t xml:space="preserve">15-я неделя </t>
    </r>
    <r>
      <rPr>
        <b/>
        <sz val="10"/>
        <color indexed="10"/>
        <rFont val="Arial Cyr"/>
        <charset val="204"/>
      </rPr>
      <t>(06.04.20-12.04.20)</t>
    </r>
  </si>
  <si>
    <r>
      <t xml:space="preserve">16-я неделя </t>
    </r>
    <r>
      <rPr>
        <b/>
        <sz val="10"/>
        <color indexed="10"/>
        <rFont val="Arial Cyr"/>
        <charset val="204"/>
      </rPr>
      <t>(13.04.20-19.04.20)</t>
    </r>
  </si>
  <si>
    <r>
      <t xml:space="preserve">17-я неделя </t>
    </r>
    <r>
      <rPr>
        <b/>
        <sz val="10"/>
        <color indexed="10"/>
        <rFont val="Arial Cyr"/>
        <charset val="204"/>
      </rPr>
      <t>(20.04.20-26.04.20)</t>
    </r>
  </si>
  <si>
    <r>
      <t xml:space="preserve">18-я неделя </t>
    </r>
    <r>
      <rPr>
        <b/>
        <sz val="10"/>
        <color indexed="10"/>
        <rFont val="Arial Cyr"/>
        <charset val="204"/>
      </rPr>
      <t>(27.04.20-30.04.20)</t>
    </r>
  </si>
  <si>
    <r>
      <t xml:space="preserve">18-я неделя </t>
    </r>
    <r>
      <rPr>
        <b/>
        <sz val="10"/>
        <color indexed="10"/>
        <rFont val="Arial Cyr"/>
        <charset val="204"/>
      </rPr>
      <t>(01.05.20-03.05.20)</t>
    </r>
  </si>
  <si>
    <r>
      <t xml:space="preserve">19-я неделя </t>
    </r>
    <r>
      <rPr>
        <b/>
        <sz val="10"/>
        <color indexed="10"/>
        <rFont val="Arial Cyr"/>
        <charset val="204"/>
      </rPr>
      <t>(04.05.20-10.05.20)</t>
    </r>
  </si>
  <si>
    <r>
      <t xml:space="preserve">20-я неделя </t>
    </r>
    <r>
      <rPr>
        <b/>
        <sz val="10"/>
        <color indexed="10"/>
        <rFont val="Arial Cyr"/>
        <charset val="204"/>
      </rPr>
      <t>(11.05.20-17.05.20)</t>
    </r>
  </si>
  <si>
    <r>
      <t xml:space="preserve">21-я неделя </t>
    </r>
    <r>
      <rPr>
        <b/>
        <sz val="10"/>
        <color indexed="10"/>
        <rFont val="Arial Cyr"/>
        <charset val="204"/>
      </rPr>
      <t>(18.05.20-24.05.20)</t>
    </r>
  </si>
  <si>
    <r>
      <t xml:space="preserve">22-я неделя </t>
    </r>
    <r>
      <rPr>
        <b/>
        <sz val="10"/>
        <color indexed="10"/>
        <rFont val="Arial Cyr"/>
        <charset val="204"/>
      </rPr>
      <t>(25.05.20-31.05.20)</t>
    </r>
  </si>
  <si>
    <r>
      <t xml:space="preserve">23-я неделя </t>
    </r>
    <r>
      <rPr>
        <b/>
        <sz val="10"/>
        <color indexed="10"/>
        <rFont val="Arial Cyr"/>
        <charset val="204"/>
      </rPr>
      <t>(01.06.20-07.06.20)</t>
    </r>
  </si>
  <si>
    <r>
      <t xml:space="preserve">24-я неделя </t>
    </r>
    <r>
      <rPr>
        <b/>
        <sz val="10"/>
        <color indexed="10"/>
        <rFont val="Arial Cyr"/>
        <charset val="204"/>
      </rPr>
      <t>(08.06.20-14.06.20)</t>
    </r>
  </si>
  <si>
    <r>
      <t xml:space="preserve">25-я неделя </t>
    </r>
    <r>
      <rPr>
        <b/>
        <sz val="10"/>
        <color indexed="10"/>
        <rFont val="Arial Cyr"/>
        <charset val="204"/>
      </rPr>
      <t>(15.06.20-21.06.20)</t>
    </r>
  </si>
  <si>
    <r>
      <t xml:space="preserve">26-я неделя </t>
    </r>
    <r>
      <rPr>
        <b/>
        <sz val="10"/>
        <color indexed="10"/>
        <rFont val="Arial Cyr"/>
        <charset val="204"/>
      </rPr>
      <t>(22.06.20-28.06.20)</t>
    </r>
  </si>
  <si>
    <r>
      <t xml:space="preserve">27-я неделя </t>
    </r>
    <r>
      <rPr>
        <b/>
        <sz val="10"/>
        <color indexed="10"/>
        <rFont val="Arial Cyr"/>
        <charset val="204"/>
      </rPr>
      <t>(29.06.20-30.06.20)</t>
    </r>
  </si>
  <si>
    <r>
      <t xml:space="preserve">27-я неделя </t>
    </r>
    <r>
      <rPr>
        <b/>
        <sz val="10"/>
        <color indexed="10"/>
        <rFont val="Arial Cyr"/>
        <charset val="204"/>
      </rPr>
      <t>(01.07.20-05.07.20)</t>
    </r>
  </si>
  <si>
    <r>
      <t xml:space="preserve">28-я неделя </t>
    </r>
    <r>
      <rPr>
        <b/>
        <sz val="10"/>
        <color indexed="10"/>
        <rFont val="Arial Cyr"/>
        <charset val="204"/>
      </rPr>
      <t>(06.07.20-12.07.20)</t>
    </r>
  </si>
  <si>
    <r>
      <t xml:space="preserve">29-я неделя </t>
    </r>
    <r>
      <rPr>
        <b/>
        <sz val="10"/>
        <color indexed="10"/>
        <rFont val="Arial Cyr"/>
        <charset val="204"/>
      </rPr>
      <t>(13.07.20-19.08.20)</t>
    </r>
  </si>
  <si>
    <r>
      <t xml:space="preserve">30-я неделя </t>
    </r>
    <r>
      <rPr>
        <b/>
        <sz val="10"/>
        <color indexed="10"/>
        <rFont val="Arial Cyr"/>
        <charset val="204"/>
      </rPr>
      <t>(20.07.20-26.07.20)</t>
    </r>
  </si>
  <si>
    <r>
      <t xml:space="preserve">31-я неделя </t>
    </r>
    <r>
      <rPr>
        <b/>
        <sz val="10"/>
        <color indexed="10"/>
        <rFont val="Arial Cyr"/>
        <charset val="204"/>
      </rPr>
      <t>(27.07.20-02.08.20)</t>
    </r>
  </si>
  <si>
    <r>
      <t xml:space="preserve">32-я неделя </t>
    </r>
    <r>
      <rPr>
        <b/>
        <sz val="10"/>
        <color indexed="10"/>
        <rFont val="Arial Cyr"/>
        <charset val="204"/>
      </rPr>
      <t>(03.08.20-09.08.20)</t>
    </r>
  </si>
  <si>
    <r>
      <t xml:space="preserve">33-я неделя </t>
    </r>
    <r>
      <rPr>
        <b/>
        <sz val="10"/>
        <color indexed="10"/>
        <rFont val="Arial Cyr"/>
        <charset val="204"/>
      </rPr>
      <t>(10.08.20-16.08.20)</t>
    </r>
  </si>
  <si>
    <r>
      <t xml:space="preserve">34-я неделя </t>
    </r>
    <r>
      <rPr>
        <b/>
        <sz val="10"/>
        <color indexed="10"/>
        <rFont val="Arial Cyr"/>
        <charset val="204"/>
      </rPr>
      <t>(17.08.20-23.08.20)</t>
    </r>
  </si>
  <si>
    <r>
      <t xml:space="preserve">35-я неделя </t>
    </r>
    <r>
      <rPr>
        <b/>
        <sz val="10"/>
        <color indexed="10"/>
        <rFont val="Arial Cyr"/>
        <charset val="204"/>
      </rPr>
      <t>(24.08.20-30.08.20)</t>
    </r>
  </si>
  <si>
    <r>
      <t xml:space="preserve">36-я неделя </t>
    </r>
    <r>
      <rPr>
        <b/>
        <sz val="10"/>
        <color indexed="10"/>
        <rFont val="Arial Cyr"/>
        <charset val="204"/>
      </rPr>
      <t>(01.09.20-06.09.20)</t>
    </r>
  </si>
  <si>
    <r>
      <t xml:space="preserve">37-я неделя </t>
    </r>
    <r>
      <rPr>
        <b/>
        <sz val="10"/>
        <color indexed="10"/>
        <rFont val="Arial Cyr"/>
        <charset val="204"/>
      </rPr>
      <t>(07.09.20-13.09.20)</t>
    </r>
  </si>
  <si>
    <r>
      <t xml:space="preserve">41-я неделя </t>
    </r>
    <r>
      <rPr>
        <b/>
        <sz val="10"/>
        <color indexed="10"/>
        <rFont val="Arial Cyr"/>
        <charset val="204"/>
      </rPr>
      <t>(07.10.19-13.10.19)</t>
    </r>
  </si>
  <si>
    <r>
      <t xml:space="preserve">42-я неделя </t>
    </r>
    <r>
      <rPr>
        <b/>
        <sz val="10"/>
        <color indexed="10"/>
        <rFont val="Arial Cyr"/>
        <charset val="204"/>
      </rPr>
      <t>(14.10.19-20.10.19)</t>
    </r>
  </si>
  <si>
    <r>
      <t xml:space="preserve">43-я неделя </t>
    </r>
    <r>
      <rPr>
        <b/>
        <sz val="10"/>
        <color indexed="10"/>
        <rFont val="Arial Cyr"/>
        <charset val="204"/>
      </rPr>
      <t>(21.10.19-27.10.19)</t>
    </r>
  </si>
  <si>
    <r>
      <t xml:space="preserve">44-я неделя </t>
    </r>
    <r>
      <rPr>
        <b/>
        <sz val="10"/>
        <color indexed="10"/>
        <rFont val="Arial Cyr"/>
        <charset val="204"/>
      </rPr>
      <t>(01.10.19-03.11.19)</t>
    </r>
  </si>
  <si>
    <r>
      <t xml:space="preserve">45-я неделя </t>
    </r>
    <r>
      <rPr>
        <b/>
        <sz val="10"/>
        <color indexed="10"/>
        <rFont val="Arial Cyr"/>
        <charset val="204"/>
      </rPr>
      <t>(04.11.19-10.11.19)</t>
    </r>
  </si>
  <si>
    <r>
      <t xml:space="preserve">46-я неделя </t>
    </r>
    <r>
      <rPr>
        <b/>
        <sz val="10"/>
        <color indexed="10"/>
        <rFont val="Arial Cyr"/>
        <charset val="204"/>
      </rPr>
      <t>(11.11.19-17.11.19)</t>
    </r>
  </si>
  <si>
    <r>
      <t xml:space="preserve">47-я неделя </t>
    </r>
    <r>
      <rPr>
        <b/>
        <sz val="10"/>
        <color indexed="10"/>
        <rFont val="Arial Cyr"/>
        <charset val="204"/>
      </rPr>
      <t>(18.11.19-24.11.19)</t>
    </r>
  </si>
  <si>
    <r>
      <t xml:space="preserve">48-я неделя </t>
    </r>
    <r>
      <rPr>
        <b/>
        <sz val="10"/>
        <color indexed="10"/>
        <rFont val="Arial Cyr"/>
        <charset val="204"/>
      </rPr>
      <t>(25.11.19-01.12.19)</t>
    </r>
  </si>
  <si>
    <r>
      <t xml:space="preserve">49-я неделя </t>
    </r>
    <r>
      <rPr>
        <b/>
        <sz val="10"/>
        <color indexed="10"/>
        <rFont val="Arial Cyr"/>
        <charset val="204"/>
      </rPr>
      <t>(02.12.19-08.12.19)</t>
    </r>
  </si>
  <si>
    <r>
      <t xml:space="preserve">50-я неделя </t>
    </r>
    <r>
      <rPr>
        <b/>
        <sz val="10"/>
        <color indexed="10"/>
        <rFont val="Arial Cyr"/>
        <charset val="204"/>
      </rPr>
      <t>(09.12.19-15.12.19)</t>
    </r>
  </si>
  <si>
    <r>
      <t xml:space="preserve">51-я неделя </t>
    </r>
    <r>
      <rPr>
        <b/>
        <sz val="10"/>
        <color indexed="10"/>
        <rFont val="Arial Cyr"/>
        <charset val="204"/>
      </rPr>
      <t>(16.12.19-22.12.19)</t>
    </r>
  </si>
  <si>
    <t>Общий</t>
  </si>
  <si>
    <t>Алупласт</t>
  </si>
  <si>
    <t>наша</t>
  </si>
  <si>
    <t xml:space="preserve">Общая потребность </t>
  </si>
  <si>
    <t>с 7 % брака</t>
  </si>
  <si>
    <t>Потребность в сутки</t>
  </si>
  <si>
    <t>неделя</t>
  </si>
  <si>
    <t>Модификатор КМ-1</t>
  </si>
  <si>
    <t>Желтый пигмент</t>
  </si>
  <si>
    <t>Черный пигмент</t>
  </si>
  <si>
    <t>Дробло белое</t>
  </si>
  <si>
    <t>Дробло цветное</t>
  </si>
  <si>
    <t>Дробло Алупласт</t>
  </si>
  <si>
    <t>Итого</t>
  </si>
  <si>
    <t>Стабилизатор профиль</t>
  </si>
  <si>
    <t>Диоксид титана</t>
  </si>
  <si>
    <t>LK-1/1</t>
  </si>
  <si>
    <t>СРЕ</t>
  </si>
  <si>
    <t xml:space="preserve">Пластикат черн. Штапик </t>
  </si>
  <si>
    <t xml:space="preserve">Пластикат серый Штапик </t>
  </si>
  <si>
    <t>Коричневый концентрат</t>
  </si>
  <si>
    <t>Aluplast</t>
  </si>
  <si>
    <t>Стабилизатор, Baeropan</t>
  </si>
  <si>
    <t>Стабилизатор, PROPLEX</t>
  </si>
  <si>
    <t>Мел ALUPLAST</t>
  </si>
  <si>
    <t>Мел PROPLEX</t>
  </si>
  <si>
    <t>Желтый - Sicovinyl Yellow 10-0895</t>
  </si>
  <si>
    <t>Черный (Combi Toner Black)</t>
  </si>
  <si>
    <t>Пластикат черный штапик</t>
  </si>
  <si>
    <t xml:space="preserve">Пластикат белый штапик </t>
  </si>
  <si>
    <t>Пластикат черный профиль</t>
  </si>
  <si>
    <t>Пластикат белый профиль</t>
  </si>
  <si>
    <t>краситель коричневый</t>
  </si>
  <si>
    <t>Дробленка Алупласт</t>
  </si>
  <si>
    <t>%-ное соотношение недель в месяце</t>
  </si>
  <si>
    <r>
      <t xml:space="preserve">38-я неделя </t>
    </r>
    <r>
      <rPr>
        <b/>
        <sz val="10"/>
        <color indexed="10"/>
        <rFont val="Arial Cyr"/>
        <charset val="204"/>
      </rPr>
      <t>(14.09.20-20.09.20)</t>
    </r>
  </si>
  <si>
    <r>
      <t xml:space="preserve">39-я неделя </t>
    </r>
    <r>
      <rPr>
        <b/>
        <sz val="10"/>
        <color indexed="10"/>
        <rFont val="Arial Cyr"/>
        <charset val="204"/>
      </rPr>
      <t>(21.09.20-27.09.20)</t>
    </r>
  </si>
  <si>
    <r>
      <t xml:space="preserve">40-я неделя </t>
    </r>
    <r>
      <rPr>
        <b/>
        <sz val="10"/>
        <color indexed="10"/>
        <rFont val="Arial Cyr"/>
        <charset val="204"/>
      </rPr>
      <t>(28.09.20-04.10.20)</t>
    </r>
  </si>
  <si>
    <t>%</t>
  </si>
  <si>
    <t>Стабилизатор Проплекс</t>
  </si>
  <si>
    <t>Стабилизатор Проплекс для Алупласта</t>
  </si>
  <si>
    <t>Стабилизатор Алупласт</t>
  </si>
  <si>
    <t>ПВХ Алупласт</t>
  </si>
  <si>
    <t>Титан Алупласт</t>
  </si>
  <si>
    <t>Мел Проплекс</t>
  </si>
  <si>
    <t>Мел Проплекс для Алупласта</t>
  </si>
  <si>
    <t>Мел Алупласт</t>
  </si>
  <si>
    <t>Дробло</t>
  </si>
  <si>
    <t>ПВХ Проплекс</t>
  </si>
  <si>
    <t>Титан Проплекс</t>
  </si>
  <si>
    <t>СРЕ/СРZ Алупласт</t>
  </si>
  <si>
    <t>СРЕ/СРZ Проплекс</t>
  </si>
  <si>
    <t>5-AL</t>
  </si>
  <si>
    <t>белая</t>
  </si>
  <si>
    <t>цветная</t>
  </si>
  <si>
    <t>19/24/26/23/8</t>
  </si>
  <si>
    <t>+ламинация</t>
  </si>
  <si>
    <t>График загрузки линий производства</t>
  </si>
  <si>
    <t>*** отсутствие воздуха</t>
  </si>
  <si>
    <t>* отключение эл.энергии</t>
  </si>
  <si>
    <t>С</t>
  </si>
  <si>
    <t>Е</t>
  </si>
  <si>
    <t>Н</t>
  </si>
  <si>
    <t>Т</t>
  </si>
  <si>
    <t>Я</t>
  </si>
  <si>
    <t>Б</t>
  </si>
  <si>
    <t>Р</t>
  </si>
  <si>
    <t>Ь</t>
  </si>
  <si>
    <t>14/36/35/15</t>
  </si>
  <si>
    <r>
      <t>3</t>
    </r>
    <r>
      <rPr>
        <b/>
        <sz val="10"/>
        <color rgb="FFFF0000"/>
        <rFont val="Arial Cyr"/>
        <charset val="204"/>
      </rPr>
      <t>**</t>
    </r>
  </si>
  <si>
    <r>
      <t>4</t>
    </r>
    <r>
      <rPr>
        <b/>
        <sz val="10"/>
        <color rgb="FFFF0000"/>
        <rFont val="Arial Cyr"/>
        <charset val="204"/>
      </rPr>
      <t>*</t>
    </r>
  </si>
  <si>
    <t>ПЕРЕНОС ЛИНИЙ</t>
  </si>
  <si>
    <t>Номер линии</t>
  </si>
  <si>
    <t>Пн</t>
  </si>
  <si>
    <t>Вт</t>
  </si>
  <si>
    <t>Ср</t>
  </si>
  <si>
    <t>Чт</t>
  </si>
  <si>
    <t>Пт</t>
  </si>
  <si>
    <t>Сб</t>
  </si>
  <si>
    <t>Вс</t>
  </si>
  <si>
    <t>простой более 12 часов</t>
  </si>
  <si>
    <t>простой 5 -12 часов</t>
  </si>
  <si>
    <t>простой менее 5 часов</t>
  </si>
  <si>
    <t xml:space="preserve">4-я линия </t>
  </si>
  <si>
    <t>PRNO_1.063 2-х луч</t>
  </si>
  <si>
    <t>2.377_T 2-х луч</t>
  </si>
  <si>
    <t>5-AL линия</t>
  </si>
  <si>
    <t>2.070</t>
  </si>
  <si>
    <t>120005-15 пал</t>
  </si>
  <si>
    <t>140007-12 пал</t>
  </si>
  <si>
    <t>140407-3 пал</t>
  </si>
  <si>
    <t>ремонт инструмента</t>
  </si>
  <si>
    <t>1.046</t>
  </si>
  <si>
    <t>2.070.5</t>
  </si>
  <si>
    <t>120833-14 пал</t>
  </si>
  <si>
    <t>5.068.70-4 пал</t>
  </si>
  <si>
    <t>3.070</t>
  </si>
  <si>
    <t>3.065-5 пал</t>
  </si>
  <si>
    <t xml:space="preserve">SF-058 </t>
  </si>
  <si>
    <t>SF-070-20 150 м</t>
  </si>
  <si>
    <t>5.015.70-2 пал</t>
  </si>
  <si>
    <t>4.022-6 пал</t>
  </si>
  <si>
    <t>4.006-2 черн+4 сер</t>
  </si>
  <si>
    <t>SP_751-5км</t>
  </si>
  <si>
    <t>PR_4.013-10 черн</t>
  </si>
  <si>
    <t>5.343</t>
  </si>
  <si>
    <t>5.030.2</t>
  </si>
  <si>
    <t>29-я линия</t>
  </si>
  <si>
    <t>2 494 Проплекс</t>
  </si>
  <si>
    <t>56,3 Алупласт</t>
  </si>
  <si>
    <t>профиль всего</t>
  </si>
  <si>
    <t>лучи</t>
  </si>
  <si>
    <t>наш проф</t>
  </si>
  <si>
    <t>алупласт</t>
  </si>
  <si>
    <t>скорость</t>
  </si>
  <si>
    <t>вес</t>
  </si>
  <si>
    <t>AL_120002</t>
  </si>
  <si>
    <t>AL_120023</t>
  </si>
  <si>
    <t>AL_120632</t>
  </si>
  <si>
    <t>AL_140001</t>
  </si>
  <si>
    <t>AL_140020</t>
  </si>
  <si>
    <t>AL_140025</t>
  </si>
  <si>
    <t>AL_140028</t>
  </si>
  <si>
    <t>AL_140631</t>
  </si>
  <si>
    <t>AL_120213</t>
  </si>
  <si>
    <t>L_1.056</t>
  </si>
  <si>
    <t>L_2.077_T</t>
  </si>
  <si>
    <t>L_2.377_T</t>
  </si>
  <si>
    <t>L_3.082_T</t>
  </si>
  <si>
    <t>С_3.082_T</t>
  </si>
  <si>
    <t>PR_1.070.4</t>
  </si>
  <si>
    <t>PR_1.127</t>
  </si>
  <si>
    <t>C_2.077_T</t>
  </si>
  <si>
    <t>PR_5.030</t>
  </si>
  <si>
    <t>PR_5.174</t>
  </si>
  <si>
    <t>PR_750_40_6</t>
  </si>
  <si>
    <t>PR_750_50_6</t>
  </si>
  <si>
    <t>PR_750_60_6</t>
  </si>
  <si>
    <t>SF-070-20</t>
  </si>
  <si>
    <t>PR_SP_751</t>
  </si>
  <si>
    <t>PR_W4025</t>
  </si>
  <si>
    <t>PR_N600_W</t>
  </si>
  <si>
    <t>Факт ГП Проплекс</t>
  </si>
  <si>
    <t>Факт ГП Алупласт</t>
  </si>
  <si>
    <t>Факт всего</t>
  </si>
  <si>
    <t>5-40 C 2 цех</t>
  </si>
  <si>
    <t>5-40 C 2 цех + 30% дробла</t>
  </si>
  <si>
    <t>5-40 C 2 цех+30%смесь для ко-экструзии</t>
  </si>
  <si>
    <t>5-70 C 1 цех</t>
  </si>
  <si>
    <t>Цвет 1-2 цех Ca/Zn</t>
  </si>
  <si>
    <t>Коричневый краситель</t>
  </si>
  <si>
    <t>смесь</t>
  </si>
  <si>
    <t>Названия столбцов</t>
  </si>
  <si>
    <t>Сумма по полю ПВХ Проплекс</t>
  </si>
  <si>
    <t>Сумма по полю ПВХ Алупласт</t>
  </si>
  <si>
    <t>Сумма по полю Стабилизатор Проплекс</t>
  </si>
  <si>
    <t>Сумма по полю Стабилизатор Проплекс для Алупласта</t>
  </si>
  <si>
    <t>Сумма по полю Стабилизатор Алупласт</t>
  </si>
  <si>
    <t>Значения</t>
  </si>
  <si>
    <t>Сумма по полю Титан Проплекс</t>
  </si>
  <si>
    <t>Сумма по полю Титан Алупласт</t>
  </si>
  <si>
    <t>Сумма по полю СРЕ/СРZ Проплекс</t>
  </si>
  <si>
    <t>Сумма по полю СРЕ/СРZ Алупласт</t>
  </si>
  <si>
    <t>Сумма по полю Мел Проплекс</t>
  </si>
  <si>
    <t>Сумма по полю Мел Проплекс для Алупласта</t>
  </si>
  <si>
    <t>Сумма по полю Мел Алупласт</t>
  </si>
  <si>
    <t>Сумма по полю модификатор KM-1</t>
  </si>
  <si>
    <t>Сумма по полю Желт пигмент</t>
  </si>
  <si>
    <t>Сумма по полю Черн пигмент</t>
  </si>
  <si>
    <t>Сумма по полю Дробло</t>
  </si>
  <si>
    <t>Сумма по полю Коричневый краситель</t>
  </si>
  <si>
    <t>Профиль</t>
  </si>
  <si>
    <t>PROPLEX</t>
  </si>
  <si>
    <t>5-70 c AL</t>
  </si>
  <si>
    <t>5-40 c AL</t>
  </si>
  <si>
    <t xml:space="preserve">ПВХ </t>
  </si>
  <si>
    <t xml:space="preserve">Титан </t>
  </si>
  <si>
    <t xml:space="preserve">СРЕ/СРZ </t>
  </si>
  <si>
    <t>ПВХ:</t>
  </si>
  <si>
    <t>Стабилизатор Проплекс:</t>
  </si>
  <si>
    <t>СРЕ/СРZ:</t>
  </si>
  <si>
    <t>Титан:</t>
  </si>
  <si>
    <t>Стабилизатор Алупласт:</t>
  </si>
  <si>
    <t>Мел Проплекс:</t>
  </si>
  <si>
    <t>Мел Алупласт:</t>
  </si>
  <si>
    <t>модификатор KM-1:</t>
  </si>
  <si>
    <t>Дробло:</t>
  </si>
  <si>
    <t>Желтый пигмент:</t>
  </si>
  <si>
    <t>Черный пигмент:</t>
  </si>
  <si>
    <t>L_2.077_Т-13</t>
  </si>
  <si>
    <t>39-я неделя</t>
  </si>
  <si>
    <t>Коричневый пигмент:</t>
  </si>
  <si>
    <t>39-я неделя (21.09.2020 г.- 27.09.2020 г.)</t>
  </si>
  <si>
    <t>19/24/25/25/7</t>
  </si>
  <si>
    <t>Пластика черный для штапика:</t>
  </si>
  <si>
    <t>на 18.09.20</t>
  </si>
  <si>
    <r>
      <t>17</t>
    </r>
    <r>
      <rPr>
        <b/>
        <sz val="10"/>
        <color rgb="FFFF0000"/>
        <rFont val="Arial Cyr"/>
        <charset val="204"/>
      </rPr>
      <t>*</t>
    </r>
  </si>
  <si>
    <t>LK-2 пал нам+7 пал Ропласто</t>
  </si>
  <si>
    <t>СAR-1852,5 м</t>
  </si>
  <si>
    <t>PRNK-3 пал</t>
  </si>
  <si>
    <t>шнеки</t>
  </si>
  <si>
    <t>LK-4  пал Ропласто</t>
  </si>
  <si>
    <t>CAR-1995,5 м</t>
  </si>
  <si>
    <t>PRK-60 палок</t>
  </si>
  <si>
    <t>5.021.70-4 пал</t>
  </si>
  <si>
    <t>5.022-4 пал</t>
  </si>
  <si>
    <t>5.022</t>
  </si>
  <si>
    <t>SA-218-V-29 484 км</t>
  </si>
  <si>
    <t>L_2.077_Т_BASIS</t>
  </si>
  <si>
    <t>LK_2.077-2 пал+5 пал Ропласто</t>
  </si>
  <si>
    <t>CAR-4134м</t>
  </si>
  <si>
    <t>3.074.70-4 пал</t>
  </si>
  <si>
    <t>4.033_U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</si>
</sst>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_-* #,##0.00\ _₽_-;\-* #,##0.00\ _₽_-;_-* &quot;-&quot;??\ _₽_-;_-@_-"/>
    <numFmt numFmtId="165" formatCode="0.000"/>
    <numFmt numFmtId="166" formatCode="#,##0.0"/>
    <numFmt numFmtId="167" formatCode="#,##0_);[Red]\(#,##0\)"/>
    <numFmt numFmtId="168" formatCode="0.0%"/>
    <numFmt numFmtId="169" formatCode="0.0"/>
    <numFmt numFmtId="170" formatCode="dd"/>
  </numFmts>
  <fonts count="77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0"/>
      <name val="Arial Cyr"/>
      <charset val="204"/>
    </font>
    <font>
      <b/>
      <sz val="10"/>
      <color rgb="FFFF0000"/>
      <name val="Arial Cyr"/>
      <charset val="204"/>
    </font>
    <font>
      <b/>
      <sz val="10"/>
      <color indexed="12"/>
      <name val="Arial Cyr"/>
      <charset val="204"/>
    </font>
    <font>
      <b/>
      <sz val="10"/>
      <name val="Times New Roman"/>
      <family val="1"/>
      <charset val="204"/>
    </font>
    <font>
      <b/>
      <sz val="11"/>
      <name val="Calibri"/>
      <family val="2"/>
      <charset val="204"/>
      <scheme val="minor"/>
    </font>
    <font>
      <b/>
      <sz val="10"/>
      <color theme="0"/>
      <name val="Arial Cyr"/>
      <charset val="204"/>
    </font>
    <font>
      <sz val="10"/>
      <color theme="1"/>
      <name val="Calibri"/>
      <family val="2"/>
      <charset val="204"/>
      <scheme val="minor"/>
    </font>
    <font>
      <b/>
      <sz val="10"/>
      <color theme="1"/>
      <name val="Arial Cyr"/>
      <charset val="204"/>
    </font>
    <font>
      <sz val="11"/>
      <name val="Calibri"/>
      <family val="2"/>
      <charset val="204"/>
      <scheme val="minor"/>
    </font>
    <font>
      <b/>
      <sz val="11"/>
      <name val="Times New Roman"/>
      <family val="1"/>
      <charset val="204"/>
    </font>
    <font>
      <b/>
      <sz val="10"/>
      <color rgb="FF002060"/>
      <name val="Arial Cyr"/>
      <charset val="204"/>
    </font>
    <font>
      <b/>
      <sz val="10"/>
      <color rgb="FF002060"/>
      <name val="Times New Roman"/>
      <family val="1"/>
      <charset val="204"/>
    </font>
    <font>
      <sz val="10"/>
      <color indexed="9"/>
      <name val="Arial Cyr"/>
      <charset val="204"/>
    </font>
    <font>
      <sz val="10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name val="Arial Cyr"/>
      <charset val="204"/>
    </font>
    <font>
      <b/>
      <sz val="10"/>
      <name val="Arial Cyr"/>
      <family val="2"/>
      <charset val="204"/>
    </font>
    <font>
      <b/>
      <sz val="10"/>
      <color indexed="62"/>
      <name val="Arial Cyr"/>
      <charset val="204"/>
    </font>
    <font>
      <b/>
      <sz val="10"/>
      <color rgb="FFC00000"/>
      <name val="Arial Cyr"/>
      <charset val="204"/>
    </font>
    <font>
      <u/>
      <sz val="10"/>
      <name val="Arial Cyr"/>
      <charset val="204"/>
    </font>
    <font>
      <b/>
      <u/>
      <sz val="10"/>
      <color rgb="FFFFFF00"/>
      <name val="Arial Cyr"/>
      <charset val="204"/>
    </font>
    <font>
      <b/>
      <sz val="10"/>
      <color theme="1" tint="0.249977111117893"/>
      <name val="Arial Cyr"/>
      <charset val="204"/>
    </font>
    <font>
      <b/>
      <sz val="10"/>
      <color theme="4" tint="0.39997558519241921"/>
      <name val="Arial Cyr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0"/>
      <name val="Helv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1"/>
      <color rgb="FF002060"/>
      <name val="Calibri"/>
      <family val="2"/>
      <charset val="204"/>
      <scheme val="minor"/>
    </font>
    <font>
      <b/>
      <sz val="12"/>
      <color rgb="FFFF0000"/>
      <name val="Arial Cyr"/>
      <charset val="204"/>
    </font>
    <font>
      <b/>
      <sz val="10"/>
      <color indexed="10"/>
      <name val="Arial Cyr"/>
      <charset val="204"/>
    </font>
    <font>
      <b/>
      <sz val="10"/>
      <color indexed="30"/>
      <name val="Arial Cyr"/>
      <charset val="204"/>
    </font>
    <font>
      <b/>
      <sz val="10"/>
      <color indexed="54"/>
      <name val="Arial Cyr"/>
      <charset val="204"/>
    </font>
    <font>
      <b/>
      <sz val="10"/>
      <color indexed="23"/>
      <name val="Arial Cyr"/>
      <charset val="204"/>
    </font>
    <font>
      <b/>
      <sz val="10"/>
      <name val="Helv"/>
      <charset val="204"/>
    </font>
    <font>
      <b/>
      <sz val="10"/>
      <color indexed="60"/>
      <name val="Arial Cyr"/>
      <charset val="204"/>
    </font>
    <font>
      <b/>
      <sz val="10"/>
      <color theme="1" tint="0.34998626667073579"/>
      <name val="Arial Cyr"/>
      <charset val="204"/>
    </font>
    <font>
      <b/>
      <u/>
      <sz val="11"/>
      <color rgb="FF002060"/>
      <name val="Helv"/>
      <charset val="204"/>
    </font>
    <font>
      <b/>
      <u/>
      <sz val="10"/>
      <color indexed="12"/>
      <name val="Arial Cyr"/>
      <charset val="204"/>
    </font>
    <font>
      <b/>
      <sz val="11"/>
      <color rgb="FF7030A0"/>
      <name val="Calibri"/>
      <family val="2"/>
      <charset val="204"/>
      <scheme val="minor"/>
    </font>
    <font>
      <b/>
      <sz val="10"/>
      <color indexed="10"/>
      <name val="Arial Cyr"/>
      <family val="2"/>
      <charset val="204"/>
    </font>
    <font>
      <b/>
      <u/>
      <sz val="10"/>
      <name val="Arial Cyr"/>
      <charset val="204"/>
    </font>
    <font>
      <b/>
      <sz val="10"/>
      <color rgb="FFFFFF00"/>
      <name val="Arial Cyr"/>
      <charset val="204"/>
    </font>
    <font>
      <sz val="11"/>
      <color rgb="FFC0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0"/>
      <color indexed="56"/>
      <name val="Arial Cyr"/>
      <charset val="204"/>
    </font>
    <font>
      <b/>
      <sz val="10"/>
      <color theme="6" tint="-0.499984740745262"/>
      <name val="Arial Cyr"/>
      <charset val="204"/>
    </font>
    <font>
      <b/>
      <sz val="10"/>
      <color indexed="49"/>
      <name val="Arial Cyr"/>
      <charset val="204"/>
    </font>
    <font>
      <b/>
      <sz val="7"/>
      <color theme="0"/>
      <name val="Arial Cyr"/>
      <charset val="204"/>
    </font>
    <font>
      <sz val="7"/>
      <color theme="0"/>
      <name val="Arial Cyr"/>
      <charset val="204"/>
    </font>
    <font>
      <b/>
      <sz val="10"/>
      <color indexed="9"/>
      <name val="Arial Cyr"/>
      <charset val="204"/>
    </font>
    <font>
      <b/>
      <sz val="10"/>
      <color indexed="57"/>
      <name val="Arial Cyr"/>
      <charset val="204"/>
    </font>
    <font>
      <b/>
      <sz val="10"/>
      <color theme="3" tint="-0.249977111117893"/>
      <name val="Arial Cyr"/>
      <charset val="204"/>
    </font>
    <font>
      <b/>
      <sz val="10"/>
      <color theme="1"/>
      <name val="Arimo"/>
    </font>
    <font>
      <b/>
      <sz val="9"/>
      <color indexed="56"/>
      <name val="Arial Cyr"/>
      <charset val="204"/>
    </font>
  </fonts>
  <fills count="11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lightUp">
        <fgColor theme="0"/>
      </patternFill>
    </fill>
    <fill>
      <patternFill patternType="solid">
        <fgColor rgb="FF00B050"/>
        <bgColor indexed="64"/>
      </patternFill>
    </fill>
    <fill>
      <patternFill patternType="solid">
        <fgColor rgb="FF79EFB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2"/>
        <bgColor theme="0"/>
      </patternFill>
    </fill>
    <fill>
      <patternFill patternType="solid">
        <fgColor indexed="1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6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lightUp"/>
    </fill>
    <fill>
      <patternFill patternType="darkTrellis"/>
    </fill>
    <fill>
      <patternFill patternType="solid">
        <fgColor indexed="40"/>
        <bgColor indexed="64"/>
      </patternFill>
    </fill>
    <fill>
      <patternFill patternType="solid">
        <fgColor theme="1"/>
        <bgColor indexed="64"/>
      </patternFill>
    </fill>
    <fill>
      <patternFill patternType="lightTrellis"/>
    </fill>
    <fill>
      <patternFill patternType="solid">
        <fgColor rgb="FFFFCC66"/>
        <bgColor indexed="64"/>
      </patternFill>
    </fill>
    <fill>
      <patternFill patternType="darkVertical"/>
    </fill>
    <fill>
      <patternFill patternType="lightUp">
        <bgColor indexed="10"/>
      </patternFill>
    </fill>
    <fill>
      <patternFill patternType="darkTrellis">
        <bgColor indexed="50"/>
      </patternFill>
    </fill>
    <fill>
      <patternFill patternType="lightUp">
        <bgColor indexed="49"/>
      </patternFill>
    </fill>
    <fill>
      <patternFill patternType="darkTrellis">
        <bgColor indexed="49"/>
      </patternFill>
    </fill>
    <fill>
      <patternFill patternType="lightUp">
        <bgColor indexed="50"/>
      </patternFill>
    </fill>
    <fill>
      <patternFill patternType="lightTrellis">
        <bgColor theme="0" tint="-0.499984740745262"/>
      </patternFill>
    </fill>
    <fill>
      <patternFill patternType="lightUp">
        <bgColor theme="0" tint="-0.499984740745262"/>
      </patternFill>
    </fill>
    <fill>
      <patternFill patternType="darkTrellis">
        <bgColor indexed="10"/>
      </patternFill>
    </fill>
    <fill>
      <patternFill patternType="solid">
        <fgColor rgb="FF00FF00"/>
        <bgColor indexed="64"/>
      </patternFill>
    </fill>
    <fill>
      <patternFill patternType="lightUp">
        <bgColor indexed="45"/>
      </patternFill>
    </fill>
    <fill>
      <patternFill patternType="lightTrellis">
        <bgColor indexed="10"/>
      </patternFill>
    </fill>
    <fill>
      <patternFill patternType="lightUp">
        <bgColor rgb="FFFF0000"/>
      </patternFill>
    </fill>
    <fill>
      <patternFill patternType="lightTrellis">
        <bgColor rgb="FFFF0000"/>
      </patternFill>
    </fill>
    <fill>
      <patternFill patternType="lightUp">
        <bgColor theme="9" tint="-0.249977111117893"/>
      </patternFill>
    </fill>
    <fill>
      <patternFill patternType="solid">
        <fgColor theme="9" tint="-0.249977111117893"/>
        <bgColor indexed="64"/>
      </patternFill>
    </fill>
    <fill>
      <patternFill patternType="lightUp">
        <bgColor indexed="46"/>
      </patternFill>
    </fill>
    <fill>
      <patternFill patternType="darkTrellis">
        <bgColor theme="7" tint="0.59999389629810485"/>
      </patternFill>
    </fill>
    <fill>
      <patternFill patternType="lightUp">
        <bgColor theme="7" tint="0.59999389629810485"/>
      </patternFill>
    </fill>
    <fill>
      <patternFill patternType="lightUp">
        <bgColor indexed="51"/>
      </patternFill>
    </fill>
    <fill>
      <patternFill patternType="lightTrellis">
        <bgColor indexed="51"/>
      </patternFill>
    </fill>
    <fill>
      <patternFill patternType="lightUp">
        <bgColor rgb="FF00B050"/>
      </patternFill>
    </fill>
    <fill>
      <patternFill patternType="lightTrellis">
        <bgColor rgb="FF00B050"/>
      </patternFill>
    </fill>
    <fill>
      <patternFill patternType="darkTrellis">
        <bgColor rgb="FF00B050"/>
      </patternFill>
    </fill>
    <fill>
      <patternFill patternType="lightTrellis">
        <bgColor indexed="49"/>
      </patternFill>
    </fill>
    <fill>
      <patternFill patternType="lightUp">
        <fgColor theme="0"/>
        <bgColor indexed="12"/>
      </patternFill>
    </fill>
    <fill>
      <patternFill patternType="lightTrellis">
        <fgColor theme="0"/>
        <bgColor indexed="12"/>
      </patternFill>
    </fill>
    <fill>
      <patternFill patternType="lightUp">
        <bgColor theme="6" tint="0.39994506668294322"/>
      </patternFill>
    </fill>
    <fill>
      <patternFill patternType="lightTrellis">
        <bgColor rgb="FF00B0F0"/>
      </patternFill>
    </fill>
    <fill>
      <patternFill patternType="lightUp">
        <bgColor rgb="FF00B0F0"/>
      </patternFill>
    </fill>
    <fill>
      <patternFill patternType="darkTrellis">
        <bgColor rgb="FFFF0000"/>
      </patternFill>
    </fill>
    <fill>
      <patternFill patternType="solid">
        <fgColor theme="4" tint="0.59999389629810485"/>
        <bgColor indexed="64"/>
      </patternFill>
    </fill>
    <fill>
      <patternFill patternType="lightUp">
        <bgColor rgb="FF92D050"/>
      </patternFill>
    </fill>
    <fill>
      <patternFill patternType="lightTrellis">
        <bgColor rgb="FF92D050"/>
      </patternFill>
    </fill>
    <fill>
      <patternFill patternType="solid">
        <fgColor rgb="FF7030A0"/>
        <bgColor rgb="FFFFFF00"/>
      </patternFill>
    </fill>
    <fill>
      <patternFill patternType="lightUp">
        <bgColor rgb="FFFFC000"/>
      </patternFill>
    </fill>
    <fill>
      <patternFill patternType="lightTrellis">
        <bgColor rgb="FFFFC000"/>
      </patternFill>
    </fill>
    <fill>
      <patternFill patternType="solid">
        <fgColor indexed="3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lightTrellis">
        <bgColor indexed="45"/>
      </patternFill>
    </fill>
    <fill>
      <patternFill patternType="lightTrellis">
        <bgColor indexed="50"/>
      </patternFill>
    </fill>
    <fill>
      <patternFill patternType="lightUp">
        <bgColor theme="6" tint="0.39997558519241921"/>
      </patternFill>
    </fill>
    <fill>
      <patternFill patternType="lightUp">
        <fgColor theme="0"/>
        <bgColor rgb="FF0070C0"/>
      </patternFill>
    </fill>
    <fill>
      <patternFill patternType="lightTrellis">
        <fgColor theme="0"/>
        <bgColor rgb="FF0070C0"/>
      </patternFill>
    </fill>
    <fill>
      <patternFill patternType="darkTrellis">
        <bgColor rgb="FF00B0F0"/>
      </patternFill>
    </fill>
  </fills>
  <borders count="8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5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1" fillId="0" borderId="0"/>
    <xf numFmtId="0" fontId="21" fillId="0" borderId="0"/>
    <xf numFmtId="0" fontId="31" fillId="31" borderId="0" applyNumberFormat="0" applyBorder="0" applyAlignment="0" applyProtection="0"/>
    <xf numFmtId="0" fontId="31" fillId="32" borderId="0" applyNumberFormat="0" applyBorder="0" applyAlignment="0" applyProtection="0"/>
    <xf numFmtId="0" fontId="31" fillId="33" borderId="0" applyNumberFormat="0" applyBorder="0" applyAlignment="0" applyProtection="0"/>
    <xf numFmtId="0" fontId="31" fillId="34" borderId="0" applyNumberFormat="0" applyBorder="0" applyAlignment="0" applyProtection="0"/>
    <xf numFmtId="0" fontId="31" fillId="35" borderId="0" applyNumberFormat="0" applyBorder="0" applyAlignment="0" applyProtection="0"/>
    <xf numFmtId="0" fontId="31" fillId="36" borderId="0" applyNumberFormat="0" applyBorder="0" applyAlignment="0" applyProtection="0"/>
    <xf numFmtId="0" fontId="31" fillId="37" borderId="0" applyNumberFormat="0" applyBorder="0" applyAlignment="0" applyProtection="0"/>
    <xf numFmtId="0" fontId="31" fillId="38" borderId="0" applyNumberFormat="0" applyBorder="0" applyAlignment="0" applyProtection="0"/>
    <xf numFmtId="0" fontId="31" fillId="39" borderId="0" applyNumberFormat="0" applyBorder="0" applyAlignment="0" applyProtection="0"/>
    <xf numFmtId="0" fontId="31" fillId="34" borderId="0" applyNumberFormat="0" applyBorder="0" applyAlignment="0" applyProtection="0"/>
    <xf numFmtId="0" fontId="31" fillId="37" borderId="0" applyNumberFormat="0" applyBorder="0" applyAlignment="0" applyProtection="0"/>
    <xf numFmtId="0" fontId="31" fillId="40" borderId="0" applyNumberFormat="0" applyBorder="0" applyAlignment="0" applyProtection="0"/>
    <xf numFmtId="0" fontId="32" fillId="41" borderId="0" applyNumberFormat="0" applyBorder="0" applyAlignment="0" applyProtection="0"/>
    <xf numFmtId="0" fontId="32" fillId="38" borderId="0" applyNumberFormat="0" applyBorder="0" applyAlignment="0" applyProtection="0"/>
    <xf numFmtId="0" fontId="32" fillId="39" borderId="0" applyNumberFormat="0" applyBorder="0" applyAlignment="0" applyProtection="0"/>
    <xf numFmtId="0" fontId="32" fillId="42" borderId="0" applyNumberFormat="0" applyBorder="0" applyAlignment="0" applyProtection="0"/>
    <xf numFmtId="0" fontId="32" fillId="43" borderId="0" applyNumberFormat="0" applyBorder="0" applyAlignment="0" applyProtection="0"/>
    <xf numFmtId="0" fontId="32" fillId="44" borderId="0" applyNumberFormat="0" applyBorder="0" applyAlignment="0" applyProtection="0"/>
    <xf numFmtId="167" fontId="33" fillId="0" borderId="0" applyFont="0" applyBorder="0" applyAlignment="0" applyProtection="0"/>
    <xf numFmtId="0" fontId="32" fillId="45" borderId="0" applyNumberFormat="0" applyBorder="0" applyAlignment="0" applyProtection="0"/>
    <xf numFmtId="0" fontId="32" fillId="46" borderId="0" applyNumberFormat="0" applyBorder="0" applyAlignment="0" applyProtection="0"/>
    <xf numFmtId="0" fontId="32" fillId="47" borderId="0" applyNumberFormat="0" applyBorder="0" applyAlignment="0" applyProtection="0"/>
    <xf numFmtId="0" fontId="32" fillId="42" borderId="0" applyNumberFormat="0" applyBorder="0" applyAlignment="0" applyProtection="0"/>
    <xf numFmtId="0" fontId="32" fillId="43" borderId="0" applyNumberFormat="0" applyBorder="0" applyAlignment="0" applyProtection="0"/>
    <xf numFmtId="0" fontId="32" fillId="48" borderId="0" applyNumberFormat="0" applyBorder="0" applyAlignment="0" applyProtection="0"/>
    <xf numFmtId="0" fontId="34" fillId="36" borderId="30" applyNumberFormat="0" applyAlignment="0" applyProtection="0"/>
    <xf numFmtId="0" fontId="35" fillId="49" borderId="31" applyNumberFormat="0" applyAlignment="0" applyProtection="0"/>
    <xf numFmtId="0" fontId="36" fillId="49" borderId="30" applyNumberFormat="0" applyAlignment="0" applyProtection="0"/>
    <xf numFmtId="0" fontId="37" fillId="0" borderId="32" applyNumberFormat="0" applyFill="0" applyAlignment="0" applyProtection="0"/>
    <xf numFmtId="0" fontId="38" fillId="0" borderId="33" applyNumberFormat="0" applyFill="0" applyAlignment="0" applyProtection="0"/>
    <xf numFmtId="0" fontId="39" fillId="0" borderId="34" applyNumberFormat="0" applyFill="0" applyAlignment="0" applyProtection="0"/>
    <xf numFmtId="0" fontId="39" fillId="0" borderId="0" applyNumberFormat="0" applyFill="0" applyBorder="0" applyAlignment="0" applyProtection="0"/>
    <xf numFmtId="0" fontId="40" fillId="0" borderId="35" applyNumberFormat="0" applyFill="0" applyAlignment="0" applyProtection="0"/>
    <xf numFmtId="0" fontId="41" fillId="50" borderId="36" applyNumberFormat="0" applyAlignment="0" applyProtection="0"/>
    <xf numFmtId="0" fontId="42" fillId="0" borderId="0" applyNumberFormat="0" applyFill="0" applyBorder="0" applyAlignment="0" applyProtection="0"/>
    <xf numFmtId="0" fontId="43" fillId="51" borderId="0" applyNumberFormat="0" applyBorder="0" applyAlignment="0" applyProtection="0"/>
    <xf numFmtId="0" fontId="21" fillId="0" borderId="0"/>
    <xf numFmtId="0" fontId="21" fillId="0" borderId="0"/>
    <xf numFmtId="0" fontId="33" fillId="0" borderId="0"/>
    <xf numFmtId="0" fontId="44" fillId="0" borderId="0"/>
    <xf numFmtId="0" fontId="45" fillId="32" borderId="0" applyNumberFormat="0" applyBorder="0" applyAlignment="0" applyProtection="0"/>
    <xf numFmtId="0" fontId="46" fillId="0" borderId="0" applyNumberFormat="0" applyFill="0" applyBorder="0" applyAlignment="0" applyProtection="0"/>
    <xf numFmtId="0" fontId="31" fillId="52" borderId="37" applyNumberFormat="0" applyFont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47" fillId="0" borderId="38" applyNumberFormat="0" applyFill="0" applyAlignment="0" applyProtection="0"/>
    <xf numFmtId="0" fontId="48" fillId="0" borderId="0" applyNumberFormat="0" applyFill="0" applyBorder="0" applyAlignment="0" applyProtection="0"/>
    <xf numFmtId="0" fontId="49" fillId="33" borderId="0" applyNumberFormat="0" applyBorder="0" applyAlignment="0" applyProtection="0"/>
  </cellStyleXfs>
  <cellXfs count="645">
    <xf numFmtId="0" fontId="0" fillId="0" borderId="0" xfId="0"/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wrapText="1"/>
    </xf>
    <xf numFmtId="0" fontId="6" fillId="0" borderId="0" xfId="0" applyFont="1" applyBorder="1" applyAlignment="1">
      <alignment horizontal="center" wrapText="1"/>
    </xf>
    <xf numFmtId="0" fontId="7" fillId="3" borderId="0" xfId="0" applyFont="1" applyFill="1" applyBorder="1" applyAlignment="1">
      <alignment horizontal="center" wrapText="1"/>
    </xf>
    <xf numFmtId="0" fontId="8" fillId="0" borderId="0" xfId="0" applyNumberFormat="1" applyFont="1" applyFill="1" applyBorder="1" applyAlignment="1">
      <alignment horizontal="center" wrapText="1"/>
    </xf>
    <xf numFmtId="0" fontId="0" fillId="0" borderId="2" xfId="0" applyFont="1" applyBorder="1" applyAlignment="1">
      <alignment horizontal="center"/>
    </xf>
    <xf numFmtId="0" fontId="9" fillId="0" borderId="2" xfId="0" applyFont="1" applyFill="1" applyBorder="1"/>
    <xf numFmtId="0" fontId="9" fillId="4" borderId="2" xfId="0" applyFont="1" applyFill="1" applyBorder="1"/>
    <xf numFmtId="1" fontId="6" fillId="5" borderId="0" xfId="0" applyNumberFormat="1" applyFont="1" applyFill="1" applyAlignment="1">
      <alignment horizontal="center"/>
    </xf>
    <xf numFmtId="3" fontId="10" fillId="0" borderId="0" xfId="0" applyNumberFormat="1" applyFont="1" applyFill="1"/>
    <xf numFmtId="3" fontId="10" fillId="0" borderId="0" xfId="0" applyNumberFormat="1" applyFont="1" applyFill="1" applyBorder="1"/>
    <xf numFmtId="0" fontId="6" fillId="6" borderId="3" xfId="0" applyFont="1" applyFill="1" applyBorder="1" applyAlignment="1">
      <alignment horizontal="center"/>
    </xf>
    <xf numFmtId="0" fontId="0" fillId="0" borderId="0" xfId="0" applyFill="1"/>
    <xf numFmtId="0" fontId="5" fillId="0" borderId="0" xfId="0" applyFont="1" applyBorder="1"/>
    <xf numFmtId="1" fontId="9" fillId="6" borderId="0" xfId="0" applyNumberFormat="1" applyFont="1" applyFill="1" applyAlignment="1">
      <alignment horizontal="center"/>
    </xf>
    <xf numFmtId="1" fontId="6" fillId="7" borderId="0" xfId="0" applyNumberFormat="1" applyFont="1" applyFill="1" applyAlignment="1">
      <alignment horizontal="center"/>
    </xf>
    <xf numFmtId="0" fontId="6" fillId="8" borderId="3" xfId="0" applyFont="1" applyFill="1" applyBorder="1" applyAlignment="1">
      <alignment horizontal="center"/>
    </xf>
    <xf numFmtId="1" fontId="9" fillId="5" borderId="0" xfId="0" applyNumberFormat="1" applyFont="1" applyFill="1" applyAlignment="1">
      <alignment horizontal="center"/>
    </xf>
    <xf numFmtId="49" fontId="11" fillId="9" borderId="3" xfId="0" applyNumberFormat="1" applyFont="1" applyFill="1" applyBorder="1"/>
    <xf numFmtId="0" fontId="0" fillId="0" borderId="2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49" fontId="11" fillId="10" borderId="3" xfId="0" applyNumberFormat="1" applyFont="1" applyFill="1" applyBorder="1"/>
    <xf numFmtId="0" fontId="5" fillId="0" borderId="0" xfId="0" applyFont="1" applyFill="1" applyBorder="1"/>
    <xf numFmtId="0" fontId="9" fillId="11" borderId="2" xfId="0" applyFont="1" applyFill="1" applyBorder="1"/>
    <xf numFmtId="0" fontId="12" fillId="0" borderId="0" xfId="0" applyFont="1"/>
    <xf numFmtId="49" fontId="11" fillId="12" borderId="3" xfId="0" applyNumberFormat="1" applyFont="1" applyFill="1" applyBorder="1"/>
    <xf numFmtId="49" fontId="13" fillId="13" borderId="3" xfId="0" applyNumberFormat="1" applyFont="1" applyFill="1" applyBorder="1"/>
    <xf numFmtId="3" fontId="9" fillId="0" borderId="0" xfId="0" applyNumberFormat="1" applyFont="1" applyFill="1" applyBorder="1"/>
    <xf numFmtId="0" fontId="14" fillId="0" borderId="0" xfId="0" applyFont="1"/>
    <xf numFmtId="165" fontId="9" fillId="0" borderId="2" xfId="0" applyNumberFormat="1" applyFont="1" applyFill="1" applyBorder="1"/>
    <xf numFmtId="1" fontId="6" fillId="6" borderId="0" xfId="0" applyNumberFormat="1" applyFont="1" applyFill="1" applyAlignment="1">
      <alignment horizontal="center"/>
    </xf>
    <xf numFmtId="0" fontId="17" fillId="0" borderId="2" xfId="0" applyFont="1" applyFill="1" applyBorder="1"/>
    <xf numFmtId="3" fontId="17" fillId="0" borderId="0" xfId="0" applyNumberFormat="1" applyFont="1" applyFill="1" applyBorder="1"/>
    <xf numFmtId="3" fontId="17" fillId="0" borderId="0" xfId="0" applyNumberFormat="1" applyFont="1" applyFill="1"/>
    <xf numFmtId="3" fontId="15" fillId="0" borderId="0" xfId="0" applyNumberFormat="1" applyFont="1" applyFill="1"/>
    <xf numFmtId="3" fontId="9" fillId="0" borderId="0" xfId="0" applyNumberFormat="1" applyFont="1" applyFill="1"/>
    <xf numFmtId="1" fontId="6" fillId="0" borderId="0" xfId="0" applyNumberFormat="1" applyFont="1" applyFill="1" applyAlignment="1">
      <alignment horizontal="center"/>
    </xf>
    <xf numFmtId="0" fontId="18" fillId="0" borderId="2" xfId="0" applyFont="1" applyFill="1" applyBorder="1" applyAlignment="1">
      <alignment horizontal="center"/>
    </xf>
    <xf numFmtId="0" fontId="19" fillId="0" borderId="2" xfId="0" applyFont="1" applyFill="1" applyBorder="1"/>
    <xf numFmtId="0" fontId="20" fillId="0" borderId="2" xfId="0" applyFont="1" applyFill="1" applyBorder="1"/>
    <xf numFmtId="1" fontId="6" fillId="14" borderId="0" xfId="0" applyNumberFormat="1" applyFont="1" applyFill="1" applyAlignment="1">
      <alignment horizontal="center"/>
    </xf>
    <xf numFmtId="1" fontId="6" fillId="14" borderId="0" xfId="0" applyNumberFormat="1" applyFont="1" applyFill="1" applyAlignment="1">
      <alignment horizontal="right"/>
    </xf>
    <xf numFmtId="0" fontId="0" fillId="0" borderId="0" xfId="0" applyFont="1" applyFill="1"/>
    <xf numFmtId="0" fontId="18" fillId="0" borderId="0" xfId="0" applyFont="1" applyFill="1" applyBorder="1" applyAlignment="1">
      <alignment horizontal="center"/>
    </xf>
    <xf numFmtId="3" fontId="0" fillId="0" borderId="0" xfId="0" applyNumberFormat="1" applyFill="1"/>
    <xf numFmtId="0" fontId="22" fillId="0" borderId="7" xfId="3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0" fillId="16" borderId="0" xfId="0" applyFill="1"/>
    <xf numFmtId="2" fontId="21" fillId="17" borderId="9" xfId="3" applyNumberFormat="1" applyFill="1" applyBorder="1"/>
    <xf numFmtId="2" fontId="21" fillId="17" borderId="10" xfId="3" applyNumberFormat="1" applyFill="1" applyBorder="1"/>
    <xf numFmtId="2" fontId="6" fillId="17" borderId="10" xfId="3" applyNumberFormat="1" applyFont="1" applyFill="1" applyBorder="1"/>
    <xf numFmtId="2" fontId="6" fillId="17" borderId="11" xfId="3" applyNumberFormat="1" applyFont="1" applyFill="1" applyBorder="1"/>
    <xf numFmtId="2" fontId="6" fillId="18" borderId="15" xfId="3" applyNumberFormat="1" applyFont="1" applyFill="1" applyBorder="1"/>
    <xf numFmtId="2" fontId="6" fillId="18" borderId="16" xfId="3" applyNumberFormat="1" applyFont="1" applyFill="1" applyBorder="1"/>
    <xf numFmtId="2" fontId="6" fillId="19" borderId="14" xfId="3" applyNumberFormat="1" applyFont="1" applyFill="1" applyBorder="1"/>
    <xf numFmtId="2" fontId="6" fillId="14" borderId="15" xfId="3" applyNumberFormat="1" applyFont="1" applyFill="1" applyBorder="1"/>
    <xf numFmtId="2" fontId="6" fillId="19" borderId="15" xfId="3" applyNumberFormat="1" applyFont="1" applyFill="1" applyBorder="1"/>
    <xf numFmtId="2" fontId="6" fillId="19" borderId="16" xfId="3" applyNumberFormat="1" applyFont="1" applyFill="1" applyBorder="1"/>
    <xf numFmtId="2" fontId="6" fillId="20" borderId="14" xfId="3" applyNumberFormat="1" applyFont="1" applyFill="1" applyBorder="1"/>
    <xf numFmtId="2" fontId="24" fillId="20" borderId="15" xfId="3" applyNumberFormat="1" applyFont="1" applyFill="1" applyBorder="1"/>
    <xf numFmtId="2" fontId="24" fillId="20" borderId="16" xfId="3" applyNumberFormat="1" applyFont="1" applyFill="1" applyBorder="1"/>
    <xf numFmtId="2" fontId="6" fillId="19" borderId="17" xfId="3" applyNumberFormat="1" applyFont="1" applyFill="1" applyBorder="1"/>
    <xf numFmtId="2" fontId="25" fillId="19" borderId="18" xfId="3" applyNumberFormat="1" applyFont="1" applyFill="1" applyBorder="1"/>
    <xf numFmtId="2" fontId="21" fillId="17" borderId="15" xfId="3" applyNumberFormat="1" applyFill="1" applyBorder="1"/>
    <xf numFmtId="2" fontId="11" fillId="14" borderId="15" xfId="3" applyNumberFormat="1" applyFont="1" applyFill="1" applyBorder="1"/>
    <xf numFmtId="2" fontId="24" fillId="14" borderId="16" xfId="3" applyNumberFormat="1" applyFont="1" applyFill="1" applyBorder="1"/>
    <xf numFmtId="2" fontId="21" fillId="17" borderId="14" xfId="3" applyNumberFormat="1" applyFill="1" applyBorder="1"/>
    <xf numFmtId="2" fontId="21" fillId="17" borderId="16" xfId="3" applyNumberFormat="1" applyFill="1" applyBorder="1"/>
    <xf numFmtId="2" fontId="26" fillId="21" borderId="14" xfId="3" applyNumberFormat="1" applyFont="1" applyFill="1" applyBorder="1"/>
    <xf numFmtId="2" fontId="6" fillId="21" borderId="15" xfId="3" applyNumberFormat="1" applyFont="1" applyFill="1" applyBorder="1"/>
    <xf numFmtId="2" fontId="6" fillId="21" borderId="16" xfId="3" applyNumberFormat="1" applyFont="1" applyFill="1" applyBorder="1"/>
    <xf numFmtId="2" fontId="6" fillId="19" borderId="21" xfId="3" applyNumberFormat="1" applyFont="1" applyFill="1" applyBorder="1"/>
    <xf numFmtId="2" fontId="6" fillId="19" borderId="22" xfId="3" applyNumberFormat="1" applyFont="1" applyFill="1" applyBorder="1"/>
    <xf numFmtId="2" fontId="6" fillId="17" borderId="9" xfId="3" applyNumberFormat="1" applyFont="1" applyFill="1" applyBorder="1"/>
    <xf numFmtId="2" fontId="6" fillId="18" borderId="9" xfId="3" applyNumberFormat="1" applyFont="1" applyFill="1" applyBorder="1"/>
    <xf numFmtId="2" fontId="6" fillId="18" borderId="10" xfId="3" applyNumberFormat="1" applyFont="1" applyFill="1" applyBorder="1"/>
    <xf numFmtId="0" fontId="0" fillId="4" borderId="0" xfId="0" applyFill="1"/>
    <xf numFmtId="2" fontId="6" fillId="22" borderId="14" xfId="3" applyNumberFormat="1" applyFont="1" applyFill="1" applyBorder="1"/>
    <xf numFmtId="2" fontId="24" fillId="22" borderId="15" xfId="3" applyNumberFormat="1" applyFont="1" applyFill="1" applyBorder="1"/>
    <xf numFmtId="2" fontId="6" fillId="23" borderId="14" xfId="3" applyNumberFormat="1" applyFont="1" applyFill="1" applyBorder="1"/>
    <xf numFmtId="2" fontId="6" fillId="23" borderId="15" xfId="3" applyNumberFormat="1" applyFont="1" applyFill="1" applyBorder="1"/>
    <xf numFmtId="2" fontId="11" fillId="23" borderId="16" xfId="3" applyNumberFormat="1" applyFont="1" applyFill="1" applyBorder="1"/>
    <xf numFmtId="2" fontId="6" fillId="17" borderId="15" xfId="3" applyNumberFormat="1" applyFont="1" applyFill="1" applyBorder="1"/>
    <xf numFmtId="2" fontId="6" fillId="17" borderId="16" xfId="3" applyNumberFormat="1" applyFont="1" applyFill="1" applyBorder="1"/>
    <xf numFmtId="2" fontId="28" fillId="18" borderId="14" xfId="3" applyNumberFormat="1" applyFont="1" applyFill="1" applyBorder="1"/>
    <xf numFmtId="2" fontId="11" fillId="18" borderId="15" xfId="3" applyNumberFormat="1" applyFont="1" applyFill="1" applyBorder="1"/>
    <xf numFmtId="2" fontId="11" fillId="18" borderId="16" xfId="3" applyNumberFormat="1" applyFont="1" applyFill="1" applyBorder="1"/>
    <xf numFmtId="2" fontId="6" fillId="20" borderId="15" xfId="3" applyNumberFormat="1" applyFont="1" applyFill="1" applyBorder="1"/>
    <xf numFmtId="2" fontId="6" fillId="20" borderId="16" xfId="3" applyNumberFormat="1" applyFont="1" applyFill="1" applyBorder="1"/>
    <xf numFmtId="2" fontId="6" fillId="24" borderId="14" xfId="3" applyNumberFormat="1" applyFont="1" applyFill="1" applyBorder="1"/>
    <xf numFmtId="2" fontId="6" fillId="24" borderId="15" xfId="3" applyNumberFormat="1" applyFont="1" applyFill="1" applyBorder="1"/>
    <xf numFmtId="2" fontId="24" fillId="19" borderId="15" xfId="3" applyNumberFormat="1" applyFont="1" applyFill="1" applyBorder="1"/>
    <xf numFmtId="2" fontId="6" fillId="12" borderId="14" xfId="3" applyNumberFormat="1" applyFont="1" applyFill="1" applyBorder="1"/>
    <xf numFmtId="2" fontId="6" fillId="12" borderId="15" xfId="3" applyNumberFormat="1" applyFont="1" applyFill="1" applyBorder="1"/>
    <xf numFmtId="2" fontId="24" fillId="12" borderId="15" xfId="3" applyNumberFormat="1" applyFont="1" applyFill="1" applyBorder="1"/>
    <xf numFmtId="0" fontId="0" fillId="0" borderId="2" xfId="0" applyFill="1" applyBorder="1"/>
    <xf numFmtId="2" fontId="6" fillId="14" borderId="14" xfId="3" applyNumberFormat="1" applyFont="1" applyFill="1" applyBorder="1"/>
    <xf numFmtId="2" fontId="24" fillId="14" borderId="15" xfId="3" applyNumberFormat="1" applyFont="1" applyFill="1" applyBorder="1"/>
    <xf numFmtId="2" fontId="11" fillId="25" borderId="14" xfId="3" applyNumberFormat="1" applyFont="1" applyFill="1" applyBorder="1"/>
    <xf numFmtId="2" fontId="11" fillId="26" borderId="15" xfId="3" applyNumberFormat="1" applyFont="1" applyFill="1" applyBorder="1"/>
    <xf numFmtId="2" fontId="11" fillId="25" borderId="15" xfId="3" applyNumberFormat="1" applyFont="1" applyFill="1" applyBorder="1"/>
    <xf numFmtId="2" fontId="6" fillId="17" borderId="14" xfId="3" applyNumberFormat="1" applyFont="1" applyFill="1" applyBorder="1"/>
    <xf numFmtId="2" fontId="13" fillId="27" borderId="15" xfId="3" applyNumberFormat="1" applyFont="1" applyFill="1" applyBorder="1"/>
    <xf numFmtId="2" fontId="13" fillId="17" borderId="15" xfId="3" applyNumberFormat="1" applyFont="1" applyFill="1" applyBorder="1"/>
    <xf numFmtId="2" fontId="13" fillId="17" borderId="16" xfId="3" applyNumberFormat="1" applyFont="1" applyFill="1" applyBorder="1"/>
    <xf numFmtId="2" fontId="21" fillId="17" borderId="20" xfId="3" applyNumberFormat="1" applyFill="1" applyBorder="1"/>
    <xf numFmtId="2" fontId="21" fillId="17" borderId="21" xfId="3" applyNumberFormat="1" applyFill="1" applyBorder="1"/>
    <xf numFmtId="2" fontId="6" fillId="0" borderId="24" xfId="3" applyNumberFormat="1" applyFont="1" applyFill="1" applyBorder="1"/>
    <xf numFmtId="2" fontId="6" fillId="0" borderId="25" xfId="3" applyNumberFormat="1" applyFont="1" applyFill="1" applyBorder="1"/>
    <xf numFmtId="2" fontId="6" fillId="30" borderId="24" xfId="3" applyNumberFormat="1" applyFont="1" applyFill="1" applyBorder="1"/>
    <xf numFmtId="2" fontId="6" fillId="30" borderId="26" xfId="3" applyNumberFormat="1" applyFont="1" applyFill="1" applyBorder="1"/>
    <xf numFmtId="0" fontId="6" fillId="8" borderId="27" xfId="0" applyFont="1" applyFill="1" applyBorder="1" applyAlignment="1">
      <alignment horizontal="center"/>
    </xf>
    <xf numFmtId="0" fontId="0" fillId="0" borderId="0" xfId="0" applyFont="1"/>
    <xf numFmtId="0" fontId="6" fillId="6" borderId="28" xfId="0" applyFont="1" applyFill="1" applyBorder="1" applyAlignment="1">
      <alignment horizontal="center"/>
    </xf>
    <xf numFmtId="49" fontId="11" fillId="10" borderId="28" xfId="0" applyNumberFormat="1" applyFont="1" applyFill="1" applyBorder="1"/>
    <xf numFmtId="0" fontId="0" fillId="0" borderId="0" xfId="0" applyFont="1" applyFill="1" applyBorder="1"/>
    <xf numFmtId="49" fontId="11" fillId="12" borderId="28" xfId="0" applyNumberFormat="1" applyFont="1" applyFill="1" applyBorder="1"/>
    <xf numFmtId="49" fontId="11" fillId="9" borderId="28" xfId="0" applyNumberFormat="1" applyFont="1" applyFill="1" applyBorder="1"/>
    <xf numFmtId="0" fontId="0" fillId="0" borderId="29" xfId="0" applyFill="1" applyBorder="1"/>
    <xf numFmtId="0" fontId="0" fillId="0" borderId="0" xfId="0" pivotButton="1"/>
    <xf numFmtId="0" fontId="0" fillId="0" borderId="0" xfId="0" applyAlignment="1">
      <alignment horizontal="left"/>
    </xf>
    <xf numFmtId="0" fontId="21" fillId="0" borderId="0" xfId="44" applyFont="1"/>
    <xf numFmtId="0" fontId="50" fillId="53" borderId="0" xfId="0" applyFont="1" applyFill="1" applyAlignment="1">
      <alignment horizontal="right" indent="1"/>
    </xf>
    <xf numFmtId="0" fontId="14" fillId="54" borderId="0" xfId="0" applyFont="1" applyFill="1"/>
    <xf numFmtId="0" fontId="14" fillId="55" borderId="0" xfId="0" applyFont="1" applyFill="1"/>
    <xf numFmtId="0" fontId="8" fillId="16" borderId="0" xfId="44" applyFont="1" applyFill="1"/>
    <xf numFmtId="0" fontId="7" fillId="16" borderId="0" xfId="44" applyFont="1" applyFill="1"/>
    <xf numFmtId="0" fontId="0" fillId="0" borderId="41" xfId="0" applyBorder="1" applyAlignment="1">
      <alignment horizontal="center" wrapText="1"/>
    </xf>
    <xf numFmtId="0" fontId="0" fillId="0" borderId="42" xfId="0" applyBorder="1" applyAlignment="1">
      <alignment horizontal="center" wrapText="1"/>
    </xf>
    <xf numFmtId="0" fontId="0" fillId="0" borderId="43" xfId="0" applyBorder="1" applyAlignment="1">
      <alignment horizontal="center" wrapText="1"/>
    </xf>
    <xf numFmtId="0" fontId="0" fillId="0" borderId="44" xfId="0" applyBorder="1" applyAlignment="1">
      <alignment horizontal="center" wrapText="1"/>
    </xf>
    <xf numFmtId="0" fontId="0" fillId="0" borderId="45" xfId="0" applyBorder="1" applyAlignment="1">
      <alignment horizontal="center" wrapText="1"/>
    </xf>
    <xf numFmtId="0" fontId="0" fillId="14" borderId="2" xfId="0" applyFill="1" applyBorder="1" applyAlignment="1">
      <alignment horizontal="center" wrapText="1"/>
    </xf>
    <xf numFmtId="0" fontId="0" fillId="8" borderId="2" xfId="0" applyFill="1" applyBorder="1" applyAlignment="1">
      <alignment horizontal="center" wrapText="1"/>
    </xf>
    <xf numFmtId="0" fontId="0" fillId="16" borderId="2" xfId="0" applyFill="1" applyBorder="1" applyAlignment="1">
      <alignment horizontal="center" wrapText="1"/>
    </xf>
    <xf numFmtId="0" fontId="0" fillId="14" borderId="46" xfId="0" applyFill="1" applyBorder="1" applyAlignment="1">
      <alignment horizontal="center" wrapText="1"/>
    </xf>
    <xf numFmtId="0" fontId="0" fillId="8" borderId="47" xfId="0" applyFill="1" applyBorder="1" applyAlignment="1">
      <alignment horizontal="center" wrapText="1"/>
    </xf>
    <xf numFmtId="0" fontId="0" fillId="16" borderId="48" xfId="0" applyFill="1" applyBorder="1" applyAlignment="1">
      <alignment horizontal="center" wrapText="1"/>
    </xf>
    <xf numFmtId="0" fontId="0" fillId="8" borderId="48" xfId="0" applyFill="1" applyBorder="1" applyAlignment="1">
      <alignment horizontal="center" wrapText="1"/>
    </xf>
    <xf numFmtId="0" fontId="0" fillId="16" borderId="49" xfId="0" applyFill="1" applyBorder="1" applyAlignment="1">
      <alignment horizontal="center" wrapText="1"/>
    </xf>
    <xf numFmtId="0" fontId="0" fillId="14" borderId="3" xfId="0" applyFill="1" applyBorder="1" applyAlignment="1">
      <alignment horizontal="center" wrapText="1"/>
    </xf>
    <xf numFmtId="0" fontId="44" fillId="0" borderId="8" xfId="44" applyBorder="1"/>
    <xf numFmtId="3" fontId="0" fillId="0" borderId="47" xfId="0" applyNumberFormat="1" applyBorder="1"/>
    <xf numFmtId="3" fontId="21" fillId="0" borderId="48" xfId="44" applyNumberFormat="1" applyFont="1" applyFill="1" applyBorder="1"/>
    <xf numFmtId="3" fontId="21" fillId="0" borderId="49" xfId="44" applyNumberFormat="1" applyFont="1" applyFill="1" applyBorder="1"/>
    <xf numFmtId="3" fontId="0" fillId="0" borderId="50" xfId="0" applyNumberFormat="1" applyBorder="1"/>
    <xf numFmtId="3" fontId="21" fillId="0" borderId="51" xfId="44" applyNumberFormat="1" applyFont="1" applyFill="1" applyBorder="1"/>
    <xf numFmtId="3" fontId="4" fillId="0" borderId="47" xfId="0" applyNumberFormat="1" applyFont="1" applyBorder="1"/>
    <xf numFmtId="3" fontId="6" fillId="0" borderId="48" xfId="44" applyNumberFormat="1" applyFont="1" applyFill="1" applyBorder="1"/>
    <xf numFmtId="0" fontId="0" fillId="14" borderId="2" xfId="0" applyFill="1" applyBorder="1"/>
    <xf numFmtId="1" fontId="0" fillId="0" borderId="2" xfId="0" applyNumberFormat="1" applyBorder="1"/>
    <xf numFmtId="0" fontId="0" fillId="14" borderId="46" xfId="0" applyFill="1" applyBorder="1"/>
    <xf numFmtId="1" fontId="0" fillId="0" borderId="52" xfId="0" applyNumberFormat="1" applyBorder="1"/>
    <xf numFmtId="1" fontId="0" fillId="0" borderId="53" xfId="0" applyNumberFormat="1" applyBorder="1"/>
    <xf numFmtId="0" fontId="0" fillId="14" borderId="3" xfId="0" applyFill="1" applyBorder="1"/>
    <xf numFmtId="1" fontId="0" fillId="0" borderId="2" xfId="0" applyNumberFormat="1" applyBorder="1" applyAlignment="1">
      <alignment horizontal="center"/>
    </xf>
    <xf numFmtId="1" fontId="0" fillId="0" borderId="0" xfId="0" applyNumberFormat="1"/>
    <xf numFmtId="0" fontId="44" fillId="0" borderId="13" xfId="44" applyBorder="1"/>
    <xf numFmtId="3" fontId="0" fillId="0" borderId="52" xfId="0" applyNumberFormat="1" applyBorder="1"/>
    <xf numFmtId="3" fontId="21" fillId="0" borderId="2" xfId="44" applyNumberFormat="1" applyFont="1" applyFill="1" applyBorder="1"/>
    <xf numFmtId="3" fontId="21" fillId="0" borderId="53" xfId="44" applyNumberFormat="1" applyFont="1" applyFill="1" applyBorder="1"/>
    <xf numFmtId="3" fontId="4" fillId="0" borderId="52" xfId="0" applyNumberFormat="1" applyFont="1" applyBorder="1"/>
    <xf numFmtId="3" fontId="6" fillId="0" borderId="2" xfId="44" applyNumberFormat="1" applyFont="1" applyFill="1" applyBorder="1"/>
    <xf numFmtId="0" fontId="44" fillId="0" borderId="13" xfId="44" applyFill="1" applyBorder="1"/>
    <xf numFmtId="3" fontId="21" fillId="57" borderId="2" xfId="44" applyNumberFormat="1" applyFont="1" applyFill="1" applyBorder="1"/>
    <xf numFmtId="3" fontId="6" fillId="0" borderId="52" xfId="0" applyNumberFormat="1" applyFont="1" applyBorder="1"/>
    <xf numFmtId="3" fontId="6" fillId="0" borderId="2" xfId="0" applyNumberFormat="1" applyFont="1" applyBorder="1"/>
    <xf numFmtId="3" fontId="6" fillId="0" borderId="53" xfId="0" applyNumberFormat="1" applyFont="1" applyBorder="1"/>
    <xf numFmtId="0" fontId="8" fillId="0" borderId="13" xfId="44" applyFont="1" applyFill="1" applyBorder="1"/>
    <xf numFmtId="3" fontId="53" fillId="0" borderId="52" xfId="0" applyNumberFormat="1" applyFont="1" applyFill="1" applyBorder="1"/>
    <xf numFmtId="3" fontId="0" fillId="0" borderId="2" xfId="0" applyNumberFormat="1" applyBorder="1"/>
    <xf numFmtId="3" fontId="0" fillId="0" borderId="53" xfId="0" applyNumberFormat="1" applyBorder="1"/>
    <xf numFmtId="3" fontId="0" fillId="58" borderId="2" xfId="0" applyNumberFormat="1" applyFill="1" applyBorder="1"/>
    <xf numFmtId="3" fontId="4" fillId="0" borderId="2" xfId="0" applyNumberFormat="1" applyFont="1" applyBorder="1"/>
    <xf numFmtId="0" fontId="8" fillId="0" borderId="0" xfId="0" applyFont="1"/>
    <xf numFmtId="0" fontId="54" fillId="0" borderId="13" xfId="44" applyFont="1" applyFill="1" applyBorder="1"/>
    <xf numFmtId="3" fontId="55" fillId="0" borderId="52" xfId="0" applyNumberFormat="1" applyFont="1" applyFill="1" applyBorder="1"/>
    <xf numFmtId="0" fontId="56" fillId="0" borderId="13" xfId="44" applyFont="1" applyFill="1" applyBorder="1"/>
    <xf numFmtId="0" fontId="44" fillId="0" borderId="19" xfId="44" applyFill="1" applyBorder="1"/>
    <xf numFmtId="3" fontId="57" fillId="0" borderId="54" xfId="0" applyNumberFormat="1" applyFont="1" applyBorder="1"/>
    <xf numFmtId="3" fontId="57" fillId="0" borderId="55" xfId="0" applyNumberFormat="1" applyFont="1" applyBorder="1"/>
    <xf numFmtId="3" fontId="57" fillId="0" borderId="56" xfId="0" applyNumberFormat="1" applyFont="1" applyBorder="1"/>
    <xf numFmtId="3" fontId="57" fillId="0" borderId="0" xfId="0" applyNumberFormat="1" applyFont="1" applyBorder="1"/>
    <xf numFmtId="2" fontId="6" fillId="17" borderId="57" xfId="3" applyNumberFormat="1" applyFont="1" applyFill="1" applyBorder="1"/>
    <xf numFmtId="2" fontId="6" fillId="17" borderId="58" xfId="3" applyNumberFormat="1" applyFont="1" applyFill="1" applyBorder="1"/>
    <xf numFmtId="2" fontId="6" fillId="17" borderId="18" xfId="3" applyNumberFormat="1" applyFont="1" applyFill="1" applyBorder="1"/>
    <xf numFmtId="3" fontId="57" fillId="0" borderId="0" xfId="44" applyNumberFormat="1" applyFont="1" applyFill="1" applyBorder="1"/>
    <xf numFmtId="0" fontId="56" fillId="0" borderId="0" xfId="44" applyFont="1" applyFill="1" applyBorder="1"/>
    <xf numFmtId="3" fontId="23" fillId="0" borderId="2" xfId="0" applyNumberFormat="1" applyFont="1" applyBorder="1"/>
    <xf numFmtId="3" fontId="6" fillId="16" borderId="2" xfId="0" applyNumberFormat="1" applyFont="1" applyFill="1" applyBorder="1"/>
    <xf numFmtId="3" fontId="6" fillId="59" borderId="2" xfId="0" applyNumberFormat="1" applyFont="1" applyFill="1" applyBorder="1"/>
    <xf numFmtId="3" fontId="11" fillId="60" borderId="2" xfId="0" applyNumberFormat="1" applyFont="1" applyFill="1" applyBorder="1"/>
    <xf numFmtId="3" fontId="21" fillId="61" borderId="2" xfId="44" applyNumberFormat="1" applyFont="1" applyFill="1" applyBorder="1"/>
    <xf numFmtId="3" fontId="58" fillId="0" borderId="2" xfId="0" applyNumberFormat="1" applyFont="1" applyBorder="1"/>
    <xf numFmtId="3" fontId="58" fillId="0" borderId="2" xfId="44" applyNumberFormat="1" applyFont="1" applyFill="1" applyBorder="1"/>
    <xf numFmtId="3" fontId="21" fillId="11" borderId="2" xfId="44" applyNumberFormat="1" applyFont="1" applyFill="1" applyBorder="1"/>
    <xf numFmtId="3" fontId="57" fillId="0" borderId="2" xfId="0" applyNumberFormat="1" applyFont="1" applyBorder="1"/>
    <xf numFmtId="3" fontId="24" fillId="0" borderId="2" xfId="0" applyNumberFormat="1" applyFont="1" applyBorder="1"/>
    <xf numFmtId="3" fontId="24" fillId="0" borderId="2" xfId="44" applyNumberFormat="1" applyFont="1" applyFill="1" applyBorder="1"/>
    <xf numFmtId="0" fontId="56" fillId="29" borderId="0" xfId="44" applyFont="1" applyFill="1" applyBorder="1"/>
    <xf numFmtId="3" fontId="6" fillId="29" borderId="0" xfId="44" applyNumberFormat="1" applyFont="1" applyFill="1" applyBorder="1"/>
    <xf numFmtId="3" fontId="6" fillId="29" borderId="0" xfId="0" applyNumberFormat="1" applyFont="1" applyFill="1" applyBorder="1"/>
    <xf numFmtId="0" fontId="44" fillId="0" borderId="0" xfId="44"/>
    <xf numFmtId="1" fontId="0" fillId="0" borderId="54" xfId="0" applyNumberFormat="1" applyBorder="1"/>
    <xf numFmtId="1" fontId="0" fillId="0" borderId="55" xfId="0" applyNumberFormat="1" applyBorder="1"/>
    <xf numFmtId="1" fontId="0" fillId="0" borderId="56" xfId="0" applyNumberFormat="1" applyBorder="1"/>
    <xf numFmtId="0" fontId="0" fillId="0" borderId="8" xfId="0" applyBorder="1"/>
    <xf numFmtId="0" fontId="0" fillId="0" borderId="59" xfId="0" applyBorder="1"/>
    <xf numFmtId="0" fontId="0" fillId="0" borderId="60" xfId="0" applyBorder="1"/>
    <xf numFmtId="0" fontId="0" fillId="0" borderId="13" xfId="0" applyBorder="1"/>
    <xf numFmtId="0" fontId="0" fillId="0" borderId="61" xfId="0" applyBorder="1"/>
    <xf numFmtId="3" fontId="0" fillId="0" borderId="0" xfId="0" applyNumberFormat="1"/>
    <xf numFmtId="0" fontId="59" fillId="4" borderId="0" xfId="44" applyFont="1" applyFill="1" applyBorder="1"/>
    <xf numFmtId="1" fontId="0" fillId="4" borderId="2" xfId="0" applyNumberFormat="1" applyFill="1" applyBorder="1"/>
    <xf numFmtId="0" fontId="0" fillId="4" borderId="46" xfId="0" applyFill="1" applyBorder="1"/>
    <xf numFmtId="1" fontId="0" fillId="4" borderId="52" xfId="0" applyNumberFormat="1" applyFill="1" applyBorder="1"/>
    <xf numFmtId="1" fontId="0" fillId="4" borderId="53" xfId="0" applyNumberFormat="1" applyFill="1" applyBorder="1"/>
    <xf numFmtId="9" fontId="0" fillId="8" borderId="0" xfId="2" applyFont="1" applyFill="1" applyAlignment="1">
      <alignment horizontal="right"/>
    </xf>
    <xf numFmtId="9" fontId="0" fillId="0" borderId="0" xfId="2" applyFont="1" applyFill="1" applyAlignment="1">
      <alignment horizontal="right"/>
    </xf>
    <xf numFmtId="168" fontId="0" fillId="8" borderId="0" xfId="2" applyNumberFormat="1" applyFont="1" applyFill="1" applyAlignment="1">
      <alignment horizontal="right"/>
    </xf>
    <xf numFmtId="168" fontId="0" fillId="6" borderId="0" xfId="2" applyNumberFormat="1" applyFont="1" applyFill="1" applyAlignment="1">
      <alignment horizontal="right"/>
    </xf>
    <xf numFmtId="168" fontId="0" fillId="0" borderId="0" xfId="2" applyNumberFormat="1" applyFont="1" applyFill="1" applyAlignment="1">
      <alignment horizontal="right"/>
    </xf>
    <xf numFmtId="168" fontId="0" fillId="0" borderId="0" xfId="0" applyNumberFormat="1" applyFont="1" applyFill="1" applyBorder="1"/>
    <xf numFmtId="168" fontId="0" fillId="0" borderId="0" xfId="0" applyNumberFormat="1" applyFont="1"/>
    <xf numFmtId="168" fontId="0" fillId="0" borderId="0" xfId="0" applyNumberFormat="1"/>
    <xf numFmtId="169" fontId="0" fillId="0" borderId="0" xfId="0" applyNumberFormat="1"/>
    <xf numFmtId="168" fontId="0" fillId="0" borderId="0" xfId="2" applyNumberFormat="1" applyFont="1"/>
    <xf numFmtId="1" fontId="9" fillId="0" borderId="0" xfId="0" applyNumberFormat="1" applyFont="1" applyFill="1" applyAlignment="1">
      <alignment horizontal="center"/>
    </xf>
    <xf numFmtId="2" fontId="9" fillId="0" borderId="2" xfId="0" applyNumberFormat="1" applyFont="1" applyFill="1" applyBorder="1"/>
    <xf numFmtId="2" fontId="17" fillId="0" borderId="2" xfId="0" applyNumberFormat="1" applyFont="1" applyFill="1" applyBorder="1"/>
    <xf numFmtId="0" fontId="9" fillId="0" borderId="2" xfId="0" applyFont="1" applyFill="1" applyBorder="1" applyAlignment="1">
      <alignment horizontal="center"/>
    </xf>
    <xf numFmtId="0" fontId="10" fillId="0" borderId="2" xfId="0" applyFont="1" applyFill="1" applyBorder="1" applyAlignment="1">
      <alignment horizontal="center"/>
    </xf>
    <xf numFmtId="1" fontId="9" fillId="0" borderId="2" xfId="0" applyNumberFormat="1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15" fillId="0" borderId="2" xfId="0" applyFont="1" applyFill="1" applyBorder="1" applyAlignment="1">
      <alignment horizontal="center"/>
    </xf>
    <xf numFmtId="0" fontId="16" fillId="0" borderId="2" xfId="0" applyFont="1" applyFill="1" applyBorder="1" applyAlignment="1">
      <alignment horizontal="center"/>
    </xf>
    <xf numFmtId="0" fontId="17" fillId="0" borderId="2" xfId="0" applyFont="1" applyFill="1" applyBorder="1" applyAlignment="1">
      <alignment horizontal="center"/>
    </xf>
    <xf numFmtId="49" fontId="0" fillId="0" borderId="0" xfId="0" applyNumberFormat="1"/>
    <xf numFmtId="0" fontId="22" fillId="0" borderId="0" xfId="0" applyFont="1"/>
    <xf numFmtId="0" fontId="52" fillId="0" borderId="0" xfId="0" applyFont="1" applyFill="1"/>
    <xf numFmtId="4" fontId="0" fillId="0" borderId="0" xfId="0" applyNumberFormat="1"/>
    <xf numFmtId="3" fontId="60" fillId="0" borderId="0" xfId="0" applyNumberFormat="1" applyFont="1"/>
    <xf numFmtId="0" fontId="0" fillId="0" borderId="0" xfId="0" applyAlignment="1"/>
    <xf numFmtId="0" fontId="61" fillId="62" borderId="0" xfId="0" applyFont="1" applyFill="1"/>
    <xf numFmtId="0" fontId="50" fillId="62" borderId="0" xfId="0" applyFont="1" applyFill="1"/>
    <xf numFmtId="0" fontId="50" fillId="0" borderId="0" xfId="0" applyFont="1"/>
    <xf numFmtId="0" fontId="21" fillId="0" borderId="62" xfId="3" applyBorder="1" applyAlignment="1">
      <alignment horizontal="left"/>
    </xf>
    <xf numFmtId="0" fontId="22" fillId="0" borderId="9" xfId="3" applyFont="1" applyFill="1" applyBorder="1" applyAlignment="1">
      <alignment horizontal="center"/>
    </xf>
    <xf numFmtId="0" fontId="62" fillId="0" borderId="7" xfId="3" applyFont="1" applyFill="1" applyBorder="1" applyAlignment="1">
      <alignment horizontal="center"/>
    </xf>
    <xf numFmtId="0" fontId="62" fillId="0" borderId="12" xfId="3" applyFont="1" applyFill="1" applyBorder="1" applyAlignment="1">
      <alignment horizontal="center"/>
    </xf>
    <xf numFmtId="0" fontId="6" fillId="63" borderId="15" xfId="3" applyFont="1" applyFill="1" applyBorder="1"/>
    <xf numFmtId="0" fontId="21" fillId="0" borderId="63" xfId="3" applyBorder="1" applyAlignment="1">
      <alignment horizontal="left"/>
    </xf>
    <xf numFmtId="0" fontId="6" fillId="17" borderId="64" xfId="3" applyFont="1" applyFill="1" applyBorder="1" applyAlignment="1">
      <alignment horizontal="right"/>
    </xf>
    <xf numFmtId="0" fontId="6" fillId="17" borderId="65" xfId="3" applyFont="1" applyFill="1" applyBorder="1" applyAlignment="1">
      <alignment horizontal="right"/>
    </xf>
    <xf numFmtId="0" fontId="52" fillId="17" borderId="66" xfId="3" applyFont="1" applyFill="1" applyBorder="1" applyAlignment="1">
      <alignment horizontal="right"/>
    </xf>
    <xf numFmtId="0" fontId="52" fillId="17" borderId="67" xfId="3" applyFont="1" applyFill="1" applyBorder="1" applyAlignment="1">
      <alignment horizontal="right"/>
    </xf>
    <xf numFmtId="0" fontId="23" fillId="8" borderId="4" xfId="3" applyFont="1" applyFill="1" applyBorder="1"/>
    <xf numFmtId="2" fontId="24" fillId="17" borderId="9" xfId="3" applyNumberFormat="1" applyFont="1" applyFill="1" applyBorder="1"/>
    <xf numFmtId="2" fontId="24" fillId="17" borderId="10" xfId="3" applyNumberFormat="1" applyFont="1" applyFill="1" applyBorder="1"/>
    <xf numFmtId="2" fontId="63" fillId="17" borderId="10" xfId="3" applyNumberFormat="1" applyFont="1" applyFill="1" applyBorder="1"/>
    <xf numFmtId="2" fontId="21" fillId="17" borderId="7" xfId="3" applyNumberFormat="1" applyFill="1" applyBorder="1"/>
    <xf numFmtId="2" fontId="6" fillId="17" borderId="68" xfId="3" applyNumberFormat="1" applyFont="1" applyFill="1" applyBorder="1"/>
    <xf numFmtId="2" fontId="21" fillId="17" borderId="69" xfId="3" applyNumberFormat="1" applyFill="1" applyBorder="1"/>
    <xf numFmtId="0" fontId="0" fillId="58" borderId="0" xfId="0" applyFill="1"/>
    <xf numFmtId="0" fontId="21" fillId="0" borderId="70" xfId="3" applyBorder="1"/>
    <xf numFmtId="2" fontId="11" fillId="18" borderId="17" xfId="3" applyNumberFormat="1" applyFont="1" applyFill="1" applyBorder="1"/>
    <xf numFmtId="2" fontId="6" fillId="64" borderId="15" xfId="3" applyNumberFormat="1" applyFont="1" applyFill="1" applyBorder="1"/>
    <xf numFmtId="2" fontId="11" fillId="18" borderId="18" xfId="3" applyNumberFormat="1" applyFont="1" applyFill="1" applyBorder="1"/>
    <xf numFmtId="2" fontId="6" fillId="18" borderId="71" xfId="3" applyNumberFormat="1" applyFont="1" applyFill="1" applyBorder="1"/>
    <xf numFmtId="0" fontId="0" fillId="61" borderId="0" xfId="0" applyFill="1"/>
    <xf numFmtId="0" fontId="21" fillId="0" borderId="72" xfId="3" applyFill="1" applyBorder="1"/>
    <xf numFmtId="2" fontId="6" fillId="65" borderId="17" xfId="3" applyNumberFormat="1" applyFont="1" applyFill="1" applyBorder="1"/>
    <xf numFmtId="2" fontId="6" fillId="66" borderId="15" xfId="3" applyNumberFormat="1" applyFont="1" applyFill="1" applyBorder="1"/>
    <xf numFmtId="2" fontId="6" fillId="67" borderId="15" xfId="3" applyNumberFormat="1" applyFont="1" applyFill="1" applyBorder="1"/>
    <xf numFmtId="2" fontId="6" fillId="68" borderId="15" xfId="3" applyNumberFormat="1" applyFont="1" applyFill="1" applyBorder="1"/>
    <xf numFmtId="2" fontId="6" fillId="19" borderId="18" xfId="3" applyNumberFormat="1" applyFont="1" applyFill="1" applyBorder="1"/>
    <xf numFmtId="2" fontId="6" fillId="19" borderId="71" xfId="3" applyNumberFormat="1" applyFont="1" applyFill="1" applyBorder="1"/>
    <xf numFmtId="2" fontId="6" fillId="19" borderId="58" xfId="3" applyNumberFormat="1" applyFont="1" applyFill="1" applyBorder="1"/>
    <xf numFmtId="0" fontId="0" fillId="57" borderId="0" xfId="0" applyFill="1"/>
    <xf numFmtId="2" fontId="6" fillId="69" borderId="14" xfId="3" applyNumberFormat="1" applyFont="1" applyFill="1" applyBorder="1"/>
    <xf numFmtId="2" fontId="24" fillId="70" borderId="15" xfId="3" applyNumberFormat="1" applyFont="1" applyFill="1" applyBorder="1"/>
    <xf numFmtId="2" fontId="6" fillId="71" borderId="15" xfId="3" applyNumberFormat="1" applyFont="1" applyFill="1" applyBorder="1"/>
    <xf numFmtId="2" fontId="6" fillId="20" borderId="18" xfId="3" applyNumberFormat="1" applyFont="1" applyFill="1" applyBorder="1"/>
    <xf numFmtId="2" fontId="6" fillId="72" borderId="14" xfId="3" applyNumberFormat="1" applyFont="1" applyFill="1" applyBorder="1"/>
    <xf numFmtId="2" fontId="6" fillId="72" borderId="15" xfId="3" applyNumberFormat="1" applyFont="1" applyFill="1" applyBorder="1"/>
    <xf numFmtId="0" fontId="14" fillId="0" borderId="0" xfId="0" applyFont="1" applyBorder="1"/>
    <xf numFmtId="2" fontId="6" fillId="73" borderId="15" xfId="3" applyNumberFormat="1" applyFont="1" applyFill="1" applyBorder="1"/>
    <xf numFmtId="2" fontId="6" fillId="74" borderId="15" xfId="3" applyNumberFormat="1" applyFont="1" applyFill="1" applyBorder="1"/>
    <xf numFmtId="2" fontId="6" fillId="68" borderId="17" xfId="3" applyNumberFormat="1" applyFont="1" applyFill="1" applyBorder="1"/>
    <xf numFmtId="2" fontId="25" fillId="65" borderId="15" xfId="3" applyNumberFormat="1" applyFont="1" applyFill="1" applyBorder="1"/>
    <xf numFmtId="2" fontId="24" fillId="14" borderId="71" xfId="3" applyNumberFormat="1" applyFont="1" applyFill="1" applyBorder="1"/>
    <xf numFmtId="2" fontId="6" fillId="22" borderId="15" xfId="3" applyNumberFormat="1" applyFont="1" applyFill="1" applyBorder="1"/>
    <xf numFmtId="2" fontId="6" fillId="22" borderId="16" xfId="3" applyNumberFormat="1" applyFont="1" applyFill="1" applyBorder="1"/>
    <xf numFmtId="2" fontId="6" fillId="22" borderId="18" xfId="3" applyNumberFormat="1" applyFont="1" applyFill="1" applyBorder="1"/>
    <xf numFmtId="2" fontId="11" fillId="20" borderId="15" xfId="3" applyNumberFormat="1" applyFont="1" applyFill="1" applyBorder="1"/>
    <xf numFmtId="2" fontId="21" fillId="17" borderId="18" xfId="3" applyNumberFormat="1" applyFill="1" applyBorder="1"/>
    <xf numFmtId="2" fontId="21" fillId="17" borderId="71" xfId="3" applyNumberFormat="1" applyFill="1" applyBorder="1"/>
    <xf numFmtId="0" fontId="0" fillId="17" borderId="18" xfId="0" applyFill="1" applyBorder="1"/>
    <xf numFmtId="0" fontId="21" fillId="0" borderId="72" xfId="3" applyFont="1" applyFill="1" applyBorder="1"/>
    <xf numFmtId="2" fontId="6" fillId="75" borderId="15" xfId="3" applyNumberFormat="1" applyFont="1" applyFill="1" applyBorder="1"/>
    <xf numFmtId="2" fontId="6" fillId="76" borderId="15" xfId="3" applyNumberFormat="1" applyFont="1" applyFill="1" applyBorder="1"/>
    <xf numFmtId="2" fontId="6" fillId="75" borderId="16" xfId="3" applyNumberFormat="1" applyFont="1" applyFill="1" applyBorder="1"/>
    <xf numFmtId="2" fontId="64" fillId="75" borderId="16" xfId="3" applyNumberFormat="1" applyFont="1" applyFill="1" applyBorder="1"/>
    <xf numFmtId="2" fontId="26" fillId="21" borderId="18" xfId="3" applyNumberFormat="1" applyFont="1" applyFill="1" applyBorder="1"/>
    <xf numFmtId="2" fontId="6" fillId="64" borderId="16" xfId="3" applyNumberFormat="1" applyFont="1" applyFill="1" applyBorder="1"/>
    <xf numFmtId="2" fontId="6" fillId="74" borderId="16" xfId="3" applyNumberFormat="1" applyFont="1" applyFill="1" applyBorder="1"/>
    <xf numFmtId="2" fontId="6" fillId="18" borderId="65" xfId="3" applyNumberFormat="1" applyFont="1" applyFill="1" applyBorder="1"/>
    <xf numFmtId="0" fontId="21" fillId="0" borderId="73" xfId="3" applyFill="1" applyBorder="1"/>
    <xf numFmtId="2" fontId="6" fillId="65" borderId="21" xfId="3" applyNumberFormat="1" applyFont="1" applyFill="1" applyBorder="1"/>
    <xf numFmtId="2" fontId="6" fillId="68" borderId="21" xfId="3" applyNumberFormat="1" applyFont="1" applyFill="1" applyBorder="1"/>
    <xf numFmtId="2" fontId="6" fillId="68" borderId="22" xfId="3" applyNumberFormat="1" applyFont="1" applyFill="1" applyBorder="1"/>
    <xf numFmtId="2" fontId="6" fillId="68" borderId="23" xfId="3" applyNumberFormat="1" applyFont="1" applyFill="1" applyBorder="1"/>
    <xf numFmtId="2" fontId="6" fillId="19" borderId="74" xfId="3" applyNumberFormat="1" applyFont="1" applyFill="1" applyBorder="1"/>
    <xf numFmtId="2" fontId="24" fillId="19" borderId="73" xfId="3" applyNumberFormat="1" applyFont="1" applyFill="1" applyBorder="1"/>
    <xf numFmtId="2" fontId="6" fillId="19" borderId="1" xfId="3" applyNumberFormat="1" applyFont="1" applyFill="1" applyBorder="1"/>
    <xf numFmtId="2" fontId="6" fillId="19" borderId="23" xfId="3" applyNumberFormat="1" applyFont="1" applyFill="1" applyBorder="1"/>
    <xf numFmtId="2" fontId="6" fillId="17" borderId="21" xfId="3" applyNumberFormat="1" applyFont="1" applyFill="1" applyBorder="1"/>
    <xf numFmtId="2" fontId="6" fillId="17" borderId="22" xfId="3" applyNumberFormat="1" applyFont="1" applyFill="1" applyBorder="1"/>
    <xf numFmtId="0" fontId="21" fillId="0" borderId="70" xfId="3" applyFill="1" applyBorder="1"/>
    <xf numFmtId="2" fontId="6" fillId="71" borderId="9" xfId="3" applyNumberFormat="1" applyFont="1" applyFill="1" applyBorder="1"/>
    <xf numFmtId="2" fontId="6" fillId="18" borderId="68" xfId="3" applyNumberFormat="1" applyFont="1" applyFill="1" applyBorder="1"/>
    <xf numFmtId="2" fontId="63" fillId="19" borderId="17" xfId="3" applyNumberFormat="1" applyFont="1" applyFill="1" applyBorder="1"/>
    <xf numFmtId="2" fontId="6" fillId="77" borderId="15" xfId="3" applyNumberFormat="1" applyFont="1" applyFill="1" applyBorder="1"/>
    <xf numFmtId="2" fontId="6" fillId="78" borderId="15" xfId="3" applyNumberFormat="1" applyFont="1" applyFill="1" applyBorder="1"/>
    <xf numFmtId="2" fontId="6" fillId="77" borderId="16" xfId="3" applyNumberFormat="1" applyFont="1" applyFill="1" applyBorder="1"/>
    <xf numFmtId="2" fontId="6" fillId="73" borderId="14" xfId="3" applyNumberFormat="1" applyFont="1" applyFill="1" applyBorder="1"/>
    <xf numFmtId="2" fontId="24" fillId="22" borderId="71" xfId="3" applyNumberFormat="1" applyFont="1" applyFill="1" applyBorder="1"/>
    <xf numFmtId="2" fontId="6" fillId="22" borderId="72" xfId="3" applyNumberFormat="1" applyFont="1" applyFill="1" applyBorder="1"/>
    <xf numFmtId="0" fontId="65" fillId="0" borderId="0" xfId="0" applyFont="1" applyBorder="1"/>
    <xf numFmtId="2" fontId="6" fillId="23" borderId="17" xfId="3" applyNumberFormat="1" applyFont="1" applyFill="1" applyBorder="1"/>
    <xf numFmtId="2" fontId="6" fillId="79" borderId="15" xfId="3" applyNumberFormat="1" applyFont="1" applyFill="1" applyBorder="1"/>
    <xf numFmtId="2" fontId="11" fillId="23" borderId="71" xfId="3" applyNumberFormat="1" applyFont="1" applyFill="1" applyBorder="1"/>
    <xf numFmtId="2" fontId="6" fillId="23" borderId="71" xfId="3" applyNumberFormat="1" applyFont="1" applyFill="1" applyBorder="1"/>
    <xf numFmtId="0" fontId="66" fillId="0" borderId="0" xfId="0" applyFont="1" applyFill="1" applyBorder="1"/>
    <xf numFmtId="0" fontId="4" fillId="0" borderId="0" xfId="0" applyFont="1" applyFill="1" applyBorder="1"/>
    <xf numFmtId="2" fontId="6" fillId="80" borderId="15" xfId="3" applyNumberFormat="1" applyFont="1" applyFill="1" applyBorder="1"/>
    <xf numFmtId="2" fontId="6" fillId="81" borderId="15" xfId="3" applyNumberFormat="1" applyFont="1" applyFill="1" applyBorder="1"/>
    <xf numFmtId="2" fontId="6" fillId="7" borderId="15" xfId="3" applyNumberFormat="1" applyFont="1" applyFill="1" applyBorder="1"/>
    <xf numFmtId="2" fontId="27" fillId="81" borderId="16" xfId="3" applyNumberFormat="1" applyFont="1" applyFill="1" applyBorder="1"/>
    <xf numFmtId="2" fontId="6" fillId="17" borderId="71" xfId="3" applyNumberFormat="1" applyFont="1" applyFill="1" applyBorder="1"/>
    <xf numFmtId="0" fontId="0" fillId="17" borderId="71" xfId="0" applyFill="1" applyBorder="1"/>
    <xf numFmtId="2" fontId="28" fillId="18" borderId="17" xfId="3" applyNumberFormat="1" applyFont="1" applyFill="1" applyBorder="1"/>
    <xf numFmtId="2" fontId="11" fillId="64" borderId="15" xfId="3" applyNumberFormat="1" applyFont="1" applyFill="1" applyBorder="1"/>
    <xf numFmtId="2" fontId="11" fillId="18" borderId="71" xfId="3" applyNumberFormat="1" applyFont="1" applyFill="1" applyBorder="1"/>
    <xf numFmtId="2" fontId="6" fillId="14" borderId="17" xfId="3" applyNumberFormat="1" applyFont="1" applyFill="1" applyBorder="1"/>
    <xf numFmtId="2" fontId="6" fillId="70" borderId="15" xfId="3" applyNumberFormat="1" applyFont="1" applyFill="1" applyBorder="1"/>
    <xf numFmtId="2" fontId="6" fillId="20" borderId="71" xfId="3" applyNumberFormat="1" applyFont="1" applyFill="1" applyBorder="1"/>
    <xf numFmtId="2" fontId="63" fillId="19" borderId="14" xfId="3" applyNumberFormat="1" applyFont="1" applyFill="1" applyBorder="1"/>
    <xf numFmtId="2" fontId="6" fillId="22" borderId="17" xfId="3" applyNumberFormat="1" applyFont="1" applyFill="1" applyBorder="1"/>
    <xf numFmtId="2" fontId="24" fillId="73" borderId="15" xfId="3" applyNumberFormat="1" applyFont="1" applyFill="1" applyBorder="1"/>
    <xf numFmtId="2" fontId="13" fillId="61" borderId="15" xfId="3" applyNumberFormat="1" applyFont="1" applyFill="1" applyBorder="1"/>
    <xf numFmtId="2" fontId="21" fillId="61" borderId="16" xfId="3" applyNumberFormat="1" applyFill="1" applyBorder="1"/>
    <xf numFmtId="2" fontId="6" fillId="70" borderId="14" xfId="3" applyNumberFormat="1" applyFont="1" applyFill="1" applyBorder="1"/>
    <xf numFmtId="2" fontId="24" fillId="65" borderId="17" xfId="3" applyNumberFormat="1" applyFont="1" applyFill="1" applyBorder="1"/>
    <xf numFmtId="2" fontId="6" fillId="82" borderId="14" xfId="3" applyNumberFormat="1" applyFont="1" applyFill="1" applyBorder="1"/>
    <xf numFmtId="2" fontId="6" fillId="82" borderId="15" xfId="3" applyNumberFormat="1" applyFont="1" applyFill="1" applyBorder="1"/>
    <xf numFmtId="2" fontId="6" fillId="24" borderId="58" xfId="3" applyNumberFormat="1" applyFont="1" applyFill="1" applyBorder="1"/>
    <xf numFmtId="2" fontId="6" fillId="24" borderId="75" xfId="3" applyNumberFormat="1" applyFont="1" applyFill="1" applyBorder="1"/>
    <xf numFmtId="2" fontId="24" fillId="83" borderId="15" xfId="3" applyNumberFormat="1" applyFont="1" applyFill="1" applyBorder="1"/>
    <xf numFmtId="2" fontId="6" fillId="68" borderId="14" xfId="3" applyNumberFormat="1" applyFont="1" applyFill="1" applyBorder="1"/>
    <xf numFmtId="0" fontId="3" fillId="0" borderId="0" xfId="0" applyFont="1" applyBorder="1"/>
    <xf numFmtId="2" fontId="6" fillId="84" borderId="14" xfId="3" applyNumberFormat="1" applyFont="1" applyFill="1" applyBorder="1"/>
    <xf numFmtId="2" fontId="6" fillId="85" borderId="15" xfId="3" applyNumberFormat="1" applyFont="1" applyFill="1" applyBorder="1"/>
    <xf numFmtId="2" fontId="6" fillId="12" borderId="16" xfId="3" applyNumberFormat="1" applyFont="1" applyFill="1" applyBorder="1"/>
    <xf numFmtId="2" fontId="24" fillId="86" borderId="15" xfId="3" applyNumberFormat="1" applyFont="1" applyFill="1" applyBorder="1"/>
    <xf numFmtId="0" fontId="5" fillId="0" borderId="0" xfId="0" applyFont="1"/>
    <xf numFmtId="0" fontId="2" fillId="0" borderId="0" xfId="0" applyFont="1"/>
    <xf numFmtId="2" fontId="6" fillId="66" borderId="14" xfId="3" applyNumberFormat="1" applyFont="1" applyFill="1" applyBorder="1"/>
    <xf numFmtId="2" fontId="24" fillId="66" borderId="15" xfId="3" applyNumberFormat="1" applyFont="1" applyFill="1" applyBorder="1"/>
    <xf numFmtId="2" fontId="6" fillId="87" borderId="14" xfId="3" applyNumberFormat="1" applyFont="1" applyFill="1" applyBorder="1"/>
    <xf numFmtId="2" fontId="6" fillId="14" borderId="71" xfId="3" applyNumberFormat="1" applyFont="1" applyFill="1" applyBorder="1"/>
    <xf numFmtId="2" fontId="6" fillId="14" borderId="18" xfId="3" applyNumberFormat="1" applyFont="1" applyFill="1" applyBorder="1"/>
    <xf numFmtId="2" fontId="11" fillId="25" borderId="17" xfId="3" applyNumberFormat="1" applyFont="1" applyFill="1" applyBorder="1"/>
    <xf numFmtId="2" fontId="11" fillId="88" borderId="15" xfId="3" applyNumberFormat="1" applyFont="1" applyFill="1" applyBorder="1"/>
    <xf numFmtId="2" fontId="11" fillId="89" borderId="15" xfId="3" applyNumberFormat="1" applyFont="1" applyFill="1" applyBorder="1"/>
    <xf numFmtId="2" fontId="11" fillId="26" borderId="71" xfId="3" applyNumberFormat="1" applyFont="1" applyFill="1" applyBorder="1"/>
    <xf numFmtId="2" fontId="13" fillId="17" borderId="14" xfId="3" applyNumberFormat="1" applyFont="1" applyFill="1" applyBorder="1"/>
    <xf numFmtId="2" fontId="13" fillId="58" borderId="15" xfId="3" applyNumberFormat="1" applyFont="1" applyFill="1" applyBorder="1"/>
    <xf numFmtId="2" fontId="13" fillId="90" borderId="15" xfId="3" applyNumberFormat="1" applyFont="1" applyFill="1" applyBorder="1"/>
    <xf numFmtId="2" fontId="6" fillId="91" borderId="64" xfId="3" applyNumberFormat="1" applyFont="1" applyFill="1" applyBorder="1"/>
    <xf numFmtId="2" fontId="6" fillId="92" borderId="65" xfId="3" applyNumberFormat="1" applyFont="1" applyFill="1" applyBorder="1"/>
    <xf numFmtId="2" fontId="6" fillId="28" borderId="76" xfId="3" applyNumberFormat="1" applyFont="1" applyFill="1" applyBorder="1"/>
    <xf numFmtId="2" fontId="24" fillId="27" borderId="16" xfId="3" applyNumberFormat="1" applyFont="1" applyFill="1" applyBorder="1"/>
    <xf numFmtId="169" fontId="4" fillId="0" borderId="0" xfId="0" applyNumberFormat="1" applyFont="1" applyFill="1" applyBorder="1"/>
    <xf numFmtId="0" fontId="4" fillId="21" borderId="13" xfId="0" applyFont="1" applyFill="1" applyBorder="1"/>
    <xf numFmtId="2" fontId="6" fillId="93" borderId="15" xfId="3" applyNumberFormat="1" applyFont="1" applyFill="1" applyBorder="1"/>
    <xf numFmtId="2" fontId="24" fillId="19" borderId="71" xfId="3" applyNumberFormat="1" applyFont="1" applyFill="1" applyBorder="1"/>
    <xf numFmtId="2" fontId="13" fillId="94" borderId="15" xfId="3" applyNumberFormat="1" applyFont="1" applyFill="1" applyBorder="1"/>
    <xf numFmtId="2" fontId="6" fillId="95" borderId="20" xfId="3" applyNumberFormat="1" applyFont="1" applyFill="1" applyBorder="1"/>
    <xf numFmtId="2" fontId="24" fillId="29" borderId="21" xfId="3" applyNumberFormat="1" applyFont="1" applyFill="1" applyBorder="1"/>
    <xf numFmtId="2" fontId="24" fillId="96" borderId="21" xfId="3" applyNumberFormat="1" applyFont="1" applyFill="1" applyBorder="1"/>
    <xf numFmtId="2" fontId="21" fillId="17" borderId="74" xfId="3" applyNumberFormat="1" applyFill="1" applyBorder="1"/>
    <xf numFmtId="2" fontId="21" fillId="17" borderId="64" xfId="3" applyNumberFormat="1" applyFill="1" applyBorder="1"/>
    <xf numFmtId="2" fontId="21" fillId="17" borderId="65" xfId="3" applyNumberFormat="1" applyFill="1" applyBorder="1"/>
    <xf numFmtId="2" fontId="6" fillId="10" borderId="21" xfId="3" applyNumberFormat="1" applyFont="1" applyFill="1" applyBorder="1"/>
    <xf numFmtId="2" fontId="13" fillId="17" borderId="21" xfId="3" applyNumberFormat="1" applyFont="1" applyFill="1" applyBorder="1"/>
    <xf numFmtId="2" fontId="21" fillId="17" borderId="22" xfId="3" applyNumberFormat="1" applyFill="1" applyBorder="1"/>
    <xf numFmtId="0" fontId="64" fillId="97" borderId="20" xfId="0" applyFont="1" applyFill="1" applyBorder="1"/>
    <xf numFmtId="0" fontId="6" fillId="97" borderId="21" xfId="0" applyFont="1" applyFill="1" applyBorder="1"/>
    <xf numFmtId="168" fontId="50" fillId="0" borderId="0" xfId="2" applyNumberFormat="1" applyFont="1"/>
    <xf numFmtId="0" fontId="21" fillId="0" borderId="4" xfId="3" applyFill="1" applyBorder="1"/>
    <xf numFmtId="2" fontId="6" fillId="30" borderId="77" xfId="3" applyNumberFormat="1" applyFont="1" applyFill="1" applyBorder="1"/>
    <xf numFmtId="2" fontId="6" fillId="30" borderId="78" xfId="3" applyNumberFormat="1" applyFont="1" applyFill="1" applyBorder="1"/>
    <xf numFmtId="2" fontId="6" fillId="98" borderId="78" xfId="3" applyNumberFormat="1" applyFont="1" applyFill="1" applyBorder="1"/>
    <xf numFmtId="2" fontId="6" fillId="99" borderId="78" xfId="3" applyNumberFormat="1" applyFont="1" applyFill="1" applyBorder="1"/>
    <xf numFmtId="2" fontId="6" fillId="0" borderId="78" xfId="3" applyNumberFormat="1" applyFont="1" applyFill="1" applyBorder="1"/>
    <xf numFmtId="2" fontId="6" fillId="92" borderId="24" xfId="3" applyNumberFormat="1" applyFont="1" applyFill="1" applyBorder="1"/>
    <xf numFmtId="2" fontId="6" fillId="92" borderId="25" xfId="3" applyNumberFormat="1" applyFont="1" applyFill="1" applyBorder="1"/>
    <xf numFmtId="2" fontId="13" fillId="17" borderId="24" xfId="3" applyNumberFormat="1" applyFont="1" applyFill="1" applyBorder="1"/>
    <xf numFmtId="2" fontId="13" fillId="17" borderId="25" xfId="3" applyNumberFormat="1" applyFont="1" applyFill="1" applyBorder="1"/>
    <xf numFmtId="2" fontId="6" fillId="17" borderId="25" xfId="3" applyNumberFormat="1" applyFont="1" applyFill="1" applyBorder="1"/>
    <xf numFmtId="2" fontId="6" fillId="17" borderId="26" xfId="3" applyNumberFormat="1" applyFont="1" applyFill="1" applyBorder="1"/>
    <xf numFmtId="0" fontId="21" fillId="0" borderId="1" xfId="3" applyFill="1" applyBorder="1"/>
    <xf numFmtId="0" fontId="4" fillId="0" borderId="77" xfId="0" applyFont="1" applyBorder="1"/>
    <xf numFmtId="0" fontId="4" fillId="0" borderId="78" xfId="0" applyFont="1" applyBorder="1"/>
    <xf numFmtId="2" fontId="6" fillId="0" borderId="79" xfId="3" applyNumberFormat="1" applyFont="1" applyFill="1" applyBorder="1"/>
    <xf numFmtId="0" fontId="0" fillId="0" borderId="19" xfId="0" applyFont="1" applyBorder="1"/>
    <xf numFmtId="0" fontId="0" fillId="0" borderId="80" xfId="0" applyFont="1" applyBorder="1"/>
    <xf numFmtId="0" fontId="0" fillId="0" borderId="81" xfId="0" applyFont="1" applyBorder="1"/>
    <xf numFmtId="0" fontId="0" fillId="0" borderId="77" xfId="0" applyFont="1" applyBorder="1"/>
    <xf numFmtId="0" fontId="0" fillId="0" borderId="78" xfId="0" applyFont="1" applyBorder="1"/>
    <xf numFmtId="0" fontId="0" fillId="0" borderId="79" xfId="0" applyFont="1" applyBorder="1"/>
    <xf numFmtId="0" fontId="6" fillId="17" borderId="15" xfId="3" applyFont="1" applyFill="1" applyBorder="1"/>
    <xf numFmtId="2" fontId="6" fillId="0" borderId="0" xfId="3" applyNumberFormat="1" applyFont="1" applyFill="1" applyBorder="1"/>
    <xf numFmtId="49" fontId="52" fillId="16" borderId="0" xfId="0" applyNumberFormat="1" applyFont="1" applyFill="1" applyBorder="1"/>
    <xf numFmtId="1" fontId="52" fillId="0" borderId="58" xfId="0" applyNumberFormat="1" applyFont="1" applyFill="1" applyBorder="1"/>
    <xf numFmtId="169" fontId="66" fillId="0" borderId="0" xfId="0" applyNumberFormat="1" applyFont="1" applyFill="1"/>
    <xf numFmtId="168" fontId="65" fillId="0" borderId="0" xfId="0" applyNumberFormat="1" applyFont="1" applyBorder="1"/>
    <xf numFmtId="1" fontId="67" fillId="0" borderId="15" xfId="0" applyNumberFormat="1" applyFont="1" applyFill="1" applyBorder="1"/>
    <xf numFmtId="0" fontId="67" fillId="0" borderId="0" xfId="0" applyFont="1"/>
    <xf numFmtId="1" fontId="68" fillId="0" borderId="82" xfId="0" applyNumberFormat="1" applyFont="1" applyFill="1" applyBorder="1"/>
    <xf numFmtId="0" fontId="69" fillId="0" borderId="0" xfId="0" applyFont="1"/>
    <xf numFmtId="1" fontId="18" fillId="0" borderId="0" xfId="0" applyNumberFormat="1" applyFont="1" applyFill="1" applyBorder="1" applyAlignment="1"/>
    <xf numFmtId="0" fontId="18" fillId="0" borderId="0" xfId="0" applyFont="1" applyFill="1" applyBorder="1" applyAlignment="1"/>
    <xf numFmtId="9" fontId="70" fillId="10" borderId="0" xfId="49" applyNumberFormat="1" applyFont="1" applyFill="1"/>
    <xf numFmtId="0" fontId="71" fillId="0" borderId="0" xfId="0" applyFont="1" applyFill="1" applyBorder="1" applyAlignment="1">
      <alignment horizontal="left"/>
    </xf>
    <xf numFmtId="0" fontId="71" fillId="0" borderId="0" xfId="0" applyFont="1" applyFill="1" applyBorder="1" applyAlignment="1">
      <alignment horizontal="center"/>
    </xf>
    <xf numFmtId="1" fontId="71" fillId="0" borderId="0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1" fontId="11" fillId="0" borderId="0" xfId="0" applyNumberFormat="1" applyFont="1" applyFill="1" applyBorder="1" applyAlignment="1">
      <alignment horizontal="center"/>
    </xf>
    <xf numFmtId="9" fontId="70" fillId="0" borderId="0" xfId="49" applyNumberFormat="1" applyFont="1" applyFill="1"/>
    <xf numFmtId="10" fontId="0" fillId="0" borderId="0" xfId="0" applyNumberFormat="1"/>
    <xf numFmtId="4" fontId="18" fillId="0" borderId="0" xfId="0" applyNumberFormat="1" applyFont="1"/>
    <xf numFmtId="0" fontId="18" fillId="0" borderId="0" xfId="0" applyFont="1"/>
    <xf numFmtId="168" fontId="18" fillId="0" borderId="0" xfId="2" applyNumberFormat="1" applyFont="1"/>
    <xf numFmtId="0" fontId="18" fillId="0" borderId="0" xfId="0" applyFont="1" applyBorder="1"/>
    <xf numFmtId="0" fontId="52" fillId="0" borderId="0" xfId="0" applyFont="1"/>
    <xf numFmtId="1" fontId="52" fillId="0" borderId="0" xfId="0" applyNumberFormat="1" applyFont="1"/>
    <xf numFmtId="166" fontId="52" fillId="0" borderId="0" xfId="0" applyNumberFormat="1" applyFont="1" applyFill="1" applyAlignment="1">
      <alignment horizontal="center"/>
    </xf>
    <xf numFmtId="168" fontId="52" fillId="0" borderId="0" xfId="2" applyNumberFormat="1" applyFont="1"/>
    <xf numFmtId="0" fontId="18" fillId="100" borderId="0" xfId="0" applyFont="1" applyFill="1"/>
    <xf numFmtId="1" fontId="18" fillId="100" borderId="0" xfId="0" applyNumberFormat="1" applyFont="1" applyFill="1"/>
    <xf numFmtId="166" fontId="72" fillId="100" borderId="0" xfId="0" applyNumberFormat="1" applyFont="1" applyFill="1" applyAlignment="1">
      <alignment horizontal="center"/>
    </xf>
    <xf numFmtId="0" fontId="73" fillId="0" borderId="0" xfId="0" applyFont="1"/>
    <xf numFmtId="1" fontId="73" fillId="0" borderId="0" xfId="0" applyNumberFormat="1" applyFont="1"/>
    <xf numFmtId="1" fontId="73" fillId="0" borderId="80" xfId="0" applyNumberFormat="1" applyFont="1" applyBorder="1"/>
    <xf numFmtId="166" fontId="73" fillId="0" borderId="0" xfId="0" applyNumberFormat="1" applyFont="1" applyFill="1" applyAlignment="1">
      <alignment horizontal="center"/>
    </xf>
    <xf numFmtId="168" fontId="33" fillId="0" borderId="0" xfId="2" applyNumberFormat="1" applyFont="1" applyFill="1" applyBorder="1"/>
    <xf numFmtId="170" fontId="22" fillId="0" borderId="7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NumberFormat="1" applyFill="1" applyBorder="1"/>
    <xf numFmtId="0" fontId="33" fillId="0" borderId="0" xfId="43" applyFill="1" applyBorder="1"/>
    <xf numFmtId="0" fontId="23" fillId="8" borderId="4" xfId="0" applyFont="1" applyFill="1" applyBorder="1"/>
    <xf numFmtId="1" fontId="0" fillId="101" borderId="2" xfId="0" applyNumberFormat="1" applyFill="1" applyBorder="1"/>
    <xf numFmtId="1" fontId="0" fillId="0" borderId="2" xfId="0" applyNumberFormat="1" applyFill="1" applyBorder="1"/>
    <xf numFmtId="1" fontId="0" fillId="0" borderId="46" xfId="0" applyNumberFormat="1" applyFill="1" applyBorder="1"/>
    <xf numFmtId="1" fontId="0" fillId="102" borderId="2" xfId="0" applyNumberFormat="1" applyFill="1" applyBorder="1"/>
    <xf numFmtId="1" fontId="6" fillId="103" borderId="27" xfId="0" applyNumberFormat="1" applyFont="1" applyFill="1" applyBorder="1"/>
    <xf numFmtId="0" fontId="0" fillId="0" borderId="2" xfId="0" applyBorder="1"/>
    <xf numFmtId="1" fontId="0" fillId="0" borderId="0" xfId="0" applyNumberFormat="1" applyFill="1" applyBorder="1"/>
    <xf numFmtId="0" fontId="67" fillId="0" borderId="0" xfId="0" applyFont="1" applyFill="1" applyBorder="1" applyAlignment="1">
      <alignment horizontal="center"/>
    </xf>
    <xf numFmtId="1" fontId="6" fillId="18" borderId="2" xfId="0" applyNumberFormat="1" applyFont="1" applyFill="1" applyBorder="1"/>
    <xf numFmtId="1" fontId="6" fillId="18" borderId="28" xfId="0" applyNumberFormat="1" applyFont="1" applyFill="1" applyBorder="1"/>
    <xf numFmtId="0" fontId="6" fillId="29" borderId="2" xfId="0" applyFont="1" applyFill="1" applyBorder="1"/>
    <xf numFmtId="0" fontId="6" fillId="29" borderId="28" xfId="0" applyFont="1" applyFill="1" applyBorder="1"/>
    <xf numFmtId="1" fontId="6" fillId="104" borderId="28" xfId="0" applyNumberFormat="1" applyFont="1" applyFill="1" applyBorder="1"/>
    <xf numFmtId="0" fontId="6" fillId="30" borderId="28" xfId="0" applyFont="1" applyFill="1" applyBorder="1"/>
    <xf numFmtId="1" fontId="6" fillId="100" borderId="28" xfId="0" applyNumberFormat="1" applyFont="1" applyFill="1" applyBorder="1"/>
    <xf numFmtId="2" fontId="6" fillId="23" borderId="2" xfId="0" applyNumberFormat="1" applyFont="1" applyFill="1" applyBorder="1"/>
    <xf numFmtId="2" fontId="6" fillId="23" borderId="28" xfId="0" applyNumberFormat="1" applyFont="1" applyFill="1" applyBorder="1"/>
    <xf numFmtId="1" fontId="6" fillId="103" borderId="2" xfId="0" applyNumberFormat="1" applyFont="1" applyFill="1" applyBorder="1"/>
    <xf numFmtId="1" fontId="6" fillId="102" borderId="2" xfId="0" applyNumberFormat="1" applyFont="1" applyFill="1" applyBorder="1"/>
    <xf numFmtId="1" fontId="6" fillId="103" borderId="28" xfId="0" applyNumberFormat="1" applyFont="1" applyFill="1" applyBorder="1"/>
    <xf numFmtId="1" fontId="6" fillId="22" borderId="28" xfId="0" applyNumberFormat="1" applyFont="1" applyFill="1" applyBorder="1"/>
    <xf numFmtId="1" fontId="6" fillId="14" borderId="2" xfId="0" applyNumberFormat="1" applyFont="1" applyFill="1" applyBorder="1"/>
    <xf numFmtId="1" fontId="6" fillId="14" borderId="28" xfId="0" applyNumberFormat="1" applyFont="1" applyFill="1" applyBorder="1"/>
    <xf numFmtId="1" fontId="64" fillId="105" borderId="28" xfId="0" applyNumberFormat="1" applyFont="1" applyFill="1" applyBorder="1"/>
    <xf numFmtId="1" fontId="74" fillId="30" borderId="28" xfId="0" applyNumberFormat="1" applyFont="1" applyFill="1" applyBorder="1"/>
    <xf numFmtId="0" fontId="67" fillId="0" borderId="0" xfId="0" applyNumberFormat="1" applyFont="1" applyFill="1" applyBorder="1" applyAlignment="1">
      <alignment horizontal="center"/>
    </xf>
    <xf numFmtId="2" fontId="6" fillId="0" borderId="28" xfId="0" applyNumberFormat="1" applyFont="1" applyFill="1" applyBorder="1"/>
    <xf numFmtId="2" fontId="0" fillId="0" borderId="0" xfId="0" applyNumberFormat="1" applyFill="1" applyAlignment="1">
      <alignment horizontal="center"/>
    </xf>
    <xf numFmtId="2" fontId="6" fillId="18" borderId="2" xfId="0" applyNumberFormat="1" applyFont="1" applyFill="1" applyBorder="1"/>
    <xf numFmtId="2" fontId="6" fillId="18" borderId="28" xfId="0" applyNumberFormat="1" applyFont="1" applyFill="1" applyBorder="1"/>
    <xf numFmtId="1" fontId="5" fillId="18" borderId="2" xfId="0" applyNumberFormat="1" applyFont="1" applyFill="1" applyBorder="1"/>
    <xf numFmtId="1" fontId="5" fillId="102" borderId="2" xfId="0" applyNumberFormat="1" applyFont="1" applyFill="1" applyBorder="1"/>
    <xf numFmtId="2" fontId="0" fillId="19" borderId="2" xfId="0" applyNumberFormat="1" applyFill="1" applyBorder="1"/>
    <xf numFmtId="2" fontId="0" fillId="102" borderId="2" xfId="0" applyNumberFormat="1" applyFill="1" applyBorder="1"/>
    <xf numFmtId="2" fontId="0" fillId="0" borderId="2" xfId="0" applyNumberFormat="1" applyFill="1" applyBorder="1"/>
    <xf numFmtId="0" fontId="6" fillId="29" borderId="83" xfId="0" applyFont="1" applyFill="1" applyBorder="1"/>
    <xf numFmtId="2" fontId="6" fillId="72" borderId="2" xfId="3" applyNumberFormat="1" applyFont="1" applyFill="1" applyBorder="1"/>
    <xf numFmtId="2" fontId="6" fillId="102" borderId="2" xfId="3" applyNumberFormat="1" applyFont="1" applyFill="1" applyBorder="1"/>
    <xf numFmtId="2" fontId="6" fillId="72" borderId="28" xfId="3" applyNumberFormat="1" applyFont="1" applyFill="1" applyBorder="1"/>
    <xf numFmtId="3" fontId="0" fillId="14" borderId="2" xfId="0" applyNumberFormat="1" applyFill="1" applyBorder="1"/>
    <xf numFmtId="3" fontId="0" fillId="102" borderId="2" xfId="0" applyNumberFormat="1" applyFill="1" applyBorder="1"/>
    <xf numFmtId="3" fontId="6" fillId="14" borderId="28" xfId="0" applyNumberFormat="1" applyFont="1" applyFill="1" applyBorder="1"/>
    <xf numFmtId="3" fontId="64" fillId="14" borderId="2" xfId="0" applyNumberFormat="1" applyFont="1" applyFill="1" applyBorder="1"/>
    <xf numFmtId="3" fontId="64" fillId="102" borderId="2" xfId="0" applyNumberFormat="1" applyFont="1" applyFill="1" applyBorder="1"/>
    <xf numFmtId="3" fontId="64" fillId="14" borderId="28" xfId="0" applyNumberFormat="1" applyFont="1" applyFill="1" applyBorder="1"/>
    <xf numFmtId="0" fontId="0" fillId="101" borderId="2" xfId="0" applyFill="1" applyBorder="1"/>
    <xf numFmtId="0" fontId="6" fillId="104" borderId="2" xfId="0" applyFont="1" applyFill="1" applyBorder="1"/>
    <xf numFmtId="0" fontId="6" fillId="104" borderId="28" xfId="0" applyFont="1" applyFill="1" applyBorder="1"/>
    <xf numFmtId="1" fontId="0" fillId="18" borderId="2" xfId="0" applyNumberFormat="1" applyFill="1" applyBorder="1"/>
    <xf numFmtId="2" fontId="64" fillId="18" borderId="2" xfId="0" applyNumberFormat="1" applyFont="1" applyFill="1" applyBorder="1"/>
    <xf numFmtId="2" fontId="64" fillId="102" borderId="2" xfId="0" applyNumberFormat="1" applyFont="1" applyFill="1" applyBorder="1"/>
    <xf numFmtId="2" fontId="64" fillId="18" borderId="28" xfId="0" applyNumberFormat="1" applyFont="1" applyFill="1" applyBorder="1"/>
    <xf numFmtId="0" fontId="0" fillId="2" borderId="2" xfId="0" applyFill="1" applyBorder="1"/>
    <xf numFmtId="0" fontId="6" fillId="2" borderId="28" xfId="0" applyFont="1" applyFill="1" applyBorder="1"/>
    <xf numFmtId="0" fontId="11" fillId="101" borderId="28" xfId="0" applyFont="1" applyFill="1" applyBorder="1"/>
    <xf numFmtId="0" fontId="6" fillId="101" borderId="28" xfId="0" applyFont="1" applyFill="1" applyBorder="1"/>
    <xf numFmtId="0" fontId="0" fillId="2" borderId="46" xfId="0" applyFill="1" applyBorder="1"/>
    <xf numFmtId="0" fontId="0" fillId="102" borderId="2" xfId="0" applyFill="1" applyBorder="1"/>
    <xf numFmtId="2" fontId="6" fillId="27" borderId="28" xfId="0" applyNumberFormat="1" applyFont="1" applyFill="1" applyBorder="1"/>
    <xf numFmtId="1" fontId="0" fillId="22" borderId="2" xfId="0" applyNumberFormat="1" applyFill="1" applyBorder="1"/>
    <xf numFmtId="1" fontId="11" fillId="22" borderId="28" xfId="0" applyNumberFormat="1" applyFont="1" applyFill="1" applyBorder="1"/>
    <xf numFmtId="0" fontId="6" fillId="0" borderId="2" xfId="0" applyFont="1" applyFill="1" applyBorder="1"/>
    <xf numFmtId="0" fontId="6" fillId="102" borderId="2" xfId="0" applyFont="1" applyFill="1" applyBorder="1"/>
    <xf numFmtId="0" fontId="16" fillId="29" borderId="2" xfId="0" applyFont="1" applyFill="1" applyBorder="1"/>
    <xf numFmtId="0" fontId="16" fillId="102" borderId="2" xfId="0" applyFont="1" applyFill="1" applyBorder="1"/>
    <xf numFmtId="0" fontId="16" fillId="29" borderId="28" xfId="0" applyFont="1" applyFill="1" applyBorder="1"/>
    <xf numFmtId="2" fontId="6" fillId="19" borderId="28" xfId="0" applyNumberFormat="1" applyFont="1" applyFill="1" applyBorder="1"/>
    <xf numFmtId="1" fontId="6" fillId="106" borderId="2" xfId="0" applyNumberFormat="1" applyFont="1" applyFill="1" applyBorder="1"/>
    <xf numFmtId="1" fontId="6" fillId="106" borderId="28" xfId="0" applyNumberFormat="1" applyFont="1" applyFill="1" applyBorder="1"/>
    <xf numFmtId="2" fontId="6" fillId="53" borderId="28" xfId="0" applyNumberFormat="1" applyFont="1" applyFill="1" applyBorder="1"/>
    <xf numFmtId="0" fontId="6" fillId="30" borderId="2" xfId="0" applyFont="1" applyFill="1" applyBorder="1"/>
    <xf numFmtId="3" fontId="6" fillId="24" borderId="28" xfId="0" applyNumberFormat="1" applyFont="1" applyFill="1" applyBorder="1"/>
    <xf numFmtId="0" fontId="11" fillId="30" borderId="28" xfId="0" applyFont="1" applyFill="1" applyBorder="1"/>
    <xf numFmtId="2" fontId="6" fillId="0" borderId="2" xfId="0" applyNumberFormat="1" applyFont="1" applyFill="1" applyBorder="1"/>
    <xf numFmtId="3" fontId="6" fillId="14" borderId="46" xfId="0" applyNumberFormat="1" applyFont="1" applyFill="1" applyBorder="1"/>
    <xf numFmtId="1" fontId="6" fillId="107" borderId="2" xfId="0" applyNumberFormat="1" applyFont="1" applyFill="1" applyBorder="1"/>
    <xf numFmtId="1" fontId="6" fillId="107" borderId="28" xfId="0" applyNumberFormat="1" applyFont="1" applyFill="1" applyBorder="1"/>
    <xf numFmtId="1" fontId="0" fillId="100" borderId="2" xfId="0" applyNumberFormat="1" applyFill="1" applyBorder="1"/>
    <xf numFmtId="0" fontId="6" fillId="108" borderId="2" xfId="0" applyFont="1" applyFill="1" applyBorder="1"/>
    <xf numFmtId="0" fontId="6" fillId="108" borderId="28" xfId="0" applyFont="1" applyFill="1" applyBorder="1"/>
    <xf numFmtId="2" fontId="0" fillId="23" borderId="2" xfId="0" applyNumberFormat="1" applyFill="1" applyBorder="1"/>
    <xf numFmtId="0" fontId="6" fillId="20" borderId="28" xfId="0" applyFont="1" applyFill="1" applyBorder="1"/>
    <xf numFmtId="2" fontId="6" fillId="0" borderId="46" xfId="0" applyNumberFormat="1" applyFont="1" applyFill="1" applyBorder="1"/>
    <xf numFmtId="0" fontId="6" fillId="109" borderId="28" xfId="0" applyFont="1" applyFill="1" applyBorder="1"/>
    <xf numFmtId="165" fontId="0" fillId="0" borderId="2" xfId="0" applyNumberFormat="1" applyFill="1" applyBorder="1"/>
    <xf numFmtId="2" fontId="6" fillId="56" borderId="28" xfId="0" applyNumberFormat="1" applyFont="1" applyFill="1" applyBorder="1"/>
    <xf numFmtId="0" fontId="6" fillId="4" borderId="28" xfId="0" applyFont="1" applyFill="1" applyBorder="1"/>
    <xf numFmtId="2" fontId="6" fillId="29" borderId="28" xfId="0" applyNumberFormat="1" applyFont="1" applyFill="1" applyBorder="1"/>
    <xf numFmtId="0" fontId="6" fillId="28" borderId="2" xfId="0" applyFont="1" applyFill="1" applyBorder="1"/>
    <xf numFmtId="0" fontId="6" fillId="28" borderId="28" xfId="0" applyFont="1" applyFill="1" applyBorder="1"/>
    <xf numFmtId="0" fontId="6" fillId="21" borderId="28" xfId="0" applyFont="1" applyFill="1" applyBorder="1"/>
    <xf numFmtId="0" fontId="0" fillId="15" borderId="2" xfId="0" applyFill="1" applyBorder="1"/>
    <xf numFmtId="0" fontId="6" fillId="21" borderId="2" xfId="0" applyFont="1" applyFill="1" applyBorder="1"/>
    <xf numFmtId="0" fontId="4" fillId="21" borderId="84" xfId="0" applyFont="1" applyFill="1" applyBorder="1"/>
    <xf numFmtId="2" fontId="6" fillId="20" borderId="17" xfId="3" applyNumberFormat="1" applyFont="1" applyFill="1" applyBorder="1"/>
    <xf numFmtId="0" fontId="75" fillId="110" borderId="1" xfId="0" applyFont="1" applyFill="1" applyBorder="1"/>
    <xf numFmtId="0" fontId="67" fillId="0" borderId="0" xfId="0" applyFont="1" applyBorder="1" applyAlignment="1">
      <alignment horizontal="center"/>
    </xf>
    <xf numFmtId="2" fontId="7" fillId="0" borderId="2" xfId="0" applyNumberFormat="1" applyFont="1" applyFill="1" applyBorder="1"/>
    <xf numFmtId="0" fontId="6" fillId="0" borderId="2" xfId="0" applyFont="1" applyBorder="1"/>
    <xf numFmtId="0" fontId="6" fillId="0" borderId="28" xfId="0" applyFont="1" applyBorder="1"/>
    <xf numFmtId="0" fontId="6" fillId="5" borderId="28" xfId="0" applyFont="1" applyFill="1" applyBorder="1"/>
    <xf numFmtId="2" fontId="6" fillId="107" borderId="63" xfId="3" applyNumberFormat="1" applyFont="1" applyFill="1" applyBorder="1"/>
    <xf numFmtId="49" fontId="16" fillId="9" borderId="0" xfId="0" applyNumberFormat="1" applyFont="1" applyFill="1" applyBorder="1"/>
    <xf numFmtId="1" fontId="52" fillId="12" borderId="58" xfId="0" applyNumberFormat="1" applyFont="1" applyFill="1" applyBorder="1"/>
    <xf numFmtId="1" fontId="66" fillId="0" borderId="0" xfId="0" applyNumberFormat="1" applyFont="1"/>
    <xf numFmtId="9" fontId="1" fillId="0" borderId="0" xfId="2" applyNumberFormat="1" applyFont="1"/>
    <xf numFmtId="169" fontId="76" fillId="0" borderId="15" xfId="0" applyNumberFormat="1" applyFont="1" applyFill="1" applyBorder="1"/>
    <xf numFmtId="1" fontId="6" fillId="111" borderId="82" xfId="0" applyNumberFormat="1" applyFont="1" applyFill="1" applyBorder="1"/>
    <xf numFmtId="0" fontId="5" fillId="112" borderId="0" xfId="0" applyFont="1" applyFill="1" applyAlignment="1">
      <alignment horizontal="left"/>
    </xf>
    <xf numFmtId="164" fontId="0" fillId="0" borderId="0" xfId="1" applyFont="1" applyFill="1" applyBorder="1" applyAlignment="1">
      <alignment horizontal="right"/>
    </xf>
    <xf numFmtId="164" fontId="0" fillId="0" borderId="0" xfId="1" applyFont="1"/>
    <xf numFmtId="164" fontId="0" fillId="0" borderId="0" xfId="1" applyFont="1" applyFill="1"/>
    <xf numFmtId="9" fontId="0" fillId="0" borderId="0" xfId="2" applyNumberFormat="1" applyFont="1"/>
    <xf numFmtId="168" fontId="0" fillId="4" borderId="0" xfId="2" applyNumberFormat="1" applyFont="1" applyFill="1"/>
    <xf numFmtId="0" fontId="6" fillId="0" borderId="0" xfId="0" applyFont="1" applyFill="1" applyBorder="1" applyAlignment="1">
      <alignment horizontal="center"/>
    </xf>
    <xf numFmtId="0" fontId="0" fillId="30" borderId="0" xfId="0" applyFill="1"/>
    <xf numFmtId="0" fontId="50" fillId="0" borderId="0" xfId="0" applyFont="1" applyFill="1" applyBorder="1" applyAlignment="1">
      <alignment horizontal="center"/>
    </xf>
    <xf numFmtId="3" fontId="0" fillId="0" borderId="4" xfId="0" applyNumberFormat="1" applyBorder="1" applyAlignment="1">
      <alignment horizontal="center" wrapText="1"/>
    </xf>
    <xf numFmtId="3" fontId="0" fillId="0" borderId="1" xfId="0" applyNumberFormat="1" applyBorder="1" applyAlignment="1">
      <alignment horizontal="center" wrapText="1"/>
    </xf>
    <xf numFmtId="2" fontId="11" fillId="74" borderId="14" xfId="3" applyNumberFormat="1" applyFont="1" applyFill="1" applyBorder="1"/>
    <xf numFmtId="2" fontId="6" fillId="18" borderId="1" xfId="3" applyNumberFormat="1" applyFont="1" applyFill="1" applyBorder="1"/>
    <xf numFmtId="2" fontId="6" fillId="18" borderId="18" xfId="3" applyNumberFormat="1" applyFont="1" applyFill="1" applyBorder="1"/>
    <xf numFmtId="2" fontId="6" fillId="14" borderId="58" xfId="3" applyNumberFormat="1" applyFont="1" applyFill="1" applyBorder="1"/>
    <xf numFmtId="2" fontId="6" fillId="64" borderId="71" xfId="3" applyNumberFormat="1" applyFont="1" applyFill="1" applyBorder="1"/>
    <xf numFmtId="2" fontId="6" fillId="64" borderId="14" xfId="3" applyNumberFormat="1" applyFont="1" applyFill="1" applyBorder="1"/>
    <xf numFmtId="2" fontId="6" fillId="0" borderId="14" xfId="3" applyNumberFormat="1" applyFont="1" applyFill="1" applyBorder="1"/>
    <xf numFmtId="2" fontId="6" fillId="0" borderId="15" xfId="3" applyNumberFormat="1" applyFont="1" applyFill="1" applyBorder="1"/>
    <xf numFmtId="2" fontId="24" fillId="67" borderId="71" xfId="3" applyNumberFormat="1" applyFont="1" applyFill="1" applyBorder="1"/>
    <xf numFmtId="2" fontId="6" fillId="113" borderId="14" xfId="3" applyNumberFormat="1" applyFont="1" applyFill="1" applyBorder="1"/>
    <xf numFmtId="2" fontId="6" fillId="75" borderId="71" xfId="3" applyNumberFormat="1" applyFont="1" applyFill="1" applyBorder="1"/>
    <xf numFmtId="2" fontId="11" fillId="75" borderId="14" xfId="3" applyNumberFormat="1" applyFont="1" applyFill="1" applyBorder="1"/>
    <xf numFmtId="2" fontId="6" fillId="65" borderId="20" xfId="3" applyNumberFormat="1" applyFont="1" applyFill="1" applyBorder="1"/>
    <xf numFmtId="2" fontId="6" fillId="114" borderId="23" xfId="3" applyNumberFormat="1" applyFont="1" applyFill="1" applyBorder="1"/>
    <xf numFmtId="2" fontId="24" fillId="65" borderId="73" xfId="3" applyNumberFormat="1" applyFont="1" applyFill="1" applyBorder="1"/>
    <xf numFmtId="2" fontId="6" fillId="0" borderId="63" xfId="3" applyNumberFormat="1" applyFont="1" applyFill="1" applyBorder="1"/>
    <xf numFmtId="2" fontId="6" fillId="0" borderId="23" xfId="3" applyNumberFormat="1" applyFont="1" applyFill="1" applyBorder="1"/>
    <xf numFmtId="2" fontId="6" fillId="0" borderId="22" xfId="3" applyNumberFormat="1" applyFont="1" applyFill="1" applyBorder="1"/>
    <xf numFmtId="2" fontId="6" fillId="64" borderId="7" xfId="3" applyNumberFormat="1" applyFont="1" applyFill="1" applyBorder="1"/>
    <xf numFmtId="2" fontId="6" fillId="83" borderId="15" xfId="3" applyNumberFormat="1" applyFont="1" applyFill="1" applyBorder="1"/>
    <xf numFmtId="2" fontId="6" fillId="24" borderId="71" xfId="3" applyNumberFormat="1" applyFont="1" applyFill="1" applyBorder="1"/>
    <xf numFmtId="2" fontId="24" fillId="19" borderId="17" xfId="3" applyNumberFormat="1" applyFont="1" applyFill="1" applyBorder="1"/>
    <xf numFmtId="2" fontId="24" fillId="12" borderId="65" xfId="3" applyNumberFormat="1" applyFont="1" applyFill="1" applyBorder="1"/>
    <xf numFmtId="2" fontId="24" fillId="12" borderId="71" xfId="3" applyNumberFormat="1" applyFont="1" applyFill="1" applyBorder="1"/>
    <xf numFmtId="2" fontId="24" fillId="67" borderId="15" xfId="3" applyNumberFormat="1" applyFont="1" applyFill="1" applyBorder="1"/>
    <xf numFmtId="2" fontId="6" fillId="14" borderId="1" xfId="3" applyNumberFormat="1" applyFont="1" applyFill="1" applyBorder="1"/>
    <xf numFmtId="2" fontId="11" fillId="26" borderId="58" xfId="3" applyNumberFormat="1" applyFont="1" applyFill="1" applyBorder="1"/>
    <xf numFmtId="2" fontId="13" fillId="115" borderId="14" xfId="3" applyNumberFormat="1" applyFont="1" applyFill="1" applyBorder="1"/>
    <xf numFmtId="2" fontId="13" fillId="56" borderId="14" xfId="3" applyNumberFormat="1" applyFont="1" applyFill="1" applyBorder="1"/>
    <xf numFmtId="2" fontId="13" fillId="56" borderId="15" xfId="3" applyNumberFormat="1" applyFont="1" applyFill="1" applyBorder="1"/>
    <xf numFmtId="2" fontId="13" fillId="4" borderId="15" xfId="3" applyNumberFormat="1" applyFont="1" applyFill="1" applyBorder="1"/>
    <xf numFmtId="2" fontId="13" fillId="4" borderId="71" xfId="3" applyNumberFormat="1" applyFont="1" applyFill="1" applyBorder="1"/>
    <xf numFmtId="2" fontId="13" fillId="4" borderId="14" xfId="3" applyNumberFormat="1" applyFont="1" applyFill="1" applyBorder="1"/>
    <xf numFmtId="2" fontId="24" fillId="65" borderId="15" xfId="3" applyNumberFormat="1" applyFont="1" applyFill="1" applyBorder="1"/>
    <xf numFmtId="2" fontId="13" fillId="94" borderId="71" xfId="3" applyNumberFormat="1" applyFont="1" applyFill="1" applyBorder="1"/>
    <xf numFmtId="2" fontId="6" fillId="116" borderId="20" xfId="3" applyNumberFormat="1" applyFont="1" applyFill="1" applyBorder="1"/>
    <xf numFmtId="2" fontId="6" fillId="117" borderId="21" xfId="3" applyNumberFormat="1" applyFont="1" applyFill="1" applyBorder="1"/>
    <xf numFmtId="0" fontId="7" fillId="61" borderId="55" xfId="0" applyFont="1" applyFill="1" applyBorder="1"/>
    <xf numFmtId="0" fontId="24" fillId="97" borderId="20" xfId="0" applyFont="1" applyFill="1" applyBorder="1"/>
    <xf numFmtId="0" fontId="6" fillId="0" borderId="21" xfId="0" applyFont="1" applyFill="1" applyBorder="1"/>
    <xf numFmtId="0" fontId="24" fillId="0" borderId="74" xfId="0" applyFont="1" applyFill="1" applyBorder="1"/>
    <xf numFmtId="0" fontId="24" fillId="0" borderId="20" xfId="0" applyFont="1" applyFill="1" applyBorder="1"/>
    <xf numFmtId="2" fontId="6" fillId="20" borderId="20" xfId="3" applyNumberFormat="1" applyFont="1" applyFill="1" applyBorder="1"/>
    <xf numFmtId="2" fontId="6" fillId="118" borderId="25" xfId="3" applyNumberFormat="1" applyFont="1" applyFill="1" applyBorder="1"/>
    <xf numFmtId="2" fontId="6" fillId="98" borderId="24" xfId="3" applyNumberFormat="1" applyFont="1" applyFill="1" applyBorder="1"/>
    <xf numFmtId="2" fontId="6" fillId="98" borderId="26" xfId="3" applyNumberFormat="1" applyFont="1" applyFill="1" applyBorder="1"/>
    <xf numFmtId="0" fontId="0" fillId="62" borderId="4" xfId="0" applyFill="1" applyBorder="1" applyAlignment="1">
      <alignment horizontal="center"/>
    </xf>
    <xf numFmtId="0" fontId="0" fillId="62" borderId="5" xfId="0" applyFill="1" applyBorder="1" applyAlignment="1">
      <alignment horizontal="center"/>
    </xf>
    <xf numFmtId="0" fontId="0" fillId="62" borderId="6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5" borderId="4" xfId="0" applyFill="1" applyBorder="1" applyAlignment="1">
      <alignment horizontal="center"/>
    </xf>
    <xf numFmtId="0" fontId="0" fillId="55" borderId="5" xfId="0" applyFill="1" applyBorder="1" applyAlignment="1">
      <alignment horizontal="center"/>
    </xf>
    <xf numFmtId="0" fontId="0" fillId="55" borderId="6" xfId="0" applyFill="1" applyBorder="1" applyAlignment="1">
      <alignment horizontal="center"/>
    </xf>
    <xf numFmtId="0" fontId="14" fillId="56" borderId="4" xfId="0" applyFont="1" applyFill="1" applyBorder="1" applyAlignment="1">
      <alignment horizontal="center"/>
    </xf>
    <xf numFmtId="0" fontId="14" fillId="56" borderId="5" xfId="0" applyFont="1" applyFill="1" applyBorder="1" applyAlignment="1">
      <alignment horizontal="center"/>
    </xf>
    <xf numFmtId="0" fontId="14" fillId="56" borderId="6" xfId="0" applyFont="1" applyFill="1" applyBorder="1" applyAlignment="1">
      <alignment horizontal="center"/>
    </xf>
    <xf numFmtId="0" fontId="0" fillId="0" borderId="39" xfId="0" applyBorder="1"/>
    <xf numFmtId="0" fontId="0" fillId="0" borderId="40" xfId="0" applyBorder="1"/>
  </cellXfs>
  <cellStyles count="54">
    <cellStyle name="20% - Акцент1 2" xfId="5"/>
    <cellStyle name="20% - Акцент2 2" xfId="6"/>
    <cellStyle name="20% - Акцент3 2" xfId="7"/>
    <cellStyle name="20% - Акцент4 2" xfId="8"/>
    <cellStyle name="20% - Акцент5 2" xfId="9"/>
    <cellStyle name="20% - Акцент6 2" xfId="10"/>
    <cellStyle name="40% - Акцент1 2" xfId="11"/>
    <cellStyle name="40% - Акцент2 2" xfId="12"/>
    <cellStyle name="40% - Акцент3 2" xfId="13"/>
    <cellStyle name="40% - Акцент4 2" xfId="14"/>
    <cellStyle name="40% - Акцент5 2" xfId="15"/>
    <cellStyle name="40% - Акцент6 2" xfId="16"/>
    <cellStyle name="60% - Акцент1 2" xfId="17"/>
    <cellStyle name="60% - Акцент2 2" xfId="18"/>
    <cellStyle name="60% - Акцент3 2" xfId="19"/>
    <cellStyle name="60% - Акцент4 2" xfId="20"/>
    <cellStyle name="60% - Акцент5 2" xfId="21"/>
    <cellStyle name="60% - Акцент6 2" xfId="22"/>
    <cellStyle name="Normal_Sheet1" xfId="23"/>
    <cellStyle name="Акцент1 2" xfId="24"/>
    <cellStyle name="Акцент2 2" xfId="25"/>
    <cellStyle name="Акцент3 2" xfId="26"/>
    <cellStyle name="Акцент4 2" xfId="27"/>
    <cellStyle name="Акцент5 2" xfId="28"/>
    <cellStyle name="Акцент6 2" xfId="29"/>
    <cellStyle name="Ввод  2" xfId="30"/>
    <cellStyle name="Вывод 2" xfId="31"/>
    <cellStyle name="Вычисление 2" xfId="32"/>
    <cellStyle name="Заголовок 1 2" xfId="33"/>
    <cellStyle name="Заголовок 2 2" xfId="34"/>
    <cellStyle name="Заголовок 3 2" xfId="35"/>
    <cellStyle name="Заголовок 4 2" xfId="36"/>
    <cellStyle name="Итог 2" xfId="37"/>
    <cellStyle name="Контрольная ячейка 2" xfId="38"/>
    <cellStyle name="Название 2" xfId="39"/>
    <cellStyle name="Нейтральный 2" xfId="40"/>
    <cellStyle name="Обычный" xfId="0" builtinId="0"/>
    <cellStyle name="Обычный 2" xfId="41"/>
    <cellStyle name="Обычный 3" xfId="3"/>
    <cellStyle name="Обычный 3 2" xfId="4"/>
    <cellStyle name="Обычный 6" xfId="42"/>
    <cellStyle name="Обычный_ИЮЛЬ 2014" xfId="43"/>
    <cellStyle name="Обычный_План производства (2)" xfId="44"/>
    <cellStyle name="Плохой 2" xfId="45"/>
    <cellStyle name="Пояснение 2" xfId="46"/>
    <cellStyle name="Примечание 2" xfId="47"/>
    <cellStyle name="Процентный" xfId="2" builtinId="5"/>
    <cellStyle name="Процентный 2" xfId="48"/>
    <cellStyle name="Процентный 2 2" xfId="49"/>
    <cellStyle name="Процентный 3" xfId="50"/>
    <cellStyle name="Связанная ячейка 2" xfId="51"/>
    <cellStyle name="Текст предупреждения 2" xfId="52"/>
    <cellStyle name="Финансовый" xfId="1" builtinId="3"/>
    <cellStyle name="Хороший 2" xfId="53"/>
  </cellStyles>
  <dxfs count="6">
    <dxf>
      <numFmt numFmtId="1" formatCode="0"/>
    </dxf>
    <dxf>
      <fill>
        <patternFill patternType="solid">
          <fgColor indexed="64"/>
          <bgColor rgb="FFFFC000"/>
        </patternFill>
      </fill>
    </dxf>
    <dxf>
      <numFmt numFmtId="3" formatCode="#,##0"/>
    </dxf>
    <dxf>
      <fill>
        <patternFill patternType="solid">
          <bgColor rgb="FFFFC000"/>
        </patternFill>
      </fill>
    </dxf>
    <dxf>
      <numFmt numFmtId="3" formatCode="#,##0"/>
    </dxf>
    <dxf>
      <numFmt numFmtId="3" formatCode="#,##0"/>
    </dxf>
  </dxfs>
  <tableStyles count="0" defaultTableStyle="TableStyleMedium9" defaultPivotStyle="PivotStyleLight16"/>
  <colors>
    <mruColors>
      <color rgb="FFFFCC66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Потапова Светлана" refreshedDate="44090.584961342596" createdVersion="3" refreshedVersion="3" minRefreshableVersion="3" recordCount="8">
  <cacheSource type="worksheet">
    <worksheetSource ref="A21:S29" sheet="Лист5 (2)"/>
  </cacheSource>
  <cacheFields count="19">
    <cacheField name="смесь" numFmtId="0">
      <sharedItems count="8">
        <s v="5-40 C 2 цех"/>
        <s v="5-40 C 2 цех + 30% дробла"/>
        <s v="5-40 C 2 цех+30%смесь для ко-экструзии"/>
        <s v="5-70 C 1 цех"/>
        <s v="ALUPLAST"/>
        <s v="ALUPLAST наша"/>
        <s v="дробло"/>
        <s v="Цвет 1-2 цех Ca/Zn"/>
      </sharedItems>
    </cacheField>
    <cacheField name="ПВХ Проплекс" numFmtId="3">
      <sharedItems containsSemiMixedTypes="0" containsString="0" containsNumber="1" minValue="0" maxValue="840641.27070244658" count="6">
        <n v="818198.7407120252"/>
        <n v="119467.06143196198"/>
        <n v="99873.178427105988"/>
        <n v="840641.27070244658"/>
        <n v="0"/>
        <n v="31349.228661417314"/>
      </sharedItems>
    </cacheField>
    <cacheField name="ПВХ Алупласт" numFmtId="3">
      <sharedItems containsSemiMixedTypes="0" containsString="0" containsNumber="1" minValue="0" maxValue="31215.952751572328" count="3">
        <n v="0"/>
        <n v="31215.952751572328"/>
        <n v="15550.116436736304"/>
      </sharedItems>
    </cacheField>
    <cacheField name="Стабилизатор Проплекс" numFmtId="3">
      <sharedItems containsSemiMixedTypes="0" containsString="0" containsNumber="1" minValue="0" maxValue="31103.727015990524" count="6">
        <n v="27818.757184208855"/>
        <n v="4061.8800886867066"/>
        <n v="3425.6500200497348"/>
        <n v="31103.727015990524"/>
        <n v="0"/>
        <n v="1097.223003149606"/>
      </sharedItems>
    </cacheField>
    <cacheField name="Стабилизатор Проплекс для Алупласта" numFmtId="3">
      <sharedItems containsSemiMixedTypes="0" containsString="0" containsNumber="1" minValue="0" maxValue="575.35430815924326"/>
    </cacheField>
    <cacheField name="Стабилизатор Алупласт" numFmtId="3">
      <sharedItems containsSemiMixedTypes="0" containsString="0" containsNumber="1" minValue="0" maxValue="1092.5583463050316"/>
    </cacheField>
    <cacheField name="Титан Проплекс" numFmtId="3">
      <sharedItems containsSemiMixedTypes="0" containsString="0" containsNumber="1" minValue="0" maxValue="25219.238121073398"/>
    </cacheField>
    <cacheField name="Титан Алупласт" numFmtId="3">
      <sharedItems containsSemiMixedTypes="0" containsString="0" containsNumber="1" minValue="0" maxValue="842.83072429245306"/>
    </cacheField>
    <cacheField name="СРЕ/СРZ Проплекс" numFmtId="3">
      <sharedItems containsSemiMixedTypes="0" containsString="0" containsNumber="1" minValue="0" maxValue="42032.063535122332"/>
    </cacheField>
    <cacheField name="СРЕ/СРZ Алупласт" numFmtId="3">
      <sharedItems containsSemiMixedTypes="0" containsString="0" containsNumber="1" minValue="0" maxValue="777.50582183681513"/>
    </cacheField>
    <cacheField name="Мел Проплекс" numFmtId="3">
      <sharedItems containsSemiMixedTypes="0" containsString="0" containsNumber="1" minValue="0" maxValue="126096.190605367"/>
    </cacheField>
    <cacheField name="Мел Проплекс для Алупласта" numFmtId="3">
      <sharedItems containsSemiMixedTypes="0" containsString="0" containsNumber="1" minValue="0" maxValue="2332.5174655104456"/>
    </cacheField>
    <cacheField name="Мел Алупласт" numFmtId="3">
      <sharedItems containsSemiMixedTypes="0" containsString="0" containsNumber="1" minValue="0" maxValue="4994.552440251573"/>
    </cacheField>
    <cacheField name="модификатор KM-1" numFmtId="3">
      <sharedItems containsSemiMixedTypes="0" containsString="0" containsNumber="1" minValue="0" maxValue="1248.6381100628932"/>
    </cacheField>
    <cacheField name="Желт пигмент" numFmtId="3">
      <sharedItems containsSemiMixedTypes="0" containsString="0" containsNumber="1" minValue="0" maxValue="312.15952751572331"/>
    </cacheField>
    <cacheField name="Черн пигмент" numFmtId="3">
      <sharedItems containsSemiMixedTypes="0" containsString="0" containsNumber="1" minValue="0" maxValue="15.550116436736305"/>
    </cacheField>
    <cacheField name="Дробло" numFmtId="3">
      <sharedItems containsSemiMixedTypes="0" containsString="0" containsNumber="1" minValue="0" maxValue="64717.013849999974"/>
    </cacheField>
    <cacheField name="Коричневый краситель" numFmtId="3">
      <sharedItems containsString="0" containsBlank="1" containsNumber="1" minValue="470.23842992125969" maxValue="470.23842992125969"/>
    </cacheField>
    <cacheField name="%" numFmtId="3">
      <sharedItems containsSemiMixedTypes="0" containsString="0" containsNumber="1" minValue="19725.322700000001" maxValue="1065092.48997999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Потапова Светлана" refreshedDate="44092.611010995373" createdVersion="3" refreshedVersion="3" minRefreshableVersion="3" recordCount="102">
  <cacheSource type="worksheet">
    <worksheetSource ref="B1:Z103" sheet="39-я"/>
  </cacheSource>
  <cacheFields count="25">
    <cacheField name="№ линии" numFmtId="0">
      <sharedItems containsBlank="1" containsMixedTypes="1" containsNumber="1" containsInteger="1" minValue="2" maxValue="23"/>
    </cacheField>
    <cacheField name="Номер инструмента" numFmtId="0">
      <sharedItems/>
    </cacheField>
    <cacheField name="Артикул общий" numFmtId="0">
      <sharedItems/>
    </cacheField>
    <cacheField name="Вес п.м" numFmtId="0">
      <sharedItems containsSemiMixedTypes="0" containsString="0" containsNumber="1" minValue="0.108" maxValue="1.8720000000000001"/>
    </cacheField>
    <cacheField name="Кол-во в паллете, м" numFmtId="0">
      <sharedItems containsSemiMixedTypes="0" containsString="0" containsNumber="1" minValue="409.5" maxValue="5460"/>
    </cacheField>
    <cacheField name="Скорость, м/мин" numFmtId="0">
      <sharedItems containsSemiMixedTypes="0" containsString="0" containsNumber="1" minValue="1.1499999999999999" maxValue="12.22"/>
    </cacheField>
    <cacheField name="паллеты, шт" numFmtId="1">
      <sharedItems containsSemiMixedTypes="0" containsString="0" containsNumber="1" minValue="0" maxValue="50.363076923076925"/>
    </cacheField>
    <cacheField name="дни" numFmtId="1">
      <sharedItems containsString="0" containsBlank="1" containsNumber="1" containsInteger="1" minValue="1" maxValue="7"/>
    </cacheField>
    <cacheField name="1339,2" numFmtId="3">
      <sharedItems containsSemiMixedTypes="0" containsString="0" containsNumber="1" minValue="0" maxValue="114555.16800000001"/>
    </cacheField>
    <cacheField name="План в кг." numFmtId="3">
      <sharedItems containsSemiMixedTypes="0" containsString="0" containsNumber="1" minValue="0" maxValue="38607.528960000003"/>
    </cacheField>
    <cacheField name="Профиль" numFmtId="0">
      <sharedItems count="2">
        <s v="ALUPLAST"/>
        <s v="PROPLEX"/>
      </sharedItems>
    </cacheField>
    <cacheField name="Рецептура" numFmtId="0">
      <sharedItems/>
    </cacheField>
    <cacheField name="ПВХ " numFmtId="3">
      <sharedItems containsSemiMixedTypes="0" containsString="0" containsNumber="1" minValue="0" maxValue="30543.931139240507"/>
    </cacheField>
    <cacheField name="Стабилизатор Проплекс" numFmtId="3">
      <sharedItems containsSemiMixedTypes="0" containsString="0" containsNumber="1" minValue="0" maxValue="1038.4936587341772"/>
    </cacheField>
    <cacheField name="Стабилизатор Алупласт" numFmtId="3">
      <sharedItems containsSemiMixedTypes="0" containsString="0" containsNumber="1" containsInteger="1" minValue="0" maxValue="0"/>
    </cacheField>
    <cacheField name="Титан " numFmtId="3">
      <sharedItems containsSemiMixedTypes="0" containsString="0" containsNumber="1" minValue="0" maxValue="916.31793417721519"/>
    </cacheField>
    <cacheField name="СРЕ/СРZ " numFmtId="3">
      <sharedItems containsSemiMixedTypes="0" containsString="0" containsNumber="1" minValue="0" maxValue="1527.1965569620252"/>
    </cacheField>
    <cacheField name="Мел Проплекс" numFmtId="3">
      <sharedItems containsSemiMixedTypes="0" containsString="0" containsNumber="1" minValue="0" maxValue="4581.5896708860764"/>
    </cacheField>
    <cacheField name="Мел Алупласт" numFmtId="3">
      <sharedItems containsSemiMixedTypes="0" containsString="0" containsNumber="1" containsInteger="1" minValue="0" maxValue="0"/>
    </cacheField>
    <cacheField name="модификатор KM-1" numFmtId="3">
      <sharedItems containsSemiMixedTypes="0" containsString="0" containsNumber="1" containsInteger="1" minValue="0" maxValue="0"/>
    </cacheField>
    <cacheField name="Желт пигмент" numFmtId="3">
      <sharedItems containsSemiMixedTypes="0" containsString="0" containsNumber="1" containsInteger="1" minValue="0" maxValue="0"/>
    </cacheField>
    <cacheField name="Черн пигмент" numFmtId="3">
      <sharedItems containsSemiMixedTypes="0" containsString="0" containsNumber="1" containsInteger="1" minValue="0" maxValue="0"/>
    </cacheField>
    <cacheField name="Дробло" numFmtId="3">
      <sharedItems containsSemiMixedTypes="0" containsString="0" containsNumber="1" minValue="0" maxValue="8618.3546399999996"/>
    </cacheField>
    <cacheField name="Коричневый краситель" numFmtId="3">
      <sharedItems containsSemiMixedTypes="0" containsString="0" containsNumber="1" containsInteger="1" minValue="0" maxValue="0"/>
    </cacheField>
    <cacheField name="Паллеты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Потапова Светлана" refreshedDate="44092.618084027781" createdVersion="3" refreshedVersion="3" minRefreshableVersion="3" recordCount="113">
  <cacheSource type="worksheet">
    <worksheetSource ref="B1:Z114" sheet="39-я"/>
  </cacheSource>
  <cacheFields count="25">
    <cacheField name="№ линии" numFmtId="0">
      <sharedItems containsBlank="1" containsMixedTypes="1" containsNumber="1" containsInteger="1" minValue="0" maxValue="23"/>
    </cacheField>
    <cacheField name="Номер инструмента" numFmtId="0">
      <sharedItems containsBlank="1"/>
    </cacheField>
    <cacheField name="Артикул общий" numFmtId="0">
      <sharedItems containsBlank="1"/>
    </cacheField>
    <cacheField name="Вес п.м" numFmtId="0">
      <sharedItems containsString="0" containsBlank="1" containsNumber="1" minValue="0.108" maxValue="1.8720000000000001"/>
    </cacheField>
    <cacheField name="Кол-во в паллете, м" numFmtId="0">
      <sharedItems containsString="0" containsBlank="1" containsNumber="1" minValue="409.5" maxValue="5460"/>
    </cacheField>
    <cacheField name="Скорость, м/мин" numFmtId="0">
      <sharedItems containsString="0" containsBlank="1" containsNumber="1" minValue="1.1499999999999999" maxValue="12.22"/>
    </cacheField>
    <cacheField name="паллеты, шт" numFmtId="0">
      <sharedItems containsString="0" containsBlank="1" containsNumber="1" minValue="0" maxValue="796.42774292724141"/>
    </cacheField>
    <cacheField name="дни" numFmtId="0">
      <sharedItems containsString="0" containsBlank="1" containsNumber="1" containsInteger="1" minValue="1" maxValue="7"/>
    </cacheField>
    <cacheField name="1339,2" numFmtId="0">
      <sharedItems containsString="0" containsBlank="1" containsNumber="1" minValue="0" maxValue="830263.82400000002"/>
    </cacheField>
    <cacheField name="План в кг." numFmtId="0">
      <sharedItems containsString="0" containsBlank="1" containsNumber="1" minValue="0" maxValue="644779.16006399994"/>
    </cacheField>
    <cacheField name="Профиль" numFmtId="0">
      <sharedItems containsBlank="1"/>
    </cacheField>
    <cacheField name="Рецептура" numFmtId="0">
      <sharedItems containsBlank="1"/>
    </cacheField>
    <cacheField name="ПВХ " numFmtId="0">
      <sharedItems containsString="0" containsBlank="1" containsNumber="1" minValue="0" maxValue="492117.03798951081"/>
    </cacheField>
    <cacheField name="Стабилизатор Проплекс" numFmtId="0">
      <sharedItems containsString="0" containsBlank="1" containsNumber="1" minValue="0" maxValue="17470.933702824743"/>
    </cacheField>
    <cacheField name="Стабилизатор Алупласт" numFmtId="0">
      <sharedItems containsString="0" containsBlank="1" containsNumber="1" containsInteger="1" minValue="0" maxValue="0"/>
    </cacheField>
    <cacheField name="Титан " numFmtId="0">
      <sharedItems containsString="0" containsBlank="1" containsNumber="1" minValue="0" maxValue="14664.43652422993"/>
    </cacheField>
    <cacheField name="СРЕ/СРZ " numFmtId="0">
      <sharedItems containsString="0" containsBlank="1" containsNumber="1" minValue="0" maxValue="24539.802155838614"/>
    </cacheField>
    <cacheField name="Мел Проплекс" numFmtId="0">
      <sharedItems containsString="0" containsBlank="1" containsNumber="1" minValue="0" maxValue="74478.053134795919"/>
    </cacheField>
    <cacheField name="Мел Алупласт" numFmtId="0">
      <sharedItems containsString="0" containsBlank="1" containsNumber="1" containsInteger="1" minValue="0" maxValue="0"/>
    </cacheField>
    <cacheField name="модификатор KM-1" numFmtId="0">
      <sharedItems containsString="0" containsBlank="1" containsNumber="1" containsInteger="1" minValue="0" maxValue="0"/>
    </cacheField>
    <cacheField name="Желт пигмент" numFmtId="0">
      <sharedItems containsString="0" containsBlank="1" containsNumber="1" containsInteger="1" minValue="0" maxValue="0"/>
    </cacheField>
    <cacheField name="Черн пигмент" numFmtId="0">
      <sharedItems containsString="0" containsBlank="1" containsNumber="1" containsInteger="1" minValue="0" maxValue="0"/>
    </cacheField>
    <cacheField name="Дробло" numFmtId="0">
      <sharedItems containsString="0" containsBlank="1" containsNumber="1" minValue="0" maxValue="21508.896556800002"/>
    </cacheField>
    <cacheField name="Коричневый краситель" numFmtId="0">
      <sharedItems containsString="0" containsBlank="1" containsNumber="1" containsInteger="1" minValue="0" maxValue="0"/>
    </cacheField>
    <cacheField name="Паллеты" numFmtId="0">
      <sharedItems containsBlank="1" count="6">
        <s v="мягкая"/>
        <s v="стандартная Aluplast"/>
        <s v="усиленная Aluplast"/>
        <s v="стандартная"/>
        <s v="усиленная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">
  <r>
    <x v="0"/>
    <x v="0"/>
    <x v="0"/>
    <x v="0"/>
    <n v="0"/>
    <n v="0"/>
    <n v="24545.962221360754"/>
    <n v="0"/>
    <n v="40909.937035601259"/>
    <n v="0"/>
    <n v="122729.81110680377"/>
    <n v="0"/>
    <n v="0"/>
    <n v="0"/>
    <n v="0"/>
    <n v="0"/>
    <n v="0"/>
    <m/>
    <n v="1034203.2082599999"/>
  </r>
  <r>
    <x v="1"/>
    <x v="1"/>
    <x v="0"/>
    <x v="1"/>
    <n v="0"/>
    <n v="0"/>
    <n v="3584.0118429588592"/>
    <n v="0"/>
    <n v="5973.3530715980978"/>
    <n v="0"/>
    <n v="17920.059214794295"/>
    <n v="0"/>
    <n v="0"/>
    <n v="0"/>
    <n v="0"/>
    <n v="0"/>
    <n v="64717.013849999974"/>
    <m/>
    <n v="215723.37949999992"/>
  </r>
  <r>
    <x v="2"/>
    <x v="2"/>
    <x v="0"/>
    <x v="2"/>
    <n v="0"/>
    <n v="0"/>
    <n v="2546.7660498912023"/>
    <n v="0"/>
    <n v="4694.0393860739814"/>
    <n v="0"/>
    <n v="17977.172116879079"/>
    <n v="0"/>
    <n v="0"/>
    <n v="0"/>
    <n v="0"/>
    <n v="0"/>
    <n v="0"/>
    <m/>
    <n v="128516.80599999998"/>
  </r>
  <r>
    <x v="3"/>
    <x v="3"/>
    <x v="0"/>
    <x v="3"/>
    <n v="0"/>
    <n v="0"/>
    <n v="25219.238121073398"/>
    <n v="0"/>
    <n v="42032.063535122332"/>
    <n v="0"/>
    <n v="126096.190605367"/>
    <n v="0"/>
    <n v="0"/>
    <n v="0"/>
    <n v="0"/>
    <n v="0"/>
    <n v="0"/>
    <m/>
    <n v="1065092.4899799998"/>
  </r>
  <r>
    <x v="4"/>
    <x v="4"/>
    <x v="1"/>
    <x v="4"/>
    <n v="0"/>
    <n v="1092.5583463050316"/>
    <n v="0"/>
    <n v="842.83072429245306"/>
    <n v="0"/>
    <n v="0"/>
    <n v="0"/>
    <n v="0"/>
    <n v="4994.552440251573"/>
    <n v="1248.6381100628932"/>
    <n v="312.15952751572331"/>
    <n v="0"/>
    <n v="0"/>
    <m/>
    <n v="39706.691900000005"/>
  </r>
  <r>
    <x v="5"/>
    <x v="4"/>
    <x v="2"/>
    <x v="4"/>
    <n v="575.35430815924326"/>
    <n v="0"/>
    <n v="0"/>
    <n v="466.50349310208912"/>
    <n v="0"/>
    <n v="777.50582183681513"/>
    <n v="0"/>
    <n v="2332.5174655104456"/>
    <n v="0"/>
    <n v="0"/>
    <n v="7.7750582183681525"/>
    <n v="15.550116436736305"/>
    <n v="0"/>
    <m/>
    <n v="19725.322700000001"/>
  </r>
  <r>
    <x v="6"/>
    <x v="4"/>
    <x v="0"/>
    <x v="4"/>
    <n v="0"/>
    <n v="0"/>
    <n v="0"/>
    <n v="0"/>
    <n v="0"/>
    <n v="0"/>
    <n v="0"/>
    <n v="0"/>
    <n v="0"/>
    <n v="0"/>
    <n v="0"/>
    <n v="0"/>
    <n v="39706.691900000005"/>
    <m/>
    <n v="39706.691900000005"/>
  </r>
  <r>
    <x v="7"/>
    <x v="5"/>
    <x v="0"/>
    <x v="5"/>
    <n v="0"/>
    <n v="0"/>
    <n v="0"/>
    <n v="0"/>
    <n v="1567.4614330708655"/>
    <n v="0"/>
    <n v="5329.368872440944"/>
    <n v="0"/>
    <n v="0"/>
    <n v="0"/>
    <n v="0"/>
    <n v="0"/>
    <n v="0"/>
    <n v="470.23842992125969"/>
    <n v="39813.52039999998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2">
  <r>
    <m/>
    <s v="AL_120005"/>
    <s v="AL_120005"/>
    <n v="1.081"/>
    <n v="780"/>
    <n v="3.8"/>
    <n v="0"/>
    <m/>
    <n v="0"/>
    <n v="0"/>
    <x v="0"/>
    <s v="5-70 c AL"/>
    <n v="0"/>
    <n v="0"/>
    <n v="0"/>
    <n v="0"/>
    <n v="0"/>
    <n v="0"/>
    <n v="0"/>
    <n v="0"/>
    <n v="0"/>
    <n v="0"/>
    <n v="0"/>
    <n v="0"/>
    <s v="мягкая"/>
  </r>
  <r>
    <m/>
    <s v="AL_120005"/>
    <s v="AL_120305"/>
    <n v="1.1180000000000001"/>
    <n v="702"/>
    <n v="3.8"/>
    <n v="0"/>
    <m/>
    <n v="0"/>
    <n v="0"/>
    <x v="0"/>
    <s v="5-70 c AL"/>
    <n v="0"/>
    <n v="0"/>
    <n v="0"/>
    <n v="0"/>
    <n v="0"/>
    <n v="0"/>
    <n v="0"/>
    <n v="0"/>
    <n v="0"/>
    <n v="0"/>
    <n v="0"/>
    <n v="0"/>
    <s v="стандартная Aluplast"/>
  </r>
  <r>
    <m/>
    <s v="AL_120005"/>
    <s v="AL_120405"/>
    <n v="1.1180000000000001"/>
    <n v="702"/>
    <n v="3.8"/>
    <n v="0"/>
    <m/>
    <n v="0"/>
    <n v="0"/>
    <x v="0"/>
    <s v="5-70 c AL"/>
    <n v="0"/>
    <n v="0"/>
    <n v="0"/>
    <n v="0"/>
    <n v="0"/>
    <n v="0"/>
    <n v="0"/>
    <n v="0"/>
    <n v="0"/>
    <n v="0"/>
    <n v="0"/>
    <n v="0"/>
    <s v="стандартная Aluplast"/>
  </r>
  <r>
    <m/>
    <s v="AL_120022"/>
    <s v="AL_120022"/>
    <n v="1.22"/>
    <n v="624"/>
    <n v="3.33"/>
    <n v="0"/>
    <m/>
    <n v="0"/>
    <n v="0"/>
    <x v="0"/>
    <s v="5-70 c AL"/>
    <n v="0"/>
    <n v="0"/>
    <n v="0"/>
    <n v="0"/>
    <n v="0"/>
    <n v="0"/>
    <n v="0"/>
    <n v="0"/>
    <n v="0"/>
    <n v="0"/>
    <n v="0"/>
    <n v="0"/>
    <s v="мягкая"/>
  </r>
  <r>
    <m/>
    <s v="AL_120022"/>
    <s v="AL_120322.1"/>
    <n v="1.256"/>
    <n v="643.5"/>
    <n v="3.33"/>
    <n v="0"/>
    <m/>
    <n v="0"/>
    <n v="0"/>
    <x v="0"/>
    <s v="5-70 c AL"/>
    <n v="0"/>
    <n v="0"/>
    <n v="0"/>
    <n v="0"/>
    <n v="0"/>
    <n v="0"/>
    <n v="0"/>
    <n v="0"/>
    <n v="0"/>
    <n v="0"/>
    <n v="0"/>
    <n v="0"/>
    <s v="стандартная Aluplast"/>
  </r>
  <r>
    <m/>
    <s v="AL_120022"/>
    <s v="AL_120422"/>
    <n v="1.2909999999999999"/>
    <n v="643.5"/>
    <n v="3.33"/>
    <n v="0"/>
    <m/>
    <n v="0"/>
    <n v="0"/>
    <x v="0"/>
    <s v="5-70 c AL"/>
    <n v="0"/>
    <n v="0"/>
    <n v="0"/>
    <n v="0"/>
    <n v="0"/>
    <n v="0"/>
    <n v="0"/>
    <n v="0"/>
    <n v="0"/>
    <n v="0"/>
    <n v="0"/>
    <n v="0"/>
    <s v="стандартная Aluplast"/>
  </r>
  <r>
    <m/>
    <s v="AL_120041"/>
    <s v="AL_120041"/>
    <n v="1.3089999999999999"/>
    <n v="728"/>
    <n v="3.4"/>
    <n v="0"/>
    <m/>
    <n v="0"/>
    <n v="0"/>
    <x v="0"/>
    <s v="5-70 c AL"/>
    <n v="0"/>
    <n v="0"/>
    <n v="0"/>
    <n v="0"/>
    <n v="0"/>
    <n v="0"/>
    <n v="0"/>
    <n v="0"/>
    <n v="0"/>
    <n v="0"/>
    <n v="0"/>
    <n v="0"/>
    <s v="мягкая"/>
  </r>
  <r>
    <m/>
    <s v="AL_120041"/>
    <s v="AL_120341"/>
    <n v="1.383"/>
    <n v="585"/>
    <n v="3.4"/>
    <n v="0"/>
    <m/>
    <n v="0"/>
    <n v="0"/>
    <x v="0"/>
    <s v="5-70 c AL"/>
    <n v="0"/>
    <n v="0"/>
    <n v="0"/>
    <n v="0"/>
    <n v="0"/>
    <n v="0"/>
    <n v="0"/>
    <n v="0"/>
    <n v="0"/>
    <n v="0"/>
    <n v="0"/>
    <n v="0"/>
    <s v="стандартная Aluplast"/>
  </r>
  <r>
    <m/>
    <s v="AL_120041"/>
    <s v="AL_120441"/>
    <n v="1.383"/>
    <n v="585"/>
    <n v="3.4"/>
    <n v="0"/>
    <m/>
    <n v="0"/>
    <n v="0"/>
    <x v="0"/>
    <s v="5-70 c AL"/>
    <n v="0"/>
    <n v="0"/>
    <n v="0"/>
    <n v="0"/>
    <n v="0"/>
    <n v="0"/>
    <n v="0"/>
    <n v="0"/>
    <n v="0"/>
    <n v="0"/>
    <n v="0"/>
    <n v="0"/>
    <s v="стандартная Aluplast"/>
  </r>
  <r>
    <m/>
    <s v="AL_120833"/>
    <s v="AL_120833"/>
    <n v="0.24199999999999999"/>
    <n v="2112"/>
    <n v="6.04"/>
    <n v="0"/>
    <m/>
    <n v="0"/>
    <n v="0"/>
    <x v="0"/>
    <s v="5-40 c AL"/>
    <n v="0"/>
    <n v="0"/>
    <n v="0"/>
    <n v="0"/>
    <n v="0"/>
    <n v="0"/>
    <n v="0"/>
    <n v="0"/>
    <n v="0"/>
    <n v="0"/>
    <n v="0"/>
    <n v="0"/>
    <s v="усиленная Aluplast"/>
  </r>
  <r>
    <m/>
    <s v="AL_120833"/>
    <s v="AL_120863"/>
    <n v="0.23799999999999999"/>
    <n v="2112"/>
    <n v="6.04"/>
    <n v="0"/>
    <m/>
    <n v="0"/>
    <n v="0"/>
    <x v="0"/>
    <s v="5-40 c AL"/>
    <n v="0"/>
    <n v="0"/>
    <n v="0"/>
    <n v="0"/>
    <n v="0"/>
    <n v="0"/>
    <n v="0"/>
    <n v="0"/>
    <n v="0"/>
    <n v="0"/>
    <n v="0"/>
    <n v="0"/>
    <s v="усиленная Aluplast"/>
  </r>
  <r>
    <m/>
    <s v="AL_140007"/>
    <s v="AL_140007"/>
    <n v="1.4750000000000001"/>
    <n v="520"/>
    <n v="2.38"/>
    <n v="0"/>
    <m/>
    <n v="0"/>
    <n v="0"/>
    <x v="0"/>
    <s v="ALUPLAST"/>
    <n v="0"/>
    <n v="0"/>
    <n v="0"/>
    <n v="0"/>
    <n v="0"/>
    <n v="0"/>
    <n v="0"/>
    <n v="0"/>
    <n v="0"/>
    <n v="0"/>
    <n v="0"/>
    <n v="0"/>
    <s v="стандартная Aluplast"/>
  </r>
  <r>
    <m/>
    <s v="AL_140007"/>
    <s v="AL_140307"/>
    <n v="1.5249999999999999"/>
    <n v="520"/>
    <n v="2.38"/>
    <n v="0"/>
    <m/>
    <n v="0"/>
    <n v="0"/>
    <x v="0"/>
    <s v="ALUPLAST"/>
    <n v="0"/>
    <n v="0"/>
    <n v="0"/>
    <n v="0"/>
    <n v="0"/>
    <n v="0"/>
    <n v="0"/>
    <n v="0"/>
    <n v="0"/>
    <n v="0"/>
    <n v="0"/>
    <n v="0"/>
    <s v="стандартная Aluplast"/>
  </r>
  <r>
    <m/>
    <s v="AL_140007"/>
    <s v="AL_140407"/>
    <n v="1.5249999999999999"/>
    <n v="520"/>
    <n v="2.38"/>
    <n v="0"/>
    <m/>
    <n v="0"/>
    <n v="0"/>
    <x v="0"/>
    <s v="ALUPLAST"/>
    <n v="0"/>
    <n v="0"/>
    <n v="0"/>
    <n v="0"/>
    <n v="0"/>
    <n v="0"/>
    <n v="0"/>
    <n v="0"/>
    <n v="0"/>
    <n v="0"/>
    <n v="0"/>
    <n v="0"/>
    <s v="стандартная Aluplast"/>
  </r>
  <r>
    <m/>
    <s v="AL_140007"/>
    <s v="AL_141007"/>
    <n v="1.4750000000000001"/>
    <n v="520"/>
    <n v="2.38"/>
    <n v="0"/>
    <m/>
    <n v="0"/>
    <n v="0"/>
    <x v="0"/>
    <s v="Цвет 1-2 цех Ca/Zn"/>
    <n v="0"/>
    <n v="0"/>
    <n v="0"/>
    <n v="0"/>
    <n v="0"/>
    <n v="0"/>
    <n v="0"/>
    <n v="0"/>
    <n v="0"/>
    <n v="0"/>
    <n v="0"/>
    <n v="0"/>
    <s v="стандартная Aluplast"/>
  </r>
  <r>
    <m/>
    <s v="AL_140025.2"/>
    <s v="AL_140025.2"/>
    <n v="1.516"/>
    <n v="455"/>
    <n v="2.5099999999999998"/>
    <n v="0"/>
    <m/>
    <n v="0"/>
    <n v="0"/>
    <x v="0"/>
    <s v="ALUPLAST"/>
    <n v="0"/>
    <n v="0"/>
    <n v="0"/>
    <n v="0"/>
    <n v="0"/>
    <n v="0"/>
    <n v="0"/>
    <n v="0"/>
    <n v="0"/>
    <n v="0"/>
    <n v="0"/>
    <n v="0"/>
    <s v="стандартная Aluplast"/>
  </r>
  <r>
    <m/>
    <s v="AL_140025.2"/>
    <s v="AL_140325.2"/>
    <n v="1.6060000000000001"/>
    <n v="455"/>
    <n v="2.5099999999999998"/>
    <n v="0"/>
    <m/>
    <n v="0"/>
    <n v="0"/>
    <x v="0"/>
    <s v="ALUPLAST"/>
    <n v="0"/>
    <n v="0"/>
    <n v="0"/>
    <n v="0"/>
    <n v="0"/>
    <n v="0"/>
    <n v="0"/>
    <n v="0"/>
    <n v="0"/>
    <n v="0"/>
    <n v="0"/>
    <n v="0"/>
    <s v="стандартная Aluplast"/>
  </r>
  <r>
    <m/>
    <s v="AL_140025.2"/>
    <s v="AL_140425.2"/>
    <n v="1.6060000000000001"/>
    <n v="455"/>
    <n v="2.5099999999999998"/>
    <n v="0"/>
    <m/>
    <n v="0"/>
    <n v="0"/>
    <x v="0"/>
    <s v="ALUPLAST"/>
    <n v="0"/>
    <n v="0"/>
    <n v="0"/>
    <n v="0"/>
    <n v="0"/>
    <n v="0"/>
    <n v="0"/>
    <n v="0"/>
    <n v="0"/>
    <n v="0"/>
    <n v="0"/>
    <n v="0"/>
    <s v="стандартная Aluplast"/>
  </r>
  <r>
    <m/>
    <s v="AL_140025.2"/>
    <s v="AL_141025.2"/>
    <n v="1.516"/>
    <n v="455"/>
    <n v="2.5099999999999998"/>
    <n v="0"/>
    <m/>
    <n v="0"/>
    <n v="0"/>
    <x v="0"/>
    <s v="Цвет 1-2 цех Ca/Zn"/>
    <n v="0"/>
    <n v="0"/>
    <n v="0"/>
    <n v="0"/>
    <n v="0"/>
    <n v="0"/>
    <n v="0"/>
    <n v="0"/>
    <n v="0"/>
    <n v="0"/>
    <n v="0"/>
    <n v="0"/>
    <s v="стандартная Aluplast"/>
  </r>
  <r>
    <m/>
    <s v="AL_140041"/>
    <s v="AL_140041"/>
    <n v="1.508"/>
    <n v="520"/>
    <n v="2.5"/>
    <n v="0"/>
    <m/>
    <n v="0"/>
    <n v="0"/>
    <x v="0"/>
    <s v="ALUPLAST"/>
    <n v="0"/>
    <n v="0"/>
    <n v="0"/>
    <n v="0"/>
    <n v="0"/>
    <n v="0"/>
    <n v="0"/>
    <n v="0"/>
    <n v="0"/>
    <n v="0"/>
    <n v="0"/>
    <n v="0"/>
    <s v="стандартная Aluplast"/>
  </r>
  <r>
    <m/>
    <s v="AL_140041"/>
    <s v="AL_140341"/>
    <n v="1.6080000000000001"/>
    <n v="520"/>
    <n v="2.5"/>
    <n v="0"/>
    <m/>
    <n v="0"/>
    <n v="0"/>
    <x v="0"/>
    <s v="ALUPLAST"/>
    <n v="0"/>
    <n v="0"/>
    <n v="0"/>
    <n v="0"/>
    <n v="0"/>
    <n v="0"/>
    <n v="0"/>
    <n v="0"/>
    <n v="0"/>
    <n v="0"/>
    <n v="0"/>
    <n v="0"/>
    <s v="стандартная Aluplast"/>
  </r>
  <r>
    <m/>
    <s v="AL_140041"/>
    <s v="AL_140441"/>
    <n v="1.6080000000000001"/>
    <n v="520"/>
    <n v="2.5"/>
    <n v="0"/>
    <m/>
    <n v="0"/>
    <n v="0"/>
    <x v="0"/>
    <s v="ALUPLAST"/>
    <n v="0"/>
    <n v="0"/>
    <n v="0"/>
    <n v="0"/>
    <n v="0"/>
    <n v="0"/>
    <n v="0"/>
    <n v="0"/>
    <n v="0"/>
    <n v="0"/>
    <n v="0"/>
    <n v="0"/>
    <s v="стандартная Aluplast"/>
  </r>
  <r>
    <m/>
    <s v="AL_140041"/>
    <s v="AL_141041"/>
    <n v="1.508"/>
    <n v="520"/>
    <n v="2.5"/>
    <n v="0"/>
    <m/>
    <n v="0"/>
    <n v="0"/>
    <x v="0"/>
    <s v="Цвет 1-2 цех Ca/Zn"/>
    <n v="0"/>
    <n v="0"/>
    <n v="0"/>
    <n v="0"/>
    <n v="0"/>
    <n v="0"/>
    <n v="0"/>
    <n v="0"/>
    <n v="0"/>
    <n v="0"/>
    <n v="0"/>
    <n v="0"/>
    <s v="стандартная Aluplast"/>
  </r>
  <r>
    <m/>
    <s v="L_1.063_Т-8"/>
    <s v="L_1.063_Т"/>
    <n v="1.0109999999999999"/>
    <n v="832"/>
    <n v="2.83"/>
    <n v="0"/>
    <m/>
    <n v="0"/>
    <n v="0"/>
    <x v="1"/>
    <s v="5-40 c"/>
    <n v="0"/>
    <n v="0"/>
    <n v="0"/>
    <n v="0"/>
    <n v="0"/>
    <n v="0"/>
    <n v="0"/>
    <n v="0"/>
    <n v="0"/>
    <n v="0"/>
    <n v="0"/>
    <n v="0"/>
    <s v="мягкая"/>
  </r>
  <r>
    <m/>
    <s v="L_1.063_Т-17 Эко"/>
    <s v="C_1.063_N"/>
    <n v="0.91600000000000004"/>
    <n v="832"/>
    <n v="2.79"/>
    <n v="0"/>
    <m/>
    <n v="0"/>
    <n v="0"/>
    <x v="1"/>
    <s v="5-40 c"/>
    <n v="0"/>
    <n v="0"/>
    <n v="0"/>
    <n v="0"/>
    <n v="0"/>
    <n v="0"/>
    <n v="0"/>
    <n v="0"/>
    <n v="0"/>
    <n v="0"/>
    <n v="0"/>
    <n v="0"/>
    <s v="мягкая"/>
  </r>
  <r>
    <n v="7"/>
    <s v="L_1.063_Т-18 нов зац"/>
    <s v="L_1.063_N"/>
    <n v="1.008"/>
    <n v="832"/>
    <n v="2.29"/>
    <n v="25.802134615384617"/>
    <n v="7"/>
    <n v="21467.376"/>
    <n v="21639.115008000001"/>
    <x v="1"/>
    <s v="5-70 c"/>
    <n v="17079.017370165744"/>
    <n v="631.92364269613256"/>
    <n v="0"/>
    <n v="512.37052110497234"/>
    <n v="853.95086850828727"/>
    <n v="2561.8526055248622"/>
    <n v="0"/>
    <n v="0"/>
    <n v="0"/>
    <n v="0"/>
    <n v="0"/>
    <n v="0"/>
    <s v="мягкая"/>
  </r>
  <r>
    <n v="7"/>
    <s v="L_1.063_Т-19 нов зац"/>
    <s v="L_1.063_N"/>
    <n v="1.008"/>
    <n v="832"/>
    <n v="2.37"/>
    <n v="26.703519230769231"/>
    <n v="7"/>
    <n v="22217.328000000001"/>
    <n v="22395.066624000003"/>
    <x v="1"/>
    <s v="5-70 c"/>
    <n v="17675.664265193373"/>
    <n v="653.99957781215471"/>
    <n v="0"/>
    <n v="530.26992795580111"/>
    <n v="883.78321325966863"/>
    <n v="2651.3496397790059"/>
    <n v="0"/>
    <n v="0"/>
    <n v="0"/>
    <n v="0"/>
    <n v="0"/>
    <n v="0"/>
    <s v="мягкая"/>
  </r>
  <r>
    <n v="6"/>
    <s v="L_1.063_Т-20 Эко"/>
    <s v="C_1.063_N"/>
    <n v="0.91600000000000004"/>
    <n v="832"/>
    <n v="2.62"/>
    <n v="29.520346153846155"/>
    <n v="7"/>
    <n v="24560.928"/>
    <n v="22497.810047999999"/>
    <x v="1"/>
    <s v="5-70 c"/>
    <n v="17756.75615469613"/>
    <n v="656.99997772375684"/>
    <n v="0"/>
    <n v="532.70268464088394"/>
    <n v="887.83780773480657"/>
    <n v="2663.5134232044197"/>
    <n v="0"/>
    <n v="0"/>
    <n v="0"/>
    <n v="0"/>
    <n v="0"/>
    <n v="0"/>
    <s v="мягкая"/>
  </r>
  <r>
    <n v="6"/>
    <s v="L_1.063_Т-21 Эко"/>
    <s v="C_1.063_N"/>
    <n v="0.91600000000000004"/>
    <n v="832"/>
    <n v="2.57"/>
    <n v="28.956980769230768"/>
    <n v="7"/>
    <n v="24092.207999999999"/>
    <n v="22068.462528"/>
    <x v="1"/>
    <s v="5-70 c"/>
    <n v="17417.886762430939"/>
    <n v="644.4618102099447"/>
    <n v="0"/>
    <n v="522.53660287292814"/>
    <n v="870.89433812154698"/>
    <n v="2612.6830143646407"/>
    <n v="0"/>
    <n v="0"/>
    <n v="0"/>
    <n v="0"/>
    <n v="0"/>
    <n v="0"/>
    <s v="мягкая"/>
  </r>
  <r>
    <m/>
    <s v="L_1.063_Т- 22 нов зац"/>
    <s v="L_1.063_N"/>
    <n v="1.008"/>
    <n v="832"/>
    <n v="2.57"/>
    <n v="0"/>
    <m/>
    <n v="0"/>
    <n v="0"/>
    <x v="1"/>
    <s v="5-70 c"/>
    <n v="0"/>
    <n v="0"/>
    <n v="0"/>
    <n v="0"/>
    <n v="0"/>
    <n v="0"/>
    <n v="0"/>
    <n v="0"/>
    <n v="0"/>
    <n v="0"/>
    <n v="0"/>
    <n v="0"/>
    <s v="мягкая"/>
  </r>
  <r>
    <m/>
    <s v="L_1.063_Т- 23 нов зац"/>
    <s v="L_1.063_N"/>
    <n v="1.008"/>
    <n v="832"/>
    <n v="2.5099999999999998"/>
    <n v="0"/>
    <m/>
    <n v="0"/>
    <n v="0"/>
    <x v="1"/>
    <s v="5-70 c"/>
    <n v="0"/>
    <n v="0"/>
    <n v="0"/>
    <n v="0"/>
    <n v="0"/>
    <n v="0"/>
    <n v="0"/>
    <n v="0"/>
    <n v="0"/>
    <n v="0"/>
    <n v="0"/>
    <n v="0"/>
    <s v="мягкая"/>
  </r>
  <r>
    <n v="2"/>
    <s v="L_1.063_Т- 26 нов зац"/>
    <s v="L_1.063_N"/>
    <n v="1.008"/>
    <n v="832"/>
    <n v="2.66"/>
    <n v="29.971038461538463"/>
    <n v="7"/>
    <n v="24935.904000000002"/>
    <n v="25135.391232000002"/>
    <x v="1"/>
    <s v="5-70 c"/>
    <n v="19838.50925966851"/>
    <n v="734.02484260773485"/>
    <n v="0"/>
    <n v="595.15527779005527"/>
    <n v="991.92546298342552"/>
    <n v="2975.7763889502767"/>
    <n v="0"/>
    <n v="0"/>
    <n v="0"/>
    <n v="0"/>
    <n v="0"/>
    <n v="0"/>
    <s v="мягкая"/>
  </r>
  <r>
    <n v="2"/>
    <s v="L_1.063_Т- 27 нов зац"/>
    <s v="L_1.063_N"/>
    <n v="1.008"/>
    <n v="832"/>
    <n v="2.61"/>
    <n v="29.407673076923079"/>
    <n v="7"/>
    <n v="24467.184000000001"/>
    <n v="24662.921472000002"/>
    <x v="1"/>
    <s v="5-70 c"/>
    <n v="19465.604950276243"/>
    <n v="720.22738316022105"/>
    <n v="0"/>
    <n v="583.9681485082873"/>
    <n v="973.28024751381224"/>
    <n v="2919.8407425414366"/>
    <n v="0"/>
    <n v="0"/>
    <n v="0"/>
    <n v="0"/>
    <n v="0"/>
    <n v="0"/>
    <s v="мягкая"/>
  </r>
  <r>
    <n v="15"/>
    <s v="L_2.077_Т-10 Эко"/>
    <s v="С_2.077_Т"/>
    <n v="1.0669999999999999"/>
    <n v="624"/>
    <n v="2.68"/>
    <n v="40.261846153846157"/>
    <n v="7"/>
    <n v="25123.392000000003"/>
    <n v="26806.659264000002"/>
    <x v="1"/>
    <s v="5-40 c"/>
    <n v="21207.800050632912"/>
    <n v="721.06520172151897"/>
    <n v="0"/>
    <n v="636.23400151898738"/>
    <n v="1060.3900025316455"/>
    <n v="3181.1700075949366"/>
    <n v="0"/>
    <n v="0"/>
    <n v="0"/>
    <n v="0"/>
    <n v="0"/>
    <n v="0"/>
    <s v="мягкая"/>
  </r>
  <r>
    <n v="3"/>
    <s v="L_2.077_Т-11"/>
    <s v="L_2.077_Т"/>
    <n v="1.165"/>
    <n v="624"/>
    <n v="2.4300000000000002"/>
    <n v="36.506076923076925"/>
    <n v="7"/>
    <n v="22779.792000000001"/>
    <n v="26538.457680000003"/>
    <x v="1"/>
    <s v="5-70 c"/>
    <n v="20945.901878453038"/>
    <n v="774.99836950276256"/>
    <n v="0"/>
    <n v="628.37705635359123"/>
    <n v="1047.2950939226521"/>
    <n v="3141.8852817679563"/>
    <n v="0"/>
    <n v="0"/>
    <n v="0"/>
    <n v="0"/>
    <n v="0"/>
    <n v="0"/>
    <s v="мягкая"/>
  </r>
  <r>
    <n v="13"/>
    <s v="L_2.077_Т-13"/>
    <s v="L_2.077_Т"/>
    <n v="1.165"/>
    <n v="624"/>
    <n v="2.86"/>
    <n v="42.966000000000001"/>
    <n v="7"/>
    <n v="26810.784"/>
    <n v="31234.56336"/>
    <x v="1"/>
    <s v="5-70 c"/>
    <n v="24652.378342541437"/>
    <n v="912.13799867403316"/>
    <n v="0"/>
    <n v="739.57135027624304"/>
    <n v="1232.6189171270719"/>
    <n v="3697.8567513812154"/>
    <n v="0"/>
    <n v="0"/>
    <n v="0"/>
    <n v="0"/>
    <n v="0"/>
    <n v="0"/>
    <s v="мягкая"/>
  </r>
  <r>
    <n v="8"/>
    <s v="L_2.077_Т-18"/>
    <s v="L_2.077_Т"/>
    <n v="1.165"/>
    <n v="624"/>
    <n v="2.57"/>
    <n v="27.578076923076917"/>
    <n v="5"/>
    <n v="17208.719999999998"/>
    <n v="20048.158799999997"/>
    <x v="1"/>
    <s v="5-70 c"/>
    <n v="15823.329755327542"/>
    <n v="585.46320094711905"/>
    <n v="0"/>
    <n v="474.69989265982628"/>
    <n v="791.16648776637714"/>
    <n v="2373.4994632991315"/>
    <n v="0"/>
    <n v="0"/>
    <n v="0"/>
    <n v="0"/>
    <n v="0"/>
    <n v="0"/>
    <s v="мягкая"/>
  </r>
  <r>
    <n v="8"/>
    <s v="L_2.077_Т-19"/>
    <s v="L_2.077_Т"/>
    <n v="1.165"/>
    <n v="624"/>
    <n v="2.48"/>
    <n v="26.612307692307688"/>
    <n v="5"/>
    <n v="16606.079999999998"/>
    <n v="19346.083199999997"/>
    <x v="1"/>
    <s v="5-70 c"/>
    <n v="15269.205367008679"/>
    <n v="564.96059857932119"/>
    <n v="0"/>
    <n v="458.07616101026036"/>
    <n v="763.46026835043403"/>
    <n v="2290.3808050513021"/>
    <n v="0"/>
    <n v="0"/>
    <n v="0"/>
    <n v="0"/>
    <n v="0"/>
    <n v="0"/>
    <s v="мягкая"/>
  </r>
  <r>
    <m/>
    <s v="L_2.377_Т-1"/>
    <s v="L_2.377_Т"/>
    <n v="1.157"/>
    <n v="624"/>
    <n v="2.33"/>
    <n v="0"/>
    <m/>
    <n v="0"/>
    <n v="0"/>
    <x v="1"/>
    <s v="5-70 c"/>
    <n v="0"/>
    <n v="0"/>
    <n v="0"/>
    <n v="0"/>
    <n v="0"/>
    <n v="0"/>
    <n v="0"/>
    <n v="0"/>
    <n v="0"/>
    <n v="0"/>
    <n v="0"/>
    <n v="0"/>
    <s v="мягкая"/>
  </r>
  <r>
    <m/>
    <s v="L_2.377_Т-2"/>
    <s v="L_2.377_Т"/>
    <n v="1.157"/>
    <n v="624"/>
    <n v="2.38"/>
    <n v="0"/>
    <m/>
    <n v="0"/>
    <n v="0"/>
    <x v="1"/>
    <s v="5-70 c"/>
    <n v="0"/>
    <n v="0"/>
    <n v="0"/>
    <n v="0"/>
    <n v="0"/>
    <n v="0"/>
    <n v="0"/>
    <n v="0"/>
    <n v="0"/>
    <n v="0"/>
    <n v="0"/>
    <n v="0"/>
    <s v="мягкая"/>
  </r>
  <r>
    <n v="3"/>
    <s v="L_3.082_Т-13"/>
    <s v="L_3.082_Т"/>
    <n v="1.1919999999999999"/>
    <n v="728"/>
    <n v="2.31"/>
    <n v="29.745692307692309"/>
    <n v="7"/>
    <n v="21654.864000000001"/>
    <n v="25812.597888"/>
    <x v="1"/>
    <s v="5-70 c"/>
    <n v="20373.005436464089"/>
    <n v="753.80120114917122"/>
    <n v="0"/>
    <n v="611.19016309392259"/>
    <n v="1018.6502718232044"/>
    <n v="3055.9508154696132"/>
    <n v="0"/>
    <n v="0"/>
    <n v="0"/>
    <n v="0"/>
    <n v="0"/>
    <n v="0"/>
    <s v="мягкая"/>
  </r>
  <r>
    <n v="19"/>
    <s v="L_3.082_Т-16"/>
    <s v="L_3.082_Т"/>
    <n v="1.1919999999999999"/>
    <n v="728"/>
    <n v="2.5099999999999998"/>
    <n v="32.321076923076923"/>
    <n v="7"/>
    <n v="23529.743999999999"/>
    <n v="28047.454847999998"/>
    <x v="1"/>
    <s v="5-40 c"/>
    <n v="22189.442126582275"/>
    <n v="754.44103230379733"/>
    <n v="0"/>
    <n v="665.68326379746827"/>
    <n v="1109.4721063291138"/>
    <n v="3328.4163189873411"/>
    <n v="0"/>
    <n v="0"/>
    <n v="0"/>
    <n v="0"/>
    <n v="0"/>
    <n v="0"/>
    <s v="мягкая"/>
  </r>
  <r>
    <m/>
    <s v="L_3.082_Т-3 Эко"/>
    <s v="С_3.082_Т"/>
    <n v="1.06"/>
    <n v="728"/>
    <n v="2.5"/>
    <n v="0"/>
    <m/>
    <n v="0"/>
    <n v="0"/>
    <x v="1"/>
    <s v="5-40 c"/>
    <n v="0"/>
    <n v="0"/>
    <n v="0"/>
    <n v="0"/>
    <n v="0"/>
    <n v="0"/>
    <n v="0"/>
    <n v="0"/>
    <n v="0"/>
    <n v="0"/>
    <n v="0"/>
    <n v="0"/>
    <s v="мягкая"/>
  </r>
  <r>
    <m/>
    <s v="PR_1.046-2"/>
    <s v="PR_1.046"/>
    <n v="0.78400000000000003"/>
    <n v="1092"/>
    <n v="2.2999999999999998"/>
    <n v="0"/>
    <m/>
    <n v="0"/>
    <n v="0"/>
    <x v="1"/>
    <s v="5-40 c"/>
    <n v="0"/>
    <n v="0"/>
    <n v="0"/>
    <n v="0"/>
    <n v="0"/>
    <n v="0"/>
    <n v="0"/>
    <n v="0"/>
    <n v="0"/>
    <n v="0"/>
    <n v="0"/>
    <n v="0"/>
    <s v="стандартная"/>
  </r>
  <r>
    <n v="9"/>
    <s v="PR_1.063_CX-2"/>
    <s v="PRN_1.063"/>
    <n v="1.135"/>
    <n v="832"/>
    <n v="2.7"/>
    <n v="30.42173076923077"/>
    <n v="7"/>
    <n v="25310.880000000001"/>
    <n v="28727.8488"/>
    <x v="1"/>
    <s v="5-40 c+30% дробла"/>
    <n v="15909.40993670886"/>
    <n v="540.9199378481012"/>
    <n v="0"/>
    <n v="477.28229810126578"/>
    <n v="795.47049683544287"/>
    <n v="2386.4114905063288"/>
    <n v="0"/>
    <n v="0"/>
    <n v="0"/>
    <n v="0"/>
    <n v="8618.3546399999996"/>
    <n v="0"/>
    <s v="мягкая"/>
  </r>
  <r>
    <n v="14"/>
    <s v="PR_1.063_T_CX-1"/>
    <s v="LN_1.063"/>
    <n v="1.0209999999999999"/>
    <n v="832"/>
    <n v="2.96"/>
    <n v="33.351230769230774"/>
    <n v="7"/>
    <n v="27748.224000000002"/>
    <n v="28330.936704"/>
    <x v="1"/>
    <s v="5-40 c+30% смесь для ко-экструзии"/>
    <n v="22016.581212309604"/>
    <n v="755.16873558221937"/>
    <n v="0"/>
    <n v="561.42282091389484"/>
    <n v="1034.7793169785514"/>
    <n v="3962.9846182157289"/>
    <n v="0"/>
    <n v="0"/>
    <n v="0"/>
    <n v="0"/>
    <n v="0"/>
    <n v="0"/>
    <s v="мягкая"/>
  </r>
  <r>
    <m/>
    <s v="PR_1.063-43 нов зац"/>
    <s v="PRNO_1.063"/>
    <n v="1.1459999999999999"/>
    <n v="832"/>
    <n v="2.72"/>
    <n v="0"/>
    <m/>
    <n v="0"/>
    <n v="0"/>
    <x v="1"/>
    <s v="5-70 c"/>
    <n v="0"/>
    <n v="0"/>
    <n v="0"/>
    <n v="0"/>
    <n v="0"/>
    <n v="0"/>
    <n v="0"/>
    <n v="0"/>
    <n v="0"/>
    <n v="0"/>
    <n v="0"/>
    <n v="0"/>
    <s v="мягкая"/>
  </r>
  <r>
    <m/>
    <s v="PR_1.063-44 нов зац"/>
    <s v="PRNO_1.063"/>
    <n v="1.1459999999999999"/>
    <n v="832"/>
    <n v="2.7"/>
    <n v="0"/>
    <m/>
    <n v="0"/>
    <n v="0"/>
    <x v="1"/>
    <s v="5-70 c"/>
    <n v="0"/>
    <n v="0"/>
    <n v="0"/>
    <n v="0"/>
    <n v="0"/>
    <n v="0"/>
    <n v="0"/>
    <n v="0"/>
    <n v="0"/>
    <n v="0"/>
    <n v="0"/>
    <n v="0"/>
    <s v="мягкая"/>
  </r>
  <r>
    <n v="11"/>
    <s v="PR_1.070_T"/>
    <s v="PR_1.070.5"/>
    <n v="1.226"/>
    <n v="591.5"/>
    <n v="2.39"/>
    <n v="21.644551141166527"/>
    <n v="4"/>
    <n v="12802.752"/>
    <n v="15696.173952000001"/>
    <x v="1"/>
    <s v="5-40 c"/>
    <n v="12417.859139240507"/>
    <n v="422.20721073417718"/>
    <n v="0"/>
    <n v="372.53577417721516"/>
    <n v="620.89295696202532"/>
    <n v="1862.6788708860761"/>
    <n v="0"/>
    <n v="0"/>
    <n v="0"/>
    <n v="0"/>
    <n v="0"/>
    <n v="0"/>
    <s v="мягкая"/>
  </r>
  <r>
    <m/>
    <s v="PR_1.070-T-1"/>
    <s v="PRN_1.070"/>
    <n v="1.383"/>
    <n v="591.5"/>
    <n v="2.38"/>
    <n v="0"/>
    <m/>
    <n v="0"/>
    <n v="0"/>
    <x v="1"/>
    <s v="5-40 c"/>
    <n v="0"/>
    <n v="0"/>
    <n v="0"/>
    <n v="0"/>
    <n v="0"/>
    <n v="0"/>
    <n v="0"/>
    <n v="0"/>
    <n v="0"/>
    <n v="0"/>
    <n v="0"/>
    <n v="0"/>
    <s v="мягкая"/>
  </r>
  <r>
    <m/>
    <s v="PRN_1.070.4-1 Эко"/>
    <s v="C_1.070.3"/>
    <n v="1.0109999999999999"/>
    <n v="715"/>
    <n v="2.66"/>
    <n v="0"/>
    <m/>
    <n v="0"/>
    <n v="0"/>
    <x v="1"/>
    <s v="5-40 c"/>
    <n v="0"/>
    <n v="0"/>
    <n v="0"/>
    <n v="0"/>
    <n v="0"/>
    <n v="0"/>
    <n v="0"/>
    <n v="0"/>
    <n v="0"/>
    <n v="0"/>
    <n v="0"/>
    <n v="0"/>
    <s v="мягкая"/>
  </r>
  <r>
    <n v="4"/>
    <s v="PRN_1.070.4-2"/>
    <s v="PRN_1.070.4"/>
    <n v="1.101"/>
    <n v="715"/>
    <n v="2.54"/>
    <n v="19.029751048951049"/>
    <n v="4"/>
    <n v="13606.272000000001"/>
    <n v="14980.505472000001"/>
    <x v="1"/>
    <s v="5-70 c"/>
    <n v="11823.603371744277"/>
    <n v="437.47332475453828"/>
    <n v="0"/>
    <n v="354.70810115232837"/>
    <n v="591.18016858721387"/>
    <n v="1773.5405057616417"/>
    <n v="0"/>
    <n v="0"/>
    <n v="0"/>
    <n v="0"/>
    <n v="0"/>
    <n v="0"/>
    <s v="мягкая"/>
  </r>
  <r>
    <n v="4"/>
    <s v="PRN_1.070.4-3"/>
    <s v="PRN_1.070.4"/>
    <n v="1.101"/>
    <n v="715"/>
    <n v="2.4"/>
    <n v="17.980867132867132"/>
    <n v="4"/>
    <n v="12856.32"/>
    <n v="14154.80832"/>
    <x v="1"/>
    <s v="5-70 c"/>
    <n v="11171.908697711127"/>
    <n v="413.36062181531173"/>
    <n v="0"/>
    <n v="335.15726093133384"/>
    <n v="558.59543488555641"/>
    <n v="1675.7863046566692"/>
    <n v="0"/>
    <n v="0"/>
    <n v="0"/>
    <n v="0"/>
    <n v="0"/>
    <n v="0"/>
    <s v="мягкая"/>
  </r>
  <r>
    <m/>
    <s v="PR_1.071-3"/>
    <s v="PR_1.071"/>
    <n v="1.2689999999999999"/>
    <n v="572"/>
    <n v="2.5"/>
    <n v="0"/>
    <m/>
    <n v="0"/>
    <n v="0"/>
    <x v="1"/>
    <s v="5-40 c"/>
    <n v="0"/>
    <n v="0"/>
    <n v="0"/>
    <n v="0"/>
    <n v="0"/>
    <n v="0"/>
    <n v="0"/>
    <n v="0"/>
    <n v="0"/>
    <n v="0"/>
    <n v="0"/>
    <n v="0"/>
    <s v="мягкая"/>
  </r>
  <r>
    <m/>
    <s v="PR_2.046-2"/>
    <s v="PR_2.046"/>
    <n v="1.01"/>
    <n v="936"/>
    <n v="2.74"/>
    <n v="0"/>
    <m/>
    <n v="0"/>
    <n v="0"/>
    <x v="1"/>
    <s v="5-40 c"/>
    <n v="0"/>
    <n v="0"/>
    <n v="0"/>
    <n v="0"/>
    <n v="0"/>
    <n v="0"/>
    <n v="0"/>
    <n v="0"/>
    <n v="0"/>
    <n v="0"/>
    <n v="0"/>
    <n v="0"/>
    <s v="стандартная"/>
  </r>
  <r>
    <n v="11"/>
    <s v="PR_2.070.4-3"/>
    <s v="PR_2.070.4"/>
    <n v="1.304"/>
    <n v="624"/>
    <n v="2.6"/>
    <n v="16.740000000000002"/>
    <n v="3"/>
    <n v="10445.76"/>
    <n v="13621.271040000001"/>
    <x v="1"/>
    <s v="5-40 c"/>
    <n v="10776.322025316456"/>
    <n v="366.39494886075948"/>
    <n v="0"/>
    <n v="323.2896607594937"/>
    <n v="538.81610126582279"/>
    <n v="1616.4483037974685"/>
    <n v="0"/>
    <n v="0"/>
    <n v="0"/>
    <n v="0"/>
    <n v="0"/>
    <n v="0"/>
    <s v="стандартная"/>
  </r>
  <r>
    <m/>
    <s v="PR_2.070.4-4 Эко"/>
    <s v="C_2.070.3"/>
    <n v="1.1739999999999999"/>
    <n v="624"/>
    <n v="2.84"/>
    <n v="0"/>
    <m/>
    <n v="0"/>
    <n v="0"/>
    <x v="1"/>
    <s v="5-40 c"/>
    <n v="0"/>
    <n v="0"/>
    <n v="0"/>
    <n v="0"/>
    <n v="0"/>
    <n v="0"/>
    <n v="0"/>
    <n v="0"/>
    <n v="0"/>
    <n v="0"/>
    <n v="0"/>
    <n v="0"/>
    <s v="стандартная"/>
  </r>
  <r>
    <n v="16"/>
    <s v="PR_2.070-4"/>
    <s v="PR_2.070.5"/>
    <n v="1.3260000000000001"/>
    <n v="624"/>
    <n v="2.56"/>
    <n v="16.482461538461539"/>
    <n v="3"/>
    <n v="10285.056"/>
    <n v="13637.984256000002"/>
    <x v="1"/>
    <s v="5-40 c"/>
    <n v="10789.544506329115"/>
    <n v="366.84451321518986"/>
    <n v="0"/>
    <n v="323.68633518987343"/>
    <n v="539.4772253164557"/>
    <n v="1618.4316759493672"/>
    <n v="0"/>
    <n v="0"/>
    <n v="0"/>
    <n v="0"/>
    <n v="0"/>
    <n v="0"/>
    <s v="стандартная"/>
  </r>
  <r>
    <s v="5-AL"/>
    <s v="PR_2.070-3"/>
    <s v="PR_2.070"/>
    <n v="1.4670000000000001"/>
    <n v="624"/>
    <n v="2.39"/>
    <n v="20.517230769230771"/>
    <n v="4"/>
    <n v="12802.752"/>
    <n v="18781.637184000003"/>
    <x v="1"/>
    <s v="5-70 c"/>
    <n v="14823.707327545384"/>
    <n v="548.47717111917927"/>
    <n v="0"/>
    <n v="444.71121982636157"/>
    <n v="741.18536637726925"/>
    <n v="2223.556099131808"/>
    <n v="0"/>
    <n v="0"/>
    <n v="0"/>
    <n v="0"/>
    <n v="0"/>
    <n v="0"/>
    <s v="стандартная"/>
  </r>
  <r>
    <m/>
    <s v="PR_2.077_CX"/>
    <s v="PR_2.077_CX"/>
    <n v="1.2070000000000001"/>
    <n v="624"/>
    <n v="2.5499999999999998"/>
    <n v="0"/>
    <m/>
    <n v="0"/>
    <n v="0"/>
    <x v="1"/>
    <s v="5-40 c"/>
    <n v="0"/>
    <n v="0"/>
    <n v="0"/>
    <n v="0"/>
    <n v="0"/>
    <n v="0"/>
    <n v="0"/>
    <n v="0"/>
    <n v="0"/>
    <n v="0"/>
    <n v="0"/>
    <n v="0"/>
    <s v="мягкая"/>
  </r>
  <r>
    <n v="10"/>
    <s v="PR_2.077_T_CX-1"/>
    <s v="LN_2.077"/>
    <n v="1.123"/>
    <n v="624"/>
    <n v="2.38"/>
    <n v="35.754923076923077"/>
    <n v="7"/>
    <n v="22311.072"/>
    <n v="25055.333856000001"/>
    <x v="1"/>
    <s v="5-40 c+30% дробла"/>
    <n v="13875.580458227847"/>
    <n v="471.76973557974674"/>
    <n v="0"/>
    <n v="416.26741374683542"/>
    <n v="693.7790229113923"/>
    <n v="2081.3370687341771"/>
    <n v="0"/>
    <n v="0"/>
    <n v="0"/>
    <n v="0"/>
    <n v="7516.6001568000001"/>
    <n v="0"/>
    <s v="мягкая"/>
  </r>
  <r>
    <n v="17"/>
    <s v="PR_2.077-36"/>
    <s v="PR_2.077"/>
    <n v="1.2430000000000001"/>
    <n v="624"/>
    <n v="2.56"/>
    <n v="5.4941538461538464"/>
    <n v="1"/>
    <n v="3428.3520000000003"/>
    <n v="4261.4415360000012"/>
    <x v="1"/>
    <s v="5-40 c"/>
    <n v="3371.3936202531654"/>
    <n v="114.62738308860762"/>
    <n v="0"/>
    <n v="101.14180860759495"/>
    <n v="168.56968101265826"/>
    <n v="505.70904303797482"/>
    <n v="0"/>
    <n v="0"/>
    <n v="0"/>
    <n v="0"/>
    <n v="0"/>
    <n v="0"/>
    <s v="мягкая"/>
  </r>
  <r>
    <m/>
    <s v="PR_2.096-2"/>
    <s v="PR_2.096"/>
    <n v="1.651"/>
    <n v="585"/>
    <n v="2.2999999999999998"/>
    <n v="0"/>
    <m/>
    <n v="0"/>
    <n v="0"/>
    <x v="1"/>
    <s v="5-40 c"/>
    <n v="0"/>
    <n v="0"/>
    <n v="0"/>
    <n v="0"/>
    <n v="0"/>
    <n v="0"/>
    <n v="0"/>
    <n v="0"/>
    <n v="0"/>
    <n v="0"/>
    <n v="0"/>
    <n v="0"/>
    <s v="стандартная"/>
  </r>
  <r>
    <n v="18"/>
    <s v="PR_2.116-3"/>
    <s v="PR_2.116"/>
    <n v="1.8720000000000001"/>
    <n v="409.5"/>
    <n v="2.2000000000000002"/>
    <n v="50.363076923076925"/>
    <n v="7"/>
    <n v="20623.68"/>
    <n v="38607.528960000003"/>
    <x v="1"/>
    <s v="5-40 c"/>
    <n v="30543.931139240507"/>
    <n v="1038.4936587341772"/>
    <n v="0"/>
    <n v="916.31793417721519"/>
    <n v="1527.1965569620252"/>
    <n v="4581.5896708860764"/>
    <n v="0"/>
    <n v="0"/>
    <n v="0"/>
    <n v="0"/>
    <n v="0"/>
    <n v="0"/>
    <s v="мягкая"/>
  </r>
  <r>
    <m/>
    <s v="PR_3.046"/>
    <s v="PR_3.046"/>
    <n v="1.0349999999999999"/>
    <n v="858"/>
    <n v="2.2000000000000002"/>
    <n v="0"/>
    <m/>
    <n v="0"/>
    <n v="0"/>
    <x v="1"/>
    <s v="5-40 c"/>
    <n v="0"/>
    <n v="0"/>
    <n v="0"/>
    <n v="0"/>
    <n v="0"/>
    <n v="0"/>
    <n v="0"/>
    <n v="0"/>
    <n v="0"/>
    <n v="0"/>
    <n v="0"/>
    <n v="0"/>
    <s v="стандартная"/>
  </r>
  <r>
    <m/>
    <s v="PR_3.065"/>
    <s v="PR_3.065"/>
    <n v="1.1040000000000001"/>
    <n v="936"/>
    <n v="1.95"/>
    <n v="0"/>
    <m/>
    <n v="0"/>
    <n v="0"/>
    <x v="1"/>
    <s v="5-40 c"/>
    <n v="0"/>
    <n v="0"/>
    <n v="0"/>
    <n v="0"/>
    <n v="0"/>
    <n v="0"/>
    <n v="0"/>
    <n v="0"/>
    <n v="0"/>
    <n v="0"/>
    <n v="0"/>
    <n v="0"/>
    <s v="стандартная"/>
  </r>
  <r>
    <m/>
    <s v="PR_3.070.4-1"/>
    <s v="PR_3.070.4"/>
    <n v="1.3080000000000001"/>
    <n v="624"/>
    <n v="2.44"/>
    <n v="0"/>
    <m/>
    <n v="0"/>
    <n v="0"/>
    <x v="1"/>
    <s v="5-70 c"/>
    <n v="0"/>
    <n v="0"/>
    <n v="0"/>
    <n v="0"/>
    <n v="0"/>
    <n v="0"/>
    <n v="0"/>
    <n v="0"/>
    <n v="0"/>
    <n v="0"/>
    <n v="0"/>
    <n v="0"/>
    <s v="мягкая"/>
  </r>
  <r>
    <m/>
    <s v="PR_3.070.4-2"/>
    <s v="PR_3.070.4"/>
    <n v="1.3080000000000001"/>
    <n v="624"/>
    <n v="2.54"/>
    <n v="0"/>
    <m/>
    <n v="0"/>
    <n v="0"/>
    <x v="1"/>
    <s v="5-70 c"/>
    <n v="0"/>
    <n v="0"/>
    <n v="0"/>
    <n v="0"/>
    <n v="0"/>
    <n v="0"/>
    <n v="0"/>
    <n v="0"/>
    <n v="0"/>
    <n v="0"/>
    <n v="0"/>
    <n v="0"/>
    <s v="мягкая"/>
  </r>
  <r>
    <m/>
    <s v="PR_3.070.4-3 Эко"/>
    <s v="C_3.070.3"/>
    <n v="1.2250000000000001"/>
    <n v="624"/>
    <n v="2.7"/>
    <n v="0"/>
    <m/>
    <n v="0"/>
    <n v="0"/>
    <x v="1"/>
    <s v="5-40 c"/>
    <n v="0"/>
    <n v="0"/>
    <n v="0"/>
    <n v="0"/>
    <n v="0"/>
    <n v="0"/>
    <n v="0"/>
    <n v="0"/>
    <n v="0"/>
    <n v="0"/>
    <n v="0"/>
    <n v="0"/>
    <s v="мягкая"/>
  </r>
  <r>
    <n v="17"/>
    <s v="PR_3.070.4-4"/>
    <s v="PR_3.070.4"/>
    <n v="1.3080000000000001"/>
    <n v="624"/>
    <n v="2.59"/>
    <n v="33.351230769230767"/>
    <n v="6"/>
    <n v="20811.167999999998"/>
    <n v="27221.007743999999"/>
    <x v="1"/>
    <s v="5-40 c"/>
    <n v="21535.607392405062"/>
    <n v="732.21065134177206"/>
    <n v="0"/>
    <n v="646.06822177215179"/>
    <n v="1076.7803696202529"/>
    <n v="3230.3411088607591"/>
    <n v="0"/>
    <n v="0"/>
    <n v="0"/>
    <n v="0"/>
    <n v="0"/>
    <n v="0"/>
    <s v="мягкая"/>
  </r>
  <r>
    <n v="16"/>
    <s v="PR_3.070-2"/>
    <s v="PR_3.070"/>
    <n v="1.583"/>
    <n v="624"/>
    <n v="2.2599999999999998"/>
    <n v="19.401230769230768"/>
    <n v="4"/>
    <n v="12106.367999999999"/>
    <n v="19164.380543999996"/>
    <x v="1"/>
    <s v="5-40 c"/>
    <n v="15161.693468354428"/>
    <n v="515.49757792405046"/>
    <n v="0"/>
    <n v="454.8508040506328"/>
    <n v="758.08467341772132"/>
    <n v="2274.2540202531641"/>
    <n v="0"/>
    <n v="0"/>
    <n v="0"/>
    <n v="0"/>
    <n v="0"/>
    <n v="0"/>
    <s v="мягкая"/>
  </r>
  <r>
    <m/>
    <s v="PR_3.074.70"/>
    <s v="PR_3.074.70"/>
    <n v="1.079"/>
    <n v="676"/>
    <n v="1.92"/>
    <n v="0"/>
    <m/>
    <n v="0"/>
    <n v="0"/>
    <x v="1"/>
    <s v="5-40 c"/>
    <n v="0"/>
    <n v="0"/>
    <n v="0"/>
    <n v="0"/>
    <n v="0"/>
    <n v="0"/>
    <n v="0"/>
    <n v="0"/>
    <n v="0"/>
    <n v="0"/>
    <n v="0"/>
    <n v="0"/>
    <s v="стандартная"/>
  </r>
  <r>
    <m/>
    <s v="PR_3.082-18"/>
    <s v="PR_3.082"/>
    <n v="1.284"/>
    <n v="728"/>
    <n v="2.62"/>
    <n v="0"/>
    <m/>
    <n v="0"/>
    <n v="0"/>
    <x v="1"/>
    <s v="5-40 c"/>
    <n v="0"/>
    <n v="0"/>
    <n v="0"/>
    <n v="0"/>
    <n v="0"/>
    <n v="0"/>
    <n v="0"/>
    <n v="0"/>
    <n v="0"/>
    <n v="0"/>
    <n v="0"/>
    <n v="0"/>
    <s v="мягкая"/>
  </r>
  <r>
    <m/>
    <s v="PR_4.006"/>
    <s v="PR_4.006"/>
    <n v="0.16800000000000001"/>
    <n v="5460"/>
    <n v="10.26"/>
    <n v="0"/>
    <m/>
    <n v="0"/>
    <n v="0"/>
    <x v="1"/>
    <s v="5-40 c"/>
    <n v="0"/>
    <n v="0"/>
    <n v="0"/>
    <n v="0"/>
    <n v="0"/>
    <n v="0"/>
    <n v="0"/>
    <n v="0"/>
    <n v="0"/>
    <n v="0"/>
    <n v="0"/>
    <n v="0"/>
    <s v="усиленная"/>
  </r>
  <r>
    <n v="20"/>
    <s v="PR_4.008-13"/>
    <s v="PR_4.008"/>
    <n v="0.17"/>
    <n v="5460"/>
    <n v="12.22"/>
    <n v="20.980800000000002"/>
    <n v="7"/>
    <n v="114555.16800000001"/>
    <n v="19474.378560000001"/>
    <x v="1"/>
    <s v="5-40 c"/>
    <n v="15406.945063291139"/>
    <n v="523.83613215189871"/>
    <n v="0"/>
    <n v="462.20835189873418"/>
    <n v="770.34725316455695"/>
    <n v="2311.0417594936707"/>
    <n v="0"/>
    <n v="0"/>
    <n v="0"/>
    <n v="0"/>
    <n v="0"/>
    <n v="0"/>
    <s v="усиленная"/>
  </r>
  <r>
    <n v="23"/>
    <s v="PR_4.013"/>
    <s v="PR_4.013"/>
    <n v="0.17100000000000001"/>
    <n v="5460"/>
    <n v="9.81"/>
    <n v="12.030725274725276"/>
    <n v="5"/>
    <n v="65687.760000000009"/>
    <n v="11232.606960000003"/>
    <x v="1"/>
    <s v="5-40 c"/>
    <n v="8886.5561392405089"/>
    <n v="302.14290873417724"/>
    <n v="0"/>
    <n v="266.59668417721525"/>
    <n v="444.32780696202536"/>
    <n v="1332.9834208860761"/>
    <n v="0"/>
    <n v="0"/>
    <n v="0"/>
    <n v="0"/>
    <n v="0"/>
    <n v="0"/>
    <s v="усиленная"/>
  </r>
  <r>
    <n v="12"/>
    <s v="PR_4.014-19"/>
    <s v="PR_4.014"/>
    <n v="0.185"/>
    <n v="5460"/>
    <n v="12.07"/>
    <n v="20.723261538461539"/>
    <n v="7"/>
    <n v="113149.008"/>
    <n v="20932.566480000001"/>
    <x v="1"/>
    <s v="5-40 c"/>
    <n v="16560.574746835446"/>
    <n v="563.05954139240509"/>
    <n v="0"/>
    <n v="496.81724240506327"/>
    <n v="828.02873734177206"/>
    <n v="2484.0862120253164"/>
    <n v="0"/>
    <n v="0"/>
    <n v="0"/>
    <n v="0"/>
    <n v="0"/>
    <n v="0"/>
    <s v="усиленная"/>
  </r>
  <r>
    <m/>
    <s v="PR_4.022"/>
    <s v="PR_4.022"/>
    <n v="0.251"/>
    <n v="3412.5"/>
    <n v="5.74"/>
    <n v="0"/>
    <m/>
    <n v="0"/>
    <n v="0"/>
    <x v="1"/>
    <s v="5-40 c"/>
    <n v="0"/>
    <n v="0"/>
    <n v="0"/>
    <n v="0"/>
    <n v="0"/>
    <n v="0"/>
    <n v="0"/>
    <n v="0"/>
    <n v="0"/>
    <n v="0"/>
    <n v="0"/>
    <n v="0"/>
    <s v="усиленная"/>
  </r>
  <r>
    <m/>
    <s v="PR_4.033_U-3"/>
    <s v="PR_4.033_U"/>
    <n v="0.31"/>
    <n v="3412.5"/>
    <n v="4.8099999999999996"/>
    <n v="0"/>
    <m/>
    <n v="0"/>
    <n v="0"/>
    <x v="1"/>
    <s v="5-40 c"/>
    <n v="0"/>
    <n v="0"/>
    <n v="0"/>
    <n v="0"/>
    <n v="0"/>
    <n v="0"/>
    <n v="0"/>
    <n v="0"/>
    <n v="0"/>
    <n v="0"/>
    <n v="0"/>
    <n v="0"/>
    <s v="усиленная"/>
  </r>
  <r>
    <m/>
    <s v="PR_5.010.46"/>
    <s v="PR_5.010.46"/>
    <n v="0.27700000000000002"/>
    <n v="4992"/>
    <n v="3.14"/>
    <n v="0"/>
    <m/>
    <n v="0"/>
    <n v="0"/>
    <x v="1"/>
    <s v="5-40 c"/>
    <n v="0"/>
    <n v="0"/>
    <n v="0"/>
    <n v="0"/>
    <n v="0"/>
    <n v="0"/>
    <n v="0"/>
    <n v="0"/>
    <n v="0"/>
    <n v="0"/>
    <n v="0"/>
    <n v="0"/>
    <s v="усиленная"/>
  </r>
  <r>
    <m/>
    <s v="PR_5.015.70-2"/>
    <s v="PR_5.015.70"/>
    <n v="0.41699999999999998"/>
    <n v="3042"/>
    <n v="2.1800000000000002"/>
    <n v="0"/>
    <m/>
    <n v="0"/>
    <n v="0"/>
    <x v="1"/>
    <s v="5-40 c"/>
    <n v="0"/>
    <n v="0"/>
    <n v="0"/>
    <n v="0"/>
    <n v="0"/>
    <n v="0"/>
    <n v="0"/>
    <n v="0"/>
    <n v="0"/>
    <n v="0"/>
    <n v="0"/>
    <n v="0"/>
    <s v="усиленная"/>
  </r>
  <r>
    <m/>
    <s v="PR_5.016.46"/>
    <s v="PR_5.016.46"/>
    <n v="0.29799999999999999"/>
    <n v="2717"/>
    <n v="3.15"/>
    <n v="0"/>
    <m/>
    <n v="0"/>
    <n v="0"/>
    <x v="1"/>
    <s v="5-40 c"/>
    <n v="0"/>
    <n v="0"/>
    <n v="0"/>
    <n v="0"/>
    <n v="0"/>
    <n v="0"/>
    <n v="0"/>
    <n v="0"/>
    <n v="0"/>
    <n v="0"/>
    <n v="0"/>
    <n v="0"/>
    <s v="усиленная"/>
  </r>
  <r>
    <n v="21"/>
    <s v="PR_5.021.70-2"/>
    <s v="PR_5.021.70"/>
    <n v="0.38300000000000001"/>
    <n v="2600"/>
    <n v="2.16"/>
    <n v="4.4502646153846159"/>
    <n v="4"/>
    <n v="11570.688000000002"/>
    <n v="4431.5735040000009"/>
    <x v="1"/>
    <s v="5-40 c"/>
    <n v="3505.9916962025322"/>
    <n v="119.20371767088609"/>
    <n v="0"/>
    <n v="105.17975088607596"/>
    <n v="175.29958481012659"/>
    <n v="525.89875443037977"/>
    <n v="0"/>
    <n v="0"/>
    <n v="0"/>
    <n v="0"/>
    <n v="0"/>
    <n v="0"/>
    <s v="усиленная"/>
  </r>
  <r>
    <m/>
    <s v="PR_5.021-3"/>
    <s v="PR_5.021"/>
    <n v="0.35299999999999998"/>
    <n v="3315"/>
    <n v="2.58"/>
    <n v="0"/>
    <m/>
    <n v="0"/>
    <n v="0"/>
    <x v="1"/>
    <s v="5-40 c"/>
    <n v="0"/>
    <n v="0"/>
    <n v="0"/>
    <n v="0"/>
    <n v="0"/>
    <n v="0"/>
    <n v="0"/>
    <n v="0"/>
    <n v="0"/>
    <n v="0"/>
    <n v="0"/>
    <n v="0"/>
    <s v="усиленная"/>
  </r>
  <r>
    <n v="21"/>
    <s v="PR_5.022-2"/>
    <s v="PR_5.022"/>
    <n v="0.46"/>
    <n v="3146"/>
    <n v="2.63"/>
    <n v="3.3586420851875398"/>
    <n v="3"/>
    <n v="10566.288"/>
    <n v="4860.4924800000008"/>
    <x v="1"/>
    <s v="5-40 c"/>
    <n v="3845.3263291139247"/>
    <n v="130.74109518987342"/>
    <n v="0"/>
    <n v="115.35978987341772"/>
    <n v="192.26631645569623"/>
    <n v="576.79894936708865"/>
    <n v="0"/>
    <n v="0"/>
    <n v="0"/>
    <n v="0"/>
    <n v="0"/>
    <n v="0"/>
    <s v="усиленная"/>
  </r>
  <r>
    <m/>
    <s v="PR_5.030.2-3"/>
    <s v="PR_5.030.2"/>
    <n v="0.25800000000000001"/>
    <n v="4212"/>
    <n v="4.83"/>
    <n v="0"/>
    <m/>
    <n v="0"/>
    <n v="0"/>
    <x v="1"/>
    <s v="дробло"/>
    <n v="0"/>
    <n v="0"/>
    <n v="0"/>
    <n v="0"/>
    <n v="0"/>
    <n v="0"/>
    <n v="0"/>
    <n v="0"/>
    <n v="0"/>
    <n v="0"/>
    <n v="0"/>
    <n v="0"/>
    <s v="усиленная"/>
  </r>
  <r>
    <m/>
    <s v="PR_5.030.2-4"/>
    <s v="PR_5.030.2"/>
    <n v="0.25800000000000001"/>
    <n v="4212"/>
    <n v="3.59"/>
    <n v="0"/>
    <m/>
    <n v="0"/>
    <n v="0"/>
    <x v="1"/>
    <s v="дробло"/>
    <n v="0"/>
    <n v="0"/>
    <n v="0"/>
    <n v="0"/>
    <n v="0"/>
    <n v="0"/>
    <n v="0"/>
    <n v="0"/>
    <n v="0"/>
    <n v="0"/>
    <n v="0"/>
    <n v="0"/>
    <s v="усиленная"/>
  </r>
  <r>
    <m/>
    <s v="PR_5.035.46"/>
    <s v="PR_5.035.46"/>
    <n v="0.56699999999999995"/>
    <n v="1482"/>
    <n v="2.4900000000000002"/>
    <n v="0"/>
    <m/>
    <n v="0"/>
    <n v="0"/>
    <x v="1"/>
    <s v="5-40 c"/>
    <n v="0"/>
    <n v="0"/>
    <n v="0"/>
    <n v="0"/>
    <n v="0"/>
    <n v="0"/>
    <n v="0"/>
    <n v="0"/>
    <n v="0"/>
    <n v="0"/>
    <n v="0"/>
    <n v="0"/>
    <s v="стандартная"/>
  </r>
  <r>
    <m/>
    <s v="PR_5.035.70"/>
    <s v="PR_5.035.70"/>
    <n v="0.875"/>
    <n v="936"/>
    <n v="2.29"/>
    <n v="0"/>
    <m/>
    <n v="0"/>
    <n v="0"/>
    <x v="1"/>
    <s v="5-40 c"/>
    <n v="0"/>
    <n v="0"/>
    <n v="0"/>
    <n v="0"/>
    <n v="0"/>
    <n v="0"/>
    <n v="0"/>
    <n v="0"/>
    <n v="0"/>
    <n v="0"/>
    <n v="0"/>
    <n v="0"/>
    <s v="стандартная"/>
  </r>
  <r>
    <m/>
    <s v="PR_5.035-2"/>
    <s v="PR_5.035"/>
    <n v="0.75"/>
    <n v="1235"/>
    <n v="2.29"/>
    <n v="0"/>
    <m/>
    <n v="0"/>
    <n v="0"/>
    <x v="1"/>
    <s v="5-40 c"/>
    <n v="0"/>
    <n v="0"/>
    <n v="0"/>
    <n v="0"/>
    <n v="0"/>
    <n v="0"/>
    <n v="0"/>
    <n v="0"/>
    <n v="0"/>
    <n v="0"/>
    <n v="0"/>
    <n v="0"/>
    <s v="стандартная"/>
  </r>
  <r>
    <m/>
    <s v="PR_5.044-2"/>
    <s v="PR_5.044"/>
    <n v="1.089"/>
    <n v="585"/>
    <n v="2"/>
    <n v="0"/>
    <m/>
    <n v="0"/>
    <n v="0"/>
    <x v="1"/>
    <s v="5-40 c"/>
    <n v="0"/>
    <n v="0"/>
    <n v="0"/>
    <n v="0"/>
    <n v="0"/>
    <n v="0"/>
    <n v="0"/>
    <n v="0"/>
    <n v="0"/>
    <n v="0"/>
    <n v="0"/>
    <n v="0"/>
    <s v="стандартная"/>
  </r>
  <r>
    <m/>
    <s v="PR_5.056-2"/>
    <s v="PR_5.056"/>
    <n v="0.85299999999999998"/>
    <n v="975"/>
    <n v="1.1499999999999999"/>
    <n v="0"/>
    <m/>
    <n v="0"/>
    <n v="0"/>
    <x v="1"/>
    <s v="5-40 c"/>
    <n v="0"/>
    <n v="0"/>
    <n v="0"/>
    <n v="0"/>
    <n v="0"/>
    <n v="0"/>
    <n v="0"/>
    <n v="0"/>
    <n v="0"/>
    <n v="0"/>
    <n v="0"/>
    <n v="0"/>
    <s v="стандартная"/>
  </r>
  <r>
    <m/>
    <s v="PR_5.058-2"/>
    <s v="PR_5.058"/>
    <n v="1.0329999999999999"/>
    <n v="643.5"/>
    <n v="1.95"/>
    <n v="0"/>
    <m/>
    <n v="0"/>
    <n v="0"/>
    <x v="1"/>
    <s v="5-40 c"/>
    <n v="0"/>
    <n v="0"/>
    <n v="0"/>
    <n v="0"/>
    <n v="0"/>
    <n v="0"/>
    <n v="0"/>
    <n v="0"/>
    <n v="0"/>
    <n v="0"/>
    <n v="0"/>
    <n v="0"/>
    <s v="стандартная"/>
  </r>
  <r>
    <m/>
    <s v="PR_5.068.70"/>
    <s v="PR_5.068.70"/>
    <n v="1.1060000000000001"/>
    <n v="585"/>
    <n v="1.4"/>
    <n v="0"/>
    <m/>
    <n v="0"/>
    <n v="0"/>
    <x v="1"/>
    <s v="5-40 c"/>
    <n v="0"/>
    <n v="0"/>
    <n v="0"/>
    <n v="0"/>
    <n v="0"/>
    <n v="0"/>
    <n v="0"/>
    <n v="0"/>
    <n v="0"/>
    <n v="0"/>
    <n v="0"/>
    <n v="0"/>
    <s v="стандартная"/>
  </r>
  <r>
    <n v="22"/>
    <s v="PR_5.343"/>
    <s v="PR_5.343"/>
    <n v="0.38"/>
    <n v="1768"/>
    <n v="2.64"/>
    <n v="7.9988416289592763"/>
    <n v="4"/>
    <n v="14141.952000000001"/>
    <n v="5373.9417600000006"/>
    <x v="1"/>
    <s v="дробло"/>
    <n v="0"/>
    <n v="0"/>
    <n v="0"/>
    <n v="0"/>
    <n v="0"/>
    <n v="0"/>
    <n v="0"/>
    <n v="0"/>
    <n v="0"/>
    <n v="0"/>
    <n v="5373.9417600000006"/>
    <n v="0"/>
    <s v="усиленная"/>
  </r>
  <r>
    <m/>
    <s v="SA-218-H"/>
    <s v="PR_SA-218-H"/>
    <n v="0.65300000000000002"/>
    <n v="1456"/>
    <n v="3.11"/>
    <n v="0"/>
    <m/>
    <n v="0"/>
    <n v="0"/>
    <x v="1"/>
    <s v="5-40 c"/>
    <n v="0"/>
    <n v="0"/>
    <n v="0"/>
    <n v="0"/>
    <n v="0"/>
    <n v="0"/>
    <n v="0"/>
    <n v="0"/>
    <n v="0"/>
    <n v="0"/>
    <n v="0"/>
    <n v="0"/>
    <s v="стандартная"/>
  </r>
  <r>
    <m/>
    <s v="SA-218-V"/>
    <s v="PR_SA-218-V"/>
    <n v="0.57999999999999996"/>
    <n v="1638"/>
    <n v="3.45"/>
    <n v="0"/>
    <m/>
    <n v="0"/>
    <n v="0"/>
    <x v="1"/>
    <s v="5-40 c"/>
    <n v="0"/>
    <n v="0"/>
    <n v="0"/>
    <n v="0"/>
    <n v="0"/>
    <n v="0"/>
    <n v="0"/>
    <n v="0"/>
    <n v="0"/>
    <n v="0"/>
    <n v="0"/>
    <n v="0"/>
    <s v="усиленная"/>
  </r>
  <r>
    <m/>
    <s v="SF-058"/>
    <s v="PR_SF-058"/>
    <n v="1.08"/>
    <n v="780"/>
    <n v="2.2000000000000002"/>
    <n v="0"/>
    <m/>
    <n v="0"/>
    <n v="0"/>
    <x v="1"/>
    <s v="5-40 c"/>
    <n v="0"/>
    <n v="0"/>
    <n v="0"/>
    <n v="0"/>
    <n v="0"/>
    <n v="0"/>
    <n v="0"/>
    <n v="0"/>
    <n v="0"/>
    <n v="0"/>
    <n v="0"/>
    <n v="0"/>
    <s v="мягкая"/>
  </r>
  <r>
    <m/>
    <s v="SF-058"/>
    <s v="PR_SF-058"/>
    <n v="1.08"/>
    <n v="910"/>
    <n v="2.2000000000000002"/>
    <n v="0"/>
    <m/>
    <n v="0"/>
    <n v="0"/>
    <x v="1"/>
    <s v="5-40 c"/>
    <n v="0"/>
    <n v="0"/>
    <n v="0"/>
    <n v="0"/>
    <n v="0"/>
    <n v="0"/>
    <n v="0"/>
    <n v="0"/>
    <n v="0"/>
    <n v="0"/>
    <n v="0"/>
    <n v="0"/>
    <s v="стандартная"/>
  </r>
  <r>
    <m/>
    <s v="SF-070"/>
    <s v="PR_SF-070"/>
    <n v="1.22"/>
    <n v="806"/>
    <n v="2.1800000000000002"/>
    <n v="0"/>
    <m/>
    <n v="0"/>
    <n v="0"/>
    <x v="1"/>
    <s v="5-40 c"/>
    <n v="0"/>
    <n v="0"/>
    <n v="0"/>
    <n v="0"/>
    <n v="0"/>
    <n v="0"/>
    <n v="0"/>
    <n v="0"/>
    <n v="0"/>
    <n v="0"/>
    <n v="0"/>
    <n v="0"/>
    <s v="стандартная"/>
  </r>
  <r>
    <m/>
    <s v="SP 751"/>
    <s v="SP 751"/>
    <n v="0.108"/>
    <n v="4225"/>
    <n v="6.15"/>
    <n v="0"/>
    <m/>
    <n v="0"/>
    <n v="0"/>
    <x v="1"/>
    <s v="5-40 c"/>
    <n v="0"/>
    <n v="0"/>
    <n v="0"/>
    <n v="0"/>
    <n v="0"/>
    <n v="0"/>
    <n v="0"/>
    <n v="0"/>
    <n v="0"/>
    <n v="0"/>
    <n v="0"/>
    <n v="0"/>
    <s v="усиленная"/>
  </r>
  <r>
    <m/>
    <s v="PR_V.175"/>
    <s v="PR_V.175"/>
    <n v="0.34399999999999997"/>
    <n v="1600"/>
    <n v="2.58"/>
    <n v="0"/>
    <m/>
    <n v="0"/>
    <n v="0"/>
    <x v="1"/>
    <s v="5-40 c"/>
    <n v="0"/>
    <n v="0"/>
    <n v="0"/>
    <n v="0"/>
    <n v="0"/>
    <n v="0"/>
    <n v="0"/>
    <n v="0"/>
    <n v="0"/>
    <n v="0"/>
    <n v="0"/>
    <n v="0"/>
    <s v="стандартная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13">
  <r>
    <m/>
    <s v="AL_120005"/>
    <s v="AL_120005"/>
    <n v="1.081"/>
    <n v="780"/>
    <n v="3.8"/>
    <n v="0"/>
    <m/>
    <n v="0"/>
    <n v="0"/>
    <s v="ALUPLAST"/>
    <s v="5-70 c AL"/>
    <n v="0"/>
    <n v="0"/>
    <n v="0"/>
    <n v="0"/>
    <n v="0"/>
    <n v="0"/>
    <n v="0"/>
    <n v="0"/>
    <n v="0"/>
    <n v="0"/>
    <n v="0"/>
    <n v="0"/>
    <x v="0"/>
  </r>
  <r>
    <m/>
    <s v="AL_120005"/>
    <s v="AL_120305"/>
    <n v="1.1180000000000001"/>
    <n v="702"/>
    <n v="3.8"/>
    <n v="0"/>
    <m/>
    <n v="0"/>
    <n v="0"/>
    <s v="ALUPLAST"/>
    <s v="5-70 c AL"/>
    <n v="0"/>
    <n v="0"/>
    <n v="0"/>
    <n v="0"/>
    <n v="0"/>
    <n v="0"/>
    <n v="0"/>
    <n v="0"/>
    <n v="0"/>
    <n v="0"/>
    <n v="0"/>
    <n v="0"/>
    <x v="1"/>
  </r>
  <r>
    <m/>
    <s v="AL_120005"/>
    <s v="AL_120405"/>
    <n v="1.1180000000000001"/>
    <n v="702"/>
    <n v="3.8"/>
    <n v="0"/>
    <m/>
    <n v="0"/>
    <n v="0"/>
    <s v="ALUPLAST"/>
    <s v="5-70 c AL"/>
    <n v="0"/>
    <n v="0"/>
    <n v="0"/>
    <n v="0"/>
    <n v="0"/>
    <n v="0"/>
    <n v="0"/>
    <n v="0"/>
    <n v="0"/>
    <n v="0"/>
    <n v="0"/>
    <n v="0"/>
    <x v="1"/>
  </r>
  <r>
    <m/>
    <s v="AL_120022"/>
    <s v="AL_120022"/>
    <n v="1.22"/>
    <n v="624"/>
    <n v="3.33"/>
    <n v="0"/>
    <m/>
    <n v="0"/>
    <n v="0"/>
    <s v="ALUPLAST"/>
    <s v="5-70 c AL"/>
    <n v="0"/>
    <n v="0"/>
    <n v="0"/>
    <n v="0"/>
    <n v="0"/>
    <n v="0"/>
    <n v="0"/>
    <n v="0"/>
    <n v="0"/>
    <n v="0"/>
    <n v="0"/>
    <n v="0"/>
    <x v="0"/>
  </r>
  <r>
    <m/>
    <s v="AL_120022"/>
    <s v="AL_120322.1"/>
    <n v="1.256"/>
    <n v="643.5"/>
    <n v="3.33"/>
    <n v="0"/>
    <m/>
    <n v="0"/>
    <n v="0"/>
    <s v="ALUPLAST"/>
    <s v="5-70 c AL"/>
    <n v="0"/>
    <n v="0"/>
    <n v="0"/>
    <n v="0"/>
    <n v="0"/>
    <n v="0"/>
    <n v="0"/>
    <n v="0"/>
    <n v="0"/>
    <n v="0"/>
    <n v="0"/>
    <n v="0"/>
    <x v="1"/>
  </r>
  <r>
    <m/>
    <s v="AL_120022"/>
    <s v="AL_120422"/>
    <n v="1.2909999999999999"/>
    <n v="643.5"/>
    <n v="3.33"/>
    <n v="0"/>
    <m/>
    <n v="0"/>
    <n v="0"/>
    <s v="ALUPLAST"/>
    <s v="5-70 c AL"/>
    <n v="0"/>
    <n v="0"/>
    <n v="0"/>
    <n v="0"/>
    <n v="0"/>
    <n v="0"/>
    <n v="0"/>
    <n v="0"/>
    <n v="0"/>
    <n v="0"/>
    <n v="0"/>
    <n v="0"/>
    <x v="1"/>
  </r>
  <r>
    <m/>
    <s v="AL_120041"/>
    <s v="AL_120041"/>
    <n v="1.3089999999999999"/>
    <n v="728"/>
    <n v="3.4"/>
    <n v="0"/>
    <m/>
    <n v="0"/>
    <n v="0"/>
    <s v="ALUPLAST"/>
    <s v="5-70 c AL"/>
    <n v="0"/>
    <n v="0"/>
    <n v="0"/>
    <n v="0"/>
    <n v="0"/>
    <n v="0"/>
    <n v="0"/>
    <n v="0"/>
    <n v="0"/>
    <n v="0"/>
    <n v="0"/>
    <n v="0"/>
    <x v="0"/>
  </r>
  <r>
    <m/>
    <s v="AL_120041"/>
    <s v="AL_120341"/>
    <n v="1.383"/>
    <n v="585"/>
    <n v="3.4"/>
    <n v="0"/>
    <m/>
    <n v="0"/>
    <n v="0"/>
    <s v="ALUPLAST"/>
    <s v="5-70 c AL"/>
    <n v="0"/>
    <n v="0"/>
    <n v="0"/>
    <n v="0"/>
    <n v="0"/>
    <n v="0"/>
    <n v="0"/>
    <n v="0"/>
    <n v="0"/>
    <n v="0"/>
    <n v="0"/>
    <n v="0"/>
    <x v="1"/>
  </r>
  <r>
    <m/>
    <s v="AL_120041"/>
    <s v="AL_120441"/>
    <n v="1.383"/>
    <n v="585"/>
    <n v="3.4"/>
    <n v="0"/>
    <m/>
    <n v="0"/>
    <n v="0"/>
    <s v="ALUPLAST"/>
    <s v="5-70 c AL"/>
    <n v="0"/>
    <n v="0"/>
    <n v="0"/>
    <n v="0"/>
    <n v="0"/>
    <n v="0"/>
    <n v="0"/>
    <n v="0"/>
    <n v="0"/>
    <n v="0"/>
    <n v="0"/>
    <n v="0"/>
    <x v="1"/>
  </r>
  <r>
    <m/>
    <s v="AL_120833"/>
    <s v="AL_120833"/>
    <n v="0.24199999999999999"/>
    <n v="2112"/>
    <n v="6.04"/>
    <n v="0"/>
    <m/>
    <n v="0"/>
    <n v="0"/>
    <s v="ALUPLAST"/>
    <s v="5-40 c AL"/>
    <n v="0"/>
    <n v="0"/>
    <n v="0"/>
    <n v="0"/>
    <n v="0"/>
    <n v="0"/>
    <n v="0"/>
    <n v="0"/>
    <n v="0"/>
    <n v="0"/>
    <n v="0"/>
    <n v="0"/>
    <x v="2"/>
  </r>
  <r>
    <m/>
    <s v="AL_120833"/>
    <s v="AL_120863"/>
    <n v="0.23799999999999999"/>
    <n v="2112"/>
    <n v="6.04"/>
    <n v="0"/>
    <m/>
    <n v="0"/>
    <n v="0"/>
    <s v="ALUPLAST"/>
    <s v="5-40 c AL"/>
    <n v="0"/>
    <n v="0"/>
    <n v="0"/>
    <n v="0"/>
    <n v="0"/>
    <n v="0"/>
    <n v="0"/>
    <n v="0"/>
    <n v="0"/>
    <n v="0"/>
    <n v="0"/>
    <n v="0"/>
    <x v="2"/>
  </r>
  <r>
    <m/>
    <s v="AL_140007"/>
    <s v="AL_140007"/>
    <n v="1.4750000000000001"/>
    <n v="520"/>
    <n v="2.38"/>
    <n v="0"/>
    <m/>
    <n v="0"/>
    <n v="0"/>
    <s v="ALUPLAST"/>
    <s v="ALUPLAST"/>
    <n v="0"/>
    <n v="0"/>
    <n v="0"/>
    <n v="0"/>
    <n v="0"/>
    <n v="0"/>
    <n v="0"/>
    <n v="0"/>
    <n v="0"/>
    <n v="0"/>
    <n v="0"/>
    <n v="0"/>
    <x v="1"/>
  </r>
  <r>
    <m/>
    <s v="AL_140007"/>
    <s v="AL_140307"/>
    <n v="1.5249999999999999"/>
    <n v="520"/>
    <n v="2.38"/>
    <n v="0"/>
    <m/>
    <n v="0"/>
    <n v="0"/>
    <s v="ALUPLAST"/>
    <s v="ALUPLAST"/>
    <n v="0"/>
    <n v="0"/>
    <n v="0"/>
    <n v="0"/>
    <n v="0"/>
    <n v="0"/>
    <n v="0"/>
    <n v="0"/>
    <n v="0"/>
    <n v="0"/>
    <n v="0"/>
    <n v="0"/>
    <x v="1"/>
  </r>
  <r>
    <m/>
    <s v="AL_140007"/>
    <s v="AL_140407"/>
    <n v="1.5249999999999999"/>
    <n v="520"/>
    <n v="2.38"/>
    <n v="0"/>
    <m/>
    <n v="0"/>
    <n v="0"/>
    <s v="ALUPLAST"/>
    <s v="ALUPLAST"/>
    <n v="0"/>
    <n v="0"/>
    <n v="0"/>
    <n v="0"/>
    <n v="0"/>
    <n v="0"/>
    <n v="0"/>
    <n v="0"/>
    <n v="0"/>
    <n v="0"/>
    <n v="0"/>
    <n v="0"/>
    <x v="1"/>
  </r>
  <r>
    <m/>
    <s v="AL_140007"/>
    <s v="AL_141007"/>
    <n v="1.4750000000000001"/>
    <n v="520"/>
    <n v="2.38"/>
    <n v="0"/>
    <m/>
    <n v="0"/>
    <n v="0"/>
    <s v="ALUPLAST"/>
    <s v="Цвет 1-2 цех Ca/Zn"/>
    <n v="0"/>
    <n v="0"/>
    <n v="0"/>
    <n v="0"/>
    <n v="0"/>
    <n v="0"/>
    <n v="0"/>
    <n v="0"/>
    <n v="0"/>
    <n v="0"/>
    <n v="0"/>
    <n v="0"/>
    <x v="1"/>
  </r>
  <r>
    <m/>
    <s v="AL_140025.2"/>
    <s v="AL_140025.2"/>
    <n v="1.516"/>
    <n v="455"/>
    <n v="2.5099999999999998"/>
    <n v="0"/>
    <m/>
    <n v="0"/>
    <n v="0"/>
    <s v="ALUPLAST"/>
    <s v="ALUPLAST"/>
    <n v="0"/>
    <n v="0"/>
    <n v="0"/>
    <n v="0"/>
    <n v="0"/>
    <n v="0"/>
    <n v="0"/>
    <n v="0"/>
    <n v="0"/>
    <n v="0"/>
    <n v="0"/>
    <n v="0"/>
    <x v="1"/>
  </r>
  <r>
    <m/>
    <s v="AL_140025.2"/>
    <s v="AL_140325.2"/>
    <n v="1.6060000000000001"/>
    <n v="455"/>
    <n v="2.5099999999999998"/>
    <n v="0"/>
    <m/>
    <n v="0"/>
    <n v="0"/>
    <s v="ALUPLAST"/>
    <s v="ALUPLAST"/>
    <n v="0"/>
    <n v="0"/>
    <n v="0"/>
    <n v="0"/>
    <n v="0"/>
    <n v="0"/>
    <n v="0"/>
    <n v="0"/>
    <n v="0"/>
    <n v="0"/>
    <n v="0"/>
    <n v="0"/>
    <x v="1"/>
  </r>
  <r>
    <m/>
    <s v="AL_140025.2"/>
    <s v="AL_140425.2"/>
    <n v="1.6060000000000001"/>
    <n v="455"/>
    <n v="2.5099999999999998"/>
    <n v="0"/>
    <m/>
    <n v="0"/>
    <n v="0"/>
    <s v="ALUPLAST"/>
    <s v="ALUPLAST"/>
    <n v="0"/>
    <n v="0"/>
    <n v="0"/>
    <n v="0"/>
    <n v="0"/>
    <n v="0"/>
    <n v="0"/>
    <n v="0"/>
    <n v="0"/>
    <n v="0"/>
    <n v="0"/>
    <n v="0"/>
    <x v="1"/>
  </r>
  <r>
    <m/>
    <s v="AL_140025.2"/>
    <s v="AL_141025.2"/>
    <n v="1.516"/>
    <n v="455"/>
    <n v="2.5099999999999998"/>
    <n v="0"/>
    <m/>
    <n v="0"/>
    <n v="0"/>
    <s v="ALUPLAST"/>
    <s v="Цвет 1-2 цех Ca/Zn"/>
    <n v="0"/>
    <n v="0"/>
    <n v="0"/>
    <n v="0"/>
    <n v="0"/>
    <n v="0"/>
    <n v="0"/>
    <n v="0"/>
    <n v="0"/>
    <n v="0"/>
    <n v="0"/>
    <n v="0"/>
    <x v="1"/>
  </r>
  <r>
    <m/>
    <s v="AL_140041"/>
    <s v="AL_140041"/>
    <n v="1.508"/>
    <n v="520"/>
    <n v="2.5"/>
    <n v="0"/>
    <m/>
    <n v="0"/>
    <n v="0"/>
    <s v="ALUPLAST"/>
    <s v="ALUPLAST"/>
    <n v="0"/>
    <n v="0"/>
    <n v="0"/>
    <n v="0"/>
    <n v="0"/>
    <n v="0"/>
    <n v="0"/>
    <n v="0"/>
    <n v="0"/>
    <n v="0"/>
    <n v="0"/>
    <n v="0"/>
    <x v="1"/>
  </r>
  <r>
    <m/>
    <s v="AL_140041"/>
    <s v="AL_140341"/>
    <n v="1.6080000000000001"/>
    <n v="520"/>
    <n v="2.5"/>
    <n v="0"/>
    <m/>
    <n v="0"/>
    <n v="0"/>
    <s v="ALUPLAST"/>
    <s v="ALUPLAST"/>
    <n v="0"/>
    <n v="0"/>
    <n v="0"/>
    <n v="0"/>
    <n v="0"/>
    <n v="0"/>
    <n v="0"/>
    <n v="0"/>
    <n v="0"/>
    <n v="0"/>
    <n v="0"/>
    <n v="0"/>
    <x v="1"/>
  </r>
  <r>
    <m/>
    <s v="AL_140041"/>
    <s v="AL_140441"/>
    <n v="1.6080000000000001"/>
    <n v="520"/>
    <n v="2.5"/>
    <n v="0"/>
    <m/>
    <n v="0"/>
    <n v="0"/>
    <s v="ALUPLAST"/>
    <s v="ALUPLAST"/>
    <n v="0"/>
    <n v="0"/>
    <n v="0"/>
    <n v="0"/>
    <n v="0"/>
    <n v="0"/>
    <n v="0"/>
    <n v="0"/>
    <n v="0"/>
    <n v="0"/>
    <n v="0"/>
    <n v="0"/>
    <x v="1"/>
  </r>
  <r>
    <m/>
    <s v="AL_140041"/>
    <s v="AL_141041"/>
    <n v="1.508"/>
    <n v="520"/>
    <n v="2.5"/>
    <n v="0"/>
    <m/>
    <n v="0"/>
    <n v="0"/>
    <s v="ALUPLAST"/>
    <s v="Цвет 1-2 цех Ca/Zn"/>
    <n v="0"/>
    <n v="0"/>
    <n v="0"/>
    <n v="0"/>
    <n v="0"/>
    <n v="0"/>
    <n v="0"/>
    <n v="0"/>
    <n v="0"/>
    <n v="0"/>
    <n v="0"/>
    <n v="0"/>
    <x v="1"/>
  </r>
  <r>
    <m/>
    <s v="L_1.063_Т-8"/>
    <s v="L_1.063_Т"/>
    <n v="1.0109999999999999"/>
    <n v="832"/>
    <n v="2.83"/>
    <n v="0"/>
    <m/>
    <n v="0"/>
    <n v="0"/>
    <s v="PROPLEX"/>
    <s v="5-40 c"/>
    <n v="0"/>
    <n v="0"/>
    <n v="0"/>
    <n v="0"/>
    <n v="0"/>
    <n v="0"/>
    <n v="0"/>
    <n v="0"/>
    <n v="0"/>
    <n v="0"/>
    <n v="0"/>
    <n v="0"/>
    <x v="0"/>
  </r>
  <r>
    <m/>
    <s v="L_1.063_Т-17 Эко"/>
    <s v="C_1.063_N"/>
    <n v="0.91600000000000004"/>
    <n v="832"/>
    <n v="2.79"/>
    <n v="0"/>
    <m/>
    <n v="0"/>
    <n v="0"/>
    <s v="PROPLEX"/>
    <s v="5-40 c"/>
    <n v="0"/>
    <n v="0"/>
    <n v="0"/>
    <n v="0"/>
    <n v="0"/>
    <n v="0"/>
    <n v="0"/>
    <n v="0"/>
    <n v="0"/>
    <n v="0"/>
    <n v="0"/>
    <n v="0"/>
    <x v="0"/>
  </r>
  <r>
    <n v="7"/>
    <s v="L_1.063_Т-18 нов зац"/>
    <s v="L_1.063_N"/>
    <n v="1.008"/>
    <n v="832"/>
    <n v="2.29"/>
    <n v="25.802134615384617"/>
    <n v="7"/>
    <n v="21467.376"/>
    <n v="21639.115008000001"/>
    <s v="PROPLEX"/>
    <s v="5-70 c"/>
    <n v="17079.017370165744"/>
    <n v="631.92364269613256"/>
    <n v="0"/>
    <n v="512.37052110497234"/>
    <n v="853.95086850828727"/>
    <n v="2561.8526055248622"/>
    <n v="0"/>
    <n v="0"/>
    <n v="0"/>
    <n v="0"/>
    <n v="0"/>
    <n v="0"/>
    <x v="0"/>
  </r>
  <r>
    <n v="7"/>
    <s v="L_1.063_Т-19 нов зац"/>
    <s v="L_1.063_N"/>
    <n v="1.008"/>
    <n v="832"/>
    <n v="2.37"/>
    <n v="26.703519230769231"/>
    <n v="7"/>
    <n v="22217.328000000001"/>
    <n v="22395.066624000003"/>
    <s v="PROPLEX"/>
    <s v="5-70 c"/>
    <n v="17675.664265193373"/>
    <n v="653.99957781215471"/>
    <n v="0"/>
    <n v="530.26992795580111"/>
    <n v="883.78321325966863"/>
    <n v="2651.3496397790059"/>
    <n v="0"/>
    <n v="0"/>
    <n v="0"/>
    <n v="0"/>
    <n v="0"/>
    <n v="0"/>
    <x v="0"/>
  </r>
  <r>
    <n v="6"/>
    <s v="L_1.063_Т-20 Эко"/>
    <s v="C_1.063_N"/>
    <n v="0.91600000000000004"/>
    <n v="832"/>
    <n v="2.62"/>
    <n v="29.520346153846155"/>
    <n v="7"/>
    <n v="24560.928"/>
    <n v="22497.810047999999"/>
    <s v="PROPLEX"/>
    <s v="5-70 c"/>
    <n v="17756.75615469613"/>
    <n v="656.99997772375684"/>
    <n v="0"/>
    <n v="532.70268464088394"/>
    <n v="887.83780773480657"/>
    <n v="2663.5134232044197"/>
    <n v="0"/>
    <n v="0"/>
    <n v="0"/>
    <n v="0"/>
    <n v="0"/>
    <n v="0"/>
    <x v="0"/>
  </r>
  <r>
    <n v="6"/>
    <s v="L_1.063_Т-21 Эко"/>
    <s v="C_1.063_N"/>
    <n v="0.91600000000000004"/>
    <n v="832"/>
    <n v="2.57"/>
    <n v="28.956980769230768"/>
    <n v="7"/>
    <n v="24092.207999999999"/>
    <n v="22068.462528"/>
    <s v="PROPLEX"/>
    <s v="5-70 c"/>
    <n v="17417.886762430939"/>
    <n v="644.4618102099447"/>
    <n v="0"/>
    <n v="522.53660287292814"/>
    <n v="870.89433812154698"/>
    <n v="2612.6830143646407"/>
    <n v="0"/>
    <n v="0"/>
    <n v="0"/>
    <n v="0"/>
    <n v="0"/>
    <n v="0"/>
    <x v="0"/>
  </r>
  <r>
    <m/>
    <s v="L_1.063_Т- 22 нов зац"/>
    <s v="L_1.063_N"/>
    <n v="1.008"/>
    <n v="832"/>
    <n v="2.57"/>
    <n v="0"/>
    <m/>
    <n v="0"/>
    <n v="0"/>
    <s v="PROPLEX"/>
    <s v="5-70 c"/>
    <n v="0"/>
    <n v="0"/>
    <n v="0"/>
    <n v="0"/>
    <n v="0"/>
    <n v="0"/>
    <n v="0"/>
    <n v="0"/>
    <n v="0"/>
    <n v="0"/>
    <n v="0"/>
    <n v="0"/>
    <x v="0"/>
  </r>
  <r>
    <m/>
    <s v="L_1.063_Т- 23 нов зац"/>
    <s v="L_1.063_N"/>
    <n v="1.008"/>
    <n v="832"/>
    <n v="2.5099999999999998"/>
    <n v="0"/>
    <m/>
    <n v="0"/>
    <n v="0"/>
    <s v="PROPLEX"/>
    <s v="5-70 c"/>
    <n v="0"/>
    <n v="0"/>
    <n v="0"/>
    <n v="0"/>
    <n v="0"/>
    <n v="0"/>
    <n v="0"/>
    <n v="0"/>
    <n v="0"/>
    <n v="0"/>
    <n v="0"/>
    <n v="0"/>
    <x v="0"/>
  </r>
  <r>
    <n v="2"/>
    <s v="L_1.063_Т- 26 нов зац"/>
    <s v="L_1.063_N"/>
    <n v="1.008"/>
    <n v="832"/>
    <n v="2.66"/>
    <n v="29.971038461538463"/>
    <n v="7"/>
    <n v="24935.904000000002"/>
    <n v="25135.391232000002"/>
    <s v="PROPLEX"/>
    <s v="5-70 c"/>
    <n v="19838.50925966851"/>
    <n v="734.02484260773485"/>
    <n v="0"/>
    <n v="595.15527779005527"/>
    <n v="991.92546298342552"/>
    <n v="2975.7763889502767"/>
    <n v="0"/>
    <n v="0"/>
    <n v="0"/>
    <n v="0"/>
    <n v="0"/>
    <n v="0"/>
    <x v="0"/>
  </r>
  <r>
    <n v="2"/>
    <s v="L_1.063_Т- 27 нов зац"/>
    <s v="L_1.063_N"/>
    <n v="1.008"/>
    <n v="832"/>
    <n v="2.61"/>
    <n v="29.407673076923079"/>
    <n v="7"/>
    <n v="24467.184000000001"/>
    <n v="24662.921472000002"/>
    <s v="PROPLEX"/>
    <s v="5-70 c"/>
    <n v="19465.604950276243"/>
    <n v="720.22738316022105"/>
    <n v="0"/>
    <n v="583.9681485082873"/>
    <n v="973.28024751381224"/>
    <n v="2919.8407425414366"/>
    <n v="0"/>
    <n v="0"/>
    <n v="0"/>
    <n v="0"/>
    <n v="0"/>
    <n v="0"/>
    <x v="0"/>
  </r>
  <r>
    <n v="15"/>
    <s v="L_2.077_Т-10 Эко"/>
    <s v="С_2.077_Т"/>
    <n v="1.0669999999999999"/>
    <n v="624"/>
    <n v="2.68"/>
    <n v="40.261846153846157"/>
    <n v="7"/>
    <n v="25123.392000000003"/>
    <n v="26806.659264000002"/>
    <s v="PROPLEX"/>
    <s v="5-40 c"/>
    <n v="21207.800050632912"/>
    <n v="721.06520172151897"/>
    <n v="0"/>
    <n v="636.23400151898738"/>
    <n v="1060.3900025316455"/>
    <n v="3181.1700075949366"/>
    <n v="0"/>
    <n v="0"/>
    <n v="0"/>
    <n v="0"/>
    <n v="0"/>
    <n v="0"/>
    <x v="0"/>
  </r>
  <r>
    <n v="3"/>
    <s v="L_2.077_Т-11"/>
    <s v="L_2.077_Т"/>
    <n v="1.165"/>
    <n v="624"/>
    <n v="2.4300000000000002"/>
    <n v="36.506076923076925"/>
    <n v="7"/>
    <n v="22779.792000000001"/>
    <n v="26538.457680000003"/>
    <s v="PROPLEX"/>
    <s v="5-70 c"/>
    <n v="20945.901878453038"/>
    <n v="774.99836950276256"/>
    <n v="0"/>
    <n v="628.37705635359123"/>
    <n v="1047.2950939226521"/>
    <n v="3141.8852817679563"/>
    <n v="0"/>
    <n v="0"/>
    <n v="0"/>
    <n v="0"/>
    <n v="0"/>
    <n v="0"/>
    <x v="0"/>
  </r>
  <r>
    <n v="13"/>
    <s v="L_2.077_Т-13"/>
    <s v="L_2.077_Т"/>
    <n v="1.165"/>
    <n v="624"/>
    <n v="2.86"/>
    <n v="42.966000000000001"/>
    <n v="7"/>
    <n v="26810.784"/>
    <n v="31234.56336"/>
    <s v="PROPLEX"/>
    <s v="5-70 c"/>
    <n v="24652.378342541437"/>
    <n v="912.13799867403316"/>
    <n v="0"/>
    <n v="739.57135027624304"/>
    <n v="1232.6189171270719"/>
    <n v="3697.8567513812154"/>
    <n v="0"/>
    <n v="0"/>
    <n v="0"/>
    <n v="0"/>
    <n v="0"/>
    <n v="0"/>
    <x v="0"/>
  </r>
  <r>
    <n v="8"/>
    <s v="L_2.077_Т-18"/>
    <s v="L_2.077_Т"/>
    <n v="1.165"/>
    <n v="624"/>
    <n v="2.57"/>
    <n v="27.578076923076917"/>
    <n v="5"/>
    <n v="17208.719999999998"/>
    <n v="20048.158799999997"/>
    <s v="PROPLEX"/>
    <s v="5-70 c"/>
    <n v="15823.329755327542"/>
    <n v="585.46320094711905"/>
    <n v="0"/>
    <n v="474.69989265982628"/>
    <n v="791.16648776637714"/>
    <n v="2373.4994632991315"/>
    <n v="0"/>
    <n v="0"/>
    <n v="0"/>
    <n v="0"/>
    <n v="0"/>
    <n v="0"/>
    <x v="0"/>
  </r>
  <r>
    <n v="8"/>
    <s v="L_2.077_Т-19"/>
    <s v="L_2.077_Т"/>
    <n v="1.165"/>
    <n v="624"/>
    <n v="2.48"/>
    <n v="26.612307692307688"/>
    <n v="5"/>
    <n v="16606.079999999998"/>
    <n v="19346.083199999997"/>
    <s v="PROPLEX"/>
    <s v="5-70 c"/>
    <n v="15269.205367008679"/>
    <n v="564.96059857932119"/>
    <n v="0"/>
    <n v="458.07616101026036"/>
    <n v="763.46026835043403"/>
    <n v="2290.3808050513021"/>
    <n v="0"/>
    <n v="0"/>
    <n v="0"/>
    <n v="0"/>
    <n v="0"/>
    <n v="0"/>
    <x v="0"/>
  </r>
  <r>
    <m/>
    <s v="L_2.377_Т-1"/>
    <s v="L_2.377_Т"/>
    <n v="1.157"/>
    <n v="624"/>
    <n v="2.33"/>
    <n v="0"/>
    <m/>
    <n v="0"/>
    <n v="0"/>
    <s v="PROPLEX"/>
    <s v="5-70 c"/>
    <n v="0"/>
    <n v="0"/>
    <n v="0"/>
    <n v="0"/>
    <n v="0"/>
    <n v="0"/>
    <n v="0"/>
    <n v="0"/>
    <n v="0"/>
    <n v="0"/>
    <n v="0"/>
    <n v="0"/>
    <x v="0"/>
  </r>
  <r>
    <m/>
    <s v="L_2.377_Т-2"/>
    <s v="L_2.377_Т"/>
    <n v="1.157"/>
    <n v="624"/>
    <n v="2.38"/>
    <n v="0"/>
    <m/>
    <n v="0"/>
    <n v="0"/>
    <s v="PROPLEX"/>
    <s v="5-70 c"/>
    <n v="0"/>
    <n v="0"/>
    <n v="0"/>
    <n v="0"/>
    <n v="0"/>
    <n v="0"/>
    <n v="0"/>
    <n v="0"/>
    <n v="0"/>
    <n v="0"/>
    <n v="0"/>
    <n v="0"/>
    <x v="0"/>
  </r>
  <r>
    <n v="3"/>
    <s v="L_3.082_Т-13"/>
    <s v="L_3.082_Т"/>
    <n v="1.1919999999999999"/>
    <n v="728"/>
    <n v="2.31"/>
    <n v="29.745692307692309"/>
    <n v="7"/>
    <n v="21654.864000000001"/>
    <n v="25812.597888"/>
    <s v="PROPLEX"/>
    <s v="5-70 c"/>
    <n v="20373.005436464089"/>
    <n v="753.80120114917122"/>
    <n v="0"/>
    <n v="611.19016309392259"/>
    <n v="1018.6502718232044"/>
    <n v="3055.9508154696132"/>
    <n v="0"/>
    <n v="0"/>
    <n v="0"/>
    <n v="0"/>
    <n v="0"/>
    <n v="0"/>
    <x v="0"/>
  </r>
  <r>
    <n v="19"/>
    <s v="L_3.082_Т-16"/>
    <s v="L_3.082_Т"/>
    <n v="1.1919999999999999"/>
    <n v="728"/>
    <n v="2.5099999999999998"/>
    <n v="32.321076923076923"/>
    <n v="7"/>
    <n v="23529.743999999999"/>
    <n v="28047.454847999998"/>
    <s v="PROPLEX"/>
    <s v="5-40 c"/>
    <n v="22189.442126582275"/>
    <n v="754.44103230379733"/>
    <n v="0"/>
    <n v="665.68326379746827"/>
    <n v="1109.4721063291138"/>
    <n v="3328.4163189873411"/>
    <n v="0"/>
    <n v="0"/>
    <n v="0"/>
    <n v="0"/>
    <n v="0"/>
    <n v="0"/>
    <x v="0"/>
  </r>
  <r>
    <m/>
    <s v="L_3.082_Т-3 Эко"/>
    <s v="С_3.082_Т"/>
    <n v="1.06"/>
    <n v="728"/>
    <n v="2.5"/>
    <n v="0"/>
    <m/>
    <n v="0"/>
    <n v="0"/>
    <s v="PROPLEX"/>
    <s v="5-40 c"/>
    <n v="0"/>
    <n v="0"/>
    <n v="0"/>
    <n v="0"/>
    <n v="0"/>
    <n v="0"/>
    <n v="0"/>
    <n v="0"/>
    <n v="0"/>
    <n v="0"/>
    <n v="0"/>
    <n v="0"/>
    <x v="0"/>
  </r>
  <r>
    <m/>
    <s v="PR_1.046-2"/>
    <s v="PR_1.046"/>
    <n v="0.78400000000000003"/>
    <n v="1092"/>
    <n v="2.2999999999999998"/>
    <n v="0"/>
    <m/>
    <n v="0"/>
    <n v="0"/>
    <s v="PROPLEX"/>
    <s v="5-40 c"/>
    <n v="0"/>
    <n v="0"/>
    <n v="0"/>
    <n v="0"/>
    <n v="0"/>
    <n v="0"/>
    <n v="0"/>
    <n v="0"/>
    <n v="0"/>
    <n v="0"/>
    <n v="0"/>
    <n v="0"/>
    <x v="3"/>
  </r>
  <r>
    <n v="9"/>
    <s v="PR_1.063_CX-2"/>
    <s v="PRN_1.063"/>
    <n v="1.135"/>
    <n v="832"/>
    <n v="2.7"/>
    <n v="30.42173076923077"/>
    <n v="7"/>
    <n v="25310.880000000001"/>
    <n v="28727.8488"/>
    <s v="PROPLEX"/>
    <s v="5-40 c+30% дробла"/>
    <n v="15909.40993670886"/>
    <n v="540.9199378481012"/>
    <n v="0"/>
    <n v="477.28229810126578"/>
    <n v="795.47049683544287"/>
    <n v="2386.4114905063288"/>
    <n v="0"/>
    <n v="0"/>
    <n v="0"/>
    <n v="0"/>
    <n v="8618.3546399999996"/>
    <n v="0"/>
    <x v="0"/>
  </r>
  <r>
    <n v="14"/>
    <s v="PR_1.063_T_CX-1"/>
    <s v="LN_1.063"/>
    <n v="1.0209999999999999"/>
    <n v="832"/>
    <n v="2.96"/>
    <n v="33.351230769230774"/>
    <n v="7"/>
    <n v="27748.224000000002"/>
    <n v="28330.936704"/>
    <s v="PROPLEX"/>
    <s v="5-40 c+30% смесь для ко-экструзии"/>
    <n v="22016.581212309604"/>
    <n v="755.16873558221937"/>
    <n v="0"/>
    <n v="561.42282091389484"/>
    <n v="1034.7793169785514"/>
    <n v="3962.9846182157289"/>
    <n v="0"/>
    <n v="0"/>
    <n v="0"/>
    <n v="0"/>
    <n v="0"/>
    <n v="0"/>
    <x v="0"/>
  </r>
  <r>
    <m/>
    <s v="PR_1.063-43 нов зац"/>
    <s v="PRNO_1.063"/>
    <n v="1.1459999999999999"/>
    <n v="832"/>
    <n v="2.72"/>
    <n v="0"/>
    <m/>
    <n v="0"/>
    <n v="0"/>
    <s v="PROPLEX"/>
    <s v="5-70 c"/>
    <n v="0"/>
    <n v="0"/>
    <n v="0"/>
    <n v="0"/>
    <n v="0"/>
    <n v="0"/>
    <n v="0"/>
    <n v="0"/>
    <n v="0"/>
    <n v="0"/>
    <n v="0"/>
    <n v="0"/>
    <x v="0"/>
  </r>
  <r>
    <m/>
    <s v="PR_1.063-44 нов зац"/>
    <s v="PRNO_1.063"/>
    <n v="1.1459999999999999"/>
    <n v="832"/>
    <n v="2.7"/>
    <n v="0"/>
    <m/>
    <n v="0"/>
    <n v="0"/>
    <s v="PROPLEX"/>
    <s v="5-70 c"/>
    <n v="0"/>
    <n v="0"/>
    <n v="0"/>
    <n v="0"/>
    <n v="0"/>
    <n v="0"/>
    <n v="0"/>
    <n v="0"/>
    <n v="0"/>
    <n v="0"/>
    <n v="0"/>
    <n v="0"/>
    <x v="0"/>
  </r>
  <r>
    <n v="11"/>
    <s v="PR_1.070_T"/>
    <s v="PR_1.070.5"/>
    <n v="1.226"/>
    <n v="591.5"/>
    <n v="2.39"/>
    <n v="21.644551141166527"/>
    <n v="4"/>
    <n v="12802.752"/>
    <n v="15696.173952000001"/>
    <s v="PROPLEX"/>
    <s v="5-40 c"/>
    <n v="12417.859139240507"/>
    <n v="422.20721073417718"/>
    <n v="0"/>
    <n v="372.53577417721516"/>
    <n v="620.89295696202532"/>
    <n v="1862.6788708860761"/>
    <n v="0"/>
    <n v="0"/>
    <n v="0"/>
    <n v="0"/>
    <n v="0"/>
    <n v="0"/>
    <x v="0"/>
  </r>
  <r>
    <m/>
    <s v="PR_1.070-T-1"/>
    <s v="PRN_1.070"/>
    <n v="1.383"/>
    <n v="591.5"/>
    <n v="2.38"/>
    <n v="0"/>
    <m/>
    <n v="0"/>
    <n v="0"/>
    <s v="PROPLEX"/>
    <s v="5-40 c"/>
    <n v="0"/>
    <n v="0"/>
    <n v="0"/>
    <n v="0"/>
    <n v="0"/>
    <n v="0"/>
    <n v="0"/>
    <n v="0"/>
    <n v="0"/>
    <n v="0"/>
    <n v="0"/>
    <n v="0"/>
    <x v="0"/>
  </r>
  <r>
    <m/>
    <s v="PRN_1.070.4-1 Эко"/>
    <s v="C_1.070.3"/>
    <n v="1.0109999999999999"/>
    <n v="715"/>
    <n v="2.66"/>
    <n v="0"/>
    <m/>
    <n v="0"/>
    <n v="0"/>
    <s v="PROPLEX"/>
    <s v="5-40 c"/>
    <n v="0"/>
    <n v="0"/>
    <n v="0"/>
    <n v="0"/>
    <n v="0"/>
    <n v="0"/>
    <n v="0"/>
    <n v="0"/>
    <n v="0"/>
    <n v="0"/>
    <n v="0"/>
    <n v="0"/>
    <x v="0"/>
  </r>
  <r>
    <n v="4"/>
    <s v="PRN_1.070.4-2"/>
    <s v="PRN_1.070.4"/>
    <n v="1.101"/>
    <n v="715"/>
    <n v="2.54"/>
    <n v="19.029751048951049"/>
    <n v="4"/>
    <n v="13606.272000000001"/>
    <n v="14980.505472000001"/>
    <s v="PROPLEX"/>
    <s v="5-70 c"/>
    <n v="11823.603371744277"/>
    <n v="437.47332475453828"/>
    <n v="0"/>
    <n v="354.70810115232837"/>
    <n v="591.18016858721387"/>
    <n v="1773.5405057616417"/>
    <n v="0"/>
    <n v="0"/>
    <n v="0"/>
    <n v="0"/>
    <n v="0"/>
    <n v="0"/>
    <x v="0"/>
  </r>
  <r>
    <n v="4"/>
    <s v="PRN_1.070.4-3"/>
    <s v="PRN_1.070.4"/>
    <n v="1.101"/>
    <n v="715"/>
    <n v="2.4"/>
    <n v="17.980867132867132"/>
    <n v="4"/>
    <n v="12856.32"/>
    <n v="14154.80832"/>
    <s v="PROPLEX"/>
    <s v="5-70 c"/>
    <n v="11171.908697711127"/>
    <n v="413.36062181531173"/>
    <n v="0"/>
    <n v="335.15726093133384"/>
    <n v="558.59543488555641"/>
    <n v="1675.7863046566692"/>
    <n v="0"/>
    <n v="0"/>
    <n v="0"/>
    <n v="0"/>
    <n v="0"/>
    <n v="0"/>
    <x v="0"/>
  </r>
  <r>
    <m/>
    <s v="PR_1.071-3"/>
    <s v="PR_1.071"/>
    <n v="1.2689999999999999"/>
    <n v="572"/>
    <n v="2.5"/>
    <n v="0"/>
    <m/>
    <n v="0"/>
    <n v="0"/>
    <s v="PROPLEX"/>
    <s v="5-40 c"/>
    <n v="0"/>
    <n v="0"/>
    <n v="0"/>
    <n v="0"/>
    <n v="0"/>
    <n v="0"/>
    <n v="0"/>
    <n v="0"/>
    <n v="0"/>
    <n v="0"/>
    <n v="0"/>
    <n v="0"/>
    <x v="0"/>
  </r>
  <r>
    <m/>
    <s v="PR_2.046-2"/>
    <s v="PR_2.046"/>
    <n v="1.01"/>
    <n v="936"/>
    <n v="2.74"/>
    <n v="0"/>
    <m/>
    <n v="0"/>
    <n v="0"/>
    <s v="PROPLEX"/>
    <s v="5-40 c"/>
    <n v="0"/>
    <n v="0"/>
    <n v="0"/>
    <n v="0"/>
    <n v="0"/>
    <n v="0"/>
    <n v="0"/>
    <n v="0"/>
    <n v="0"/>
    <n v="0"/>
    <n v="0"/>
    <n v="0"/>
    <x v="3"/>
  </r>
  <r>
    <n v="11"/>
    <s v="PR_2.070.4-3"/>
    <s v="PR_2.070.4"/>
    <n v="1.304"/>
    <n v="624"/>
    <n v="2.6"/>
    <n v="16.740000000000002"/>
    <n v="3"/>
    <n v="10445.76"/>
    <n v="13621.271040000001"/>
    <s v="PROPLEX"/>
    <s v="5-40 c"/>
    <n v="10776.322025316456"/>
    <n v="366.39494886075948"/>
    <n v="0"/>
    <n v="323.2896607594937"/>
    <n v="538.81610126582279"/>
    <n v="1616.4483037974685"/>
    <n v="0"/>
    <n v="0"/>
    <n v="0"/>
    <n v="0"/>
    <n v="0"/>
    <n v="0"/>
    <x v="3"/>
  </r>
  <r>
    <m/>
    <s v="PR_2.070.4-4 Эко"/>
    <s v="C_2.070.3"/>
    <n v="1.1739999999999999"/>
    <n v="624"/>
    <n v="2.84"/>
    <n v="0"/>
    <m/>
    <n v="0"/>
    <n v="0"/>
    <s v="PROPLEX"/>
    <s v="5-40 c"/>
    <n v="0"/>
    <n v="0"/>
    <n v="0"/>
    <n v="0"/>
    <n v="0"/>
    <n v="0"/>
    <n v="0"/>
    <n v="0"/>
    <n v="0"/>
    <n v="0"/>
    <n v="0"/>
    <n v="0"/>
    <x v="3"/>
  </r>
  <r>
    <n v="16"/>
    <s v="PR_2.070-4"/>
    <s v="PR_2.070.5"/>
    <n v="1.3260000000000001"/>
    <n v="624"/>
    <n v="2.56"/>
    <n v="16.482461538461539"/>
    <n v="3"/>
    <n v="10285.056"/>
    <n v="13637.984256000002"/>
    <s v="PROPLEX"/>
    <s v="5-40 c"/>
    <n v="10789.544506329115"/>
    <n v="366.84451321518986"/>
    <n v="0"/>
    <n v="323.68633518987343"/>
    <n v="539.4772253164557"/>
    <n v="1618.4316759493672"/>
    <n v="0"/>
    <n v="0"/>
    <n v="0"/>
    <n v="0"/>
    <n v="0"/>
    <n v="0"/>
    <x v="3"/>
  </r>
  <r>
    <s v="5-AL"/>
    <s v="PR_2.070-3"/>
    <s v="PR_2.070"/>
    <n v="1.4670000000000001"/>
    <n v="624"/>
    <n v="2.39"/>
    <n v="20.517230769230771"/>
    <n v="4"/>
    <n v="12802.752"/>
    <n v="18781.637184000003"/>
    <s v="PROPLEX"/>
    <s v="5-70 c"/>
    <n v="14823.707327545384"/>
    <n v="548.47717111917927"/>
    <n v="0"/>
    <n v="444.71121982636157"/>
    <n v="741.18536637726925"/>
    <n v="2223.556099131808"/>
    <n v="0"/>
    <n v="0"/>
    <n v="0"/>
    <n v="0"/>
    <n v="0"/>
    <n v="0"/>
    <x v="3"/>
  </r>
  <r>
    <m/>
    <s v="PR_2.077_CX"/>
    <s v="PR_2.077_CX"/>
    <n v="1.2070000000000001"/>
    <n v="624"/>
    <n v="2.5499999999999998"/>
    <n v="0"/>
    <m/>
    <n v="0"/>
    <n v="0"/>
    <s v="PROPLEX"/>
    <s v="5-40 c"/>
    <n v="0"/>
    <n v="0"/>
    <n v="0"/>
    <n v="0"/>
    <n v="0"/>
    <n v="0"/>
    <n v="0"/>
    <n v="0"/>
    <n v="0"/>
    <n v="0"/>
    <n v="0"/>
    <n v="0"/>
    <x v="0"/>
  </r>
  <r>
    <n v="10"/>
    <s v="PR_2.077_T_CX-1"/>
    <s v="LN_2.077"/>
    <n v="1.123"/>
    <n v="624"/>
    <n v="2.38"/>
    <n v="35.754923076923077"/>
    <n v="7"/>
    <n v="22311.072"/>
    <n v="25055.333856000001"/>
    <s v="PROPLEX"/>
    <s v="5-40 c+30% дробла"/>
    <n v="13875.580458227847"/>
    <n v="471.76973557974674"/>
    <n v="0"/>
    <n v="416.26741374683542"/>
    <n v="693.7790229113923"/>
    <n v="2081.3370687341771"/>
    <n v="0"/>
    <n v="0"/>
    <n v="0"/>
    <n v="0"/>
    <n v="7516.6001568000001"/>
    <n v="0"/>
    <x v="0"/>
  </r>
  <r>
    <n v="17"/>
    <s v="PR_2.077-36"/>
    <s v="PR_2.077"/>
    <n v="1.2430000000000001"/>
    <n v="624"/>
    <n v="2.56"/>
    <n v="5.4941538461538464"/>
    <n v="1"/>
    <n v="3428.3520000000003"/>
    <n v="4261.4415360000012"/>
    <s v="PROPLEX"/>
    <s v="5-40 c"/>
    <n v="3371.3936202531654"/>
    <n v="114.62738308860762"/>
    <n v="0"/>
    <n v="101.14180860759495"/>
    <n v="168.56968101265826"/>
    <n v="505.70904303797482"/>
    <n v="0"/>
    <n v="0"/>
    <n v="0"/>
    <n v="0"/>
    <n v="0"/>
    <n v="0"/>
    <x v="0"/>
  </r>
  <r>
    <m/>
    <s v="PR_2.096-2"/>
    <s v="PR_2.096"/>
    <n v="1.651"/>
    <n v="585"/>
    <n v="2.2999999999999998"/>
    <n v="0"/>
    <m/>
    <n v="0"/>
    <n v="0"/>
    <s v="PROPLEX"/>
    <s v="5-40 c"/>
    <n v="0"/>
    <n v="0"/>
    <n v="0"/>
    <n v="0"/>
    <n v="0"/>
    <n v="0"/>
    <n v="0"/>
    <n v="0"/>
    <n v="0"/>
    <n v="0"/>
    <n v="0"/>
    <n v="0"/>
    <x v="3"/>
  </r>
  <r>
    <n v="18"/>
    <s v="PR_2.116-3"/>
    <s v="PR_2.116"/>
    <n v="1.8720000000000001"/>
    <n v="409.5"/>
    <n v="2.2000000000000002"/>
    <n v="50.363076923076925"/>
    <n v="7"/>
    <n v="20623.68"/>
    <n v="38607.528960000003"/>
    <s v="PROPLEX"/>
    <s v="5-40 c"/>
    <n v="30543.931139240507"/>
    <n v="1038.4936587341772"/>
    <n v="0"/>
    <n v="916.31793417721519"/>
    <n v="1527.1965569620252"/>
    <n v="4581.5896708860764"/>
    <n v="0"/>
    <n v="0"/>
    <n v="0"/>
    <n v="0"/>
    <n v="0"/>
    <n v="0"/>
    <x v="0"/>
  </r>
  <r>
    <m/>
    <s v="PR_3.046"/>
    <s v="PR_3.046"/>
    <n v="1.0349999999999999"/>
    <n v="858"/>
    <n v="2.2000000000000002"/>
    <n v="0"/>
    <m/>
    <n v="0"/>
    <n v="0"/>
    <s v="PROPLEX"/>
    <s v="5-40 c"/>
    <n v="0"/>
    <n v="0"/>
    <n v="0"/>
    <n v="0"/>
    <n v="0"/>
    <n v="0"/>
    <n v="0"/>
    <n v="0"/>
    <n v="0"/>
    <n v="0"/>
    <n v="0"/>
    <n v="0"/>
    <x v="3"/>
  </r>
  <r>
    <m/>
    <s v="PR_3.065"/>
    <s v="PR_3.065"/>
    <n v="1.1040000000000001"/>
    <n v="936"/>
    <n v="1.95"/>
    <n v="0"/>
    <m/>
    <n v="0"/>
    <n v="0"/>
    <s v="PROPLEX"/>
    <s v="5-40 c"/>
    <n v="0"/>
    <n v="0"/>
    <n v="0"/>
    <n v="0"/>
    <n v="0"/>
    <n v="0"/>
    <n v="0"/>
    <n v="0"/>
    <n v="0"/>
    <n v="0"/>
    <n v="0"/>
    <n v="0"/>
    <x v="3"/>
  </r>
  <r>
    <m/>
    <s v="PR_3.070.4-1"/>
    <s v="PR_3.070.4"/>
    <n v="1.3080000000000001"/>
    <n v="624"/>
    <n v="2.44"/>
    <n v="0"/>
    <m/>
    <n v="0"/>
    <n v="0"/>
    <s v="PROPLEX"/>
    <s v="5-70 c"/>
    <n v="0"/>
    <n v="0"/>
    <n v="0"/>
    <n v="0"/>
    <n v="0"/>
    <n v="0"/>
    <n v="0"/>
    <n v="0"/>
    <n v="0"/>
    <n v="0"/>
    <n v="0"/>
    <n v="0"/>
    <x v="0"/>
  </r>
  <r>
    <m/>
    <s v="PR_3.070.4-2"/>
    <s v="PR_3.070.4"/>
    <n v="1.3080000000000001"/>
    <n v="624"/>
    <n v="2.54"/>
    <n v="0"/>
    <m/>
    <n v="0"/>
    <n v="0"/>
    <s v="PROPLEX"/>
    <s v="5-70 c"/>
    <n v="0"/>
    <n v="0"/>
    <n v="0"/>
    <n v="0"/>
    <n v="0"/>
    <n v="0"/>
    <n v="0"/>
    <n v="0"/>
    <n v="0"/>
    <n v="0"/>
    <n v="0"/>
    <n v="0"/>
    <x v="0"/>
  </r>
  <r>
    <m/>
    <s v="PR_3.070.4-3 Эко"/>
    <s v="C_3.070.3"/>
    <n v="1.2250000000000001"/>
    <n v="624"/>
    <n v="2.7"/>
    <n v="0"/>
    <m/>
    <n v="0"/>
    <n v="0"/>
    <s v="PROPLEX"/>
    <s v="5-40 c"/>
    <n v="0"/>
    <n v="0"/>
    <n v="0"/>
    <n v="0"/>
    <n v="0"/>
    <n v="0"/>
    <n v="0"/>
    <n v="0"/>
    <n v="0"/>
    <n v="0"/>
    <n v="0"/>
    <n v="0"/>
    <x v="0"/>
  </r>
  <r>
    <n v="17"/>
    <s v="PR_3.070.4-4"/>
    <s v="PR_3.070.4"/>
    <n v="1.3080000000000001"/>
    <n v="624"/>
    <n v="2.59"/>
    <n v="33.351230769230767"/>
    <n v="6"/>
    <n v="20811.167999999998"/>
    <n v="27221.007743999999"/>
    <s v="PROPLEX"/>
    <s v="5-40 c"/>
    <n v="21535.607392405062"/>
    <n v="732.21065134177206"/>
    <n v="0"/>
    <n v="646.06822177215179"/>
    <n v="1076.7803696202529"/>
    <n v="3230.3411088607591"/>
    <n v="0"/>
    <n v="0"/>
    <n v="0"/>
    <n v="0"/>
    <n v="0"/>
    <n v="0"/>
    <x v="0"/>
  </r>
  <r>
    <n v="16"/>
    <s v="PR_3.070-2"/>
    <s v="PR_3.070"/>
    <n v="1.583"/>
    <n v="624"/>
    <n v="2.2599999999999998"/>
    <n v="19.401230769230768"/>
    <n v="4"/>
    <n v="12106.367999999999"/>
    <n v="19164.380543999996"/>
    <s v="PROPLEX"/>
    <s v="5-40 c"/>
    <n v="15161.693468354428"/>
    <n v="515.49757792405046"/>
    <n v="0"/>
    <n v="454.8508040506328"/>
    <n v="758.08467341772132"/>
    <n v="2274.2540202531641"/>
    <n v="0"/>
    <n v="0"/>
    <n v="0"/>
    <n v="0"/>
    <n v="0"/>
    <n v="0"/>
    <x v="0"/>
  </r>
  <r>
    <m/>
    <s v="PR_3.074.70"/>
    <s v="PR_3.074.70"/>
    <n v="1.079"/>
    <n v="676"/>
    <n v="1.92"/>
    <n v="0"/>
    <m/>
    <n v="0"/>
    <n v="0"/>
    <s v="PROPLEX"/>
    <s v="5-40 c"/>
    <n v="0"/>
    <n v="0"/>
    <n v="0"/>
    <n v="0"/>
    <n v="0"/>
    <n v="0"/>
    <n v="0"/>
    <n v="0"/>
    <n v="0"/>
    <n v="0"/>
    <n v="0"/>
    <n v="0"/>
    <x v="3"/>
  </r>
  <r>
    <m/>
    <s v="PR_3.082-18"/>
    <s v="PR_3.082"/>
    <n v="1.284"/>
    <n v="728"/>
    <n v="2.62"/>
    <n v="0"/>
    <m/>
    <n v="0"/>
    <n v="0"/>
    <s v="PROPLEX"/>
    <s v="5-40 c"/>
    <n v="0"/>
    <n v="0"/>
    <n v="0"/>
    <n v="0"/>
    <n v="0"/>
    <n v="0"/>
    <n v="0"/>
    <n v="0"/>
    <n v="0"/>
    <n v="0"/>
    <n v="0"/>
    <n v="0"/>
    <x v="0"/>
  </r>
  <r>
    <m/>
    <s v="PR_4.006"/>
    <s v="PR_4.006"/>
    <n v="0.16800000000000001"/>
    <n v="5460"/>
    <n v="10.26"/>
    <n v="0"/>
    <m/>
    <n v="0"/>
    <n v="0"/>
    <s v="PROPLEX"/>
    <s v="5-40 c"/>
    <n v="0"/>
    <n v="0"/>
    <n v="0"/>
    <n v="0"/>
    <n v="0"/>
    <n v="0"/>
    <n v="0"/>
    <n v="0"/>
    <n v="0"/>
    <n v="0"/>
    <n v="0"/>
    <n v="0"/>
    <x v="4"/>
  </r>
  <r>
    <n v="20"/>
    <s v="PR_4.008-13"/>
    <s v="PR_4.008"/>
    <n v="0.17"/>
    <n v="5460"/>
    <n v="12.22"/>
    <n v="20.980800000000002"/>
    <n v="7"/>
    <n v="114555.16800000001"/>
    <n v="19474.378560000001"/>
    <s v="PROPLEX"/>
    <s v="5-40 c"/>
    <n v="15406.945063291139"/>
    <n v="523.83613215189871"/>
    <n v="0"/>
    <n v="462.20835189873418"/>
    <n v="770.34725316455695"/>
    <n v="2311.0417594936707"/>
    <n v="0"/>
    <n v="0"/>
    <n v="0"/>
    <n v="0"/>
    <n v="0"/>
    <n v="0"/>
    <x v="4"/>
  </r>
  <r>
    <n v="23"/>
    <s v="PR_4.013"/>
    <s v="PR_4.013"/>
    <n v="0.17100000000000001"/>
    <n v="5460"/>
    <n v="9.81"/>
    <n v="12.030725274725276"/>
    <n v="5"/>
    <n v="65687.760000000009"/>
    <n v="11232.606960000003"/>
    <s v="PROPLEX"/>
    <s v="5-40 c"/>
    <n v="8886.5561392405089"/>
    <n v="302.14290873417724"/>
    <n v="0"/>
    <n v="266.59668417721525"/>
    <n v="444.32780696202536"/>
    <n v="1332.9834208860761"/>
    <n v="0"/>
    <n v="0"/>
    <n v="0"/>
    <n v="0"/>
    <n v="0"/>
    <n v="0"/>
    <x v="4"/>
  </r>
  <r>
    <n v="12"/>
    <s v="PR_4.014-19"/>
    <s v="PR_4.014"/>
    <n v="0.185"/>
    <n v="5460"/>
    <n v="12.07"/>
    <n v="20.723261538461539"/>
    <n v="7"/>
    <n v="113149.008"/>
    <n v="20932.566480000001"/>
    <s v="PROPLEX"/>
    <s v="5-40 c"/>
    <n v="16560.574746835446"/>
    <n v="563.05954139240509"/>
    <n v="0"/>
    <n v="496.81724240506327"/>
    <n v="828.02873734177206"/>
    <n v="2484.0862120253164"/>
    <n v="0"/>
    <n v="0"/>
    <n v="0"/>
    <n v="0"/>
    <n v="0"/>
    <n v="0"/>
    <x v="4"/>
  </r>
  <r>
    <m/>
    <s v="PR_4.022"/>
    <s v="PR_4.022"/>
    <n v="0.251"/>
    <n v="3412.5"/>
    <n v="5.74"/>
    <n v="0"/>
    <m/>
    <n v="0"/>
    <n v="0"/>
    <s v="PROPLEX"/>
    <s v="5-40 c"/>
    <n v="0"/>
    <n v="0"/>
    <n v="0"/>
    <n v="0"/>
    <n v="0"/>
    <n v="0"/>
    <n v="0"/>
    <n v="0"/>
    <n v="0"/>
    <n v="0"/>
    <n v="0"/>
    <n v="0"/>
    <x v="4"/>
  </r>
  <r>
    <m/>
    <s v="PR_4.033_U-3"/>
    <s v="PR_4.033_U"/>
    <n v="0.31"/>
    <n v="3412.5"/>
    <n v="4.8099999999999996"/>
    <n v="0"/>
    <m/>
    <n v="0"/>
    <n v="0"/>
    <s v="PROPLEX"/>
    <s v="5-40 c"/>
    <n v="0"/>
    <n v="0"/>
    <n v="0"/>
    <n v="0"/>
    <n v="0"/>
    <n v="0"/>
    <n v="0"/>
    <n v="0"/>
    <n v="0"/>
    <n v="0"/>
    <n v="0"/>
    <n v="0"/>
    <x v="4"/>
  </r>
  <r>
    <m/>
    <s v="PR_5.010.46"/>
    <s v="PR_5.010.46"/>
    <n v="0.27700000000000002"/>
    <n v="4992"/>
    <n v="3.14"/>
    <n v="0"/>
    <m/>
    <n v="0"/>
    <n v="0"/>
    <s v="PROPLEX"/>
    <s v="5-40 c"/>
    <n v="0"/>
    <n v="0"/>
    <n v="0"/>
    <n v="0"/>
    <n v="0"/>
    <n v="0"/>
    <n v="0"/>
    <n v="0"/>
    <n v="0"/>
    <n v="0"/>
    <n v="0"/>
    <n v="0"/>
    <x v="4"/>
  </r>
  <r>
    <m/>
    <s v="PR_5.015.70-2"/>
    <s v="PR_5.015.70"/>
    <n v="0.41699999999999998"/>
    <n v="3042"/>
    <n v="2.1800000000000002"/>
    <n v="0"/>
    <m/>
    <n v="0"/>
    <n v="0"/>
    <s v="PROPLEX"/>
    <s v="5-40 c"/>
    <n v="0"/>
    <n v="0"/>
    <n v="0"/>
    <n v="0"/>
    <n v="0"/>
    <n v="0"/>
    <n v="0"/>
    <n v="0"/>
    <n v="0"/>
    <n v="0"/>
    <n v="0"/>
    <n v="0"/>
    <x v="4"/>
  </r>
  <r>
    <m/>
    <s v="PR_5.016.46"/>
    <s v="PR_5.016.46"/>
    <n v="0.29799999999999999"/>
    <n v="2717"/>
    <n v="3.15"/>
    <n v="0"/>
    <m/>
    <n v="0"/>
    <n v="0"/>
    <s v="PROPLEX"/>
    <s v="5-40 c"/>
    <n v="0"/>
    <n v="0"/>
    <n v="0"/>
    <n v="0"/>
    <n v="0"/>
    <n v="0"/>
    <n v="0"/>
    <n v="0"/>
    <n v="0"/>
    <n v="0"/>
    <n v="0"/>
    <n v="0"/>
    <x v="4"/>
  </r>
  <r>
    <n v="21"/>
    <s v="PR_5.021.70-2"/>
    <s v="PR_5.021.70"/>
    <n v="0.38300000000000001"/>
    <n v="2600"/>
    <n v="2.16"/>
    <n v="4.4502646153846159"/>
    <n v="4"/>
    <n v="11570.688000000002"/>
    <n v="4431.5735040000009"/>
    <s v="PROPLEX"/>
    <s v="5-40 c"/>
    <n v="3505.9916962025322"/>
    <n v="119.20371767088609"/>
    <n v="0"/>
    <n v="105.17975088607596"/>
    <n v="175.29958481012659"/>
    <n v="525.89875443037977"/>
    <n v="0"/>
    <n v="0"/>
    <n v="0"/>
    <n v="0"/>
    <n v="0"/>
    <n v="0"/>
    <x v="4"/>
  </r>
  <r>
    <m/>
    <s v="PR_5.021-3"/>
    <s v="PR_5.021"/>
    <n v="0.35299999999999998"/>
    <n v="3315"/>
    <n v="2.58"/>
    <n v="0"/>
    <m/>
    <n v="0"/>
    <n v="0"/>
    <s v="PROPLEX"/>
    <s v="5-40 c"/>
    <n v="0"/>
    <n v="0"/>
    <n v="0"/>
    <n v="0"/>
    <n v="0"/>
    <n v="0"/>
    <n v="0"/>
    <n v="0"/>
    <n v="0"/>
    <n v="0"/>
    <n v="0"/>
    <n v="0"/>
    <x v="4"/>
  </r>
  <r>
    <n v="21"/>
    <s v="PR_5.022-2"/>
    <s v="PR_5.022"/>
    <n v="0.46"/>
    <n v="3146"/>
    <n v="2.63"/>
    <n v="3.3586420851875398"/>
    <n v="3"/>
    <n v="10566.288"/>
    <n v="4860.4924800000008"/>
    <s v="PROPLEX"/>
    <s v="5-40 c"/>
    <n v="3845.3263291139247"/>
    <n v="130.74109518987342"/>
    <n v="0"/>
    <n v="115.35978987341772"/>
    <n v="192.26631645569623"/>
    <n v="576.79894936708865"/>
    <n v="0"/>
    <n v="0"/>
    <n v="0"/>
    <n v="0"/>
    <n v="0"/>
    <n v="0"/>
    <x v="4"/>
  </r>
  <r>
    <m/>
    <s v="PR_5.030.2-3"/>
    <s v="PR_5.030.2"/>
    <n v="0.25800000000000001"/>
    <n v="4212"/>
    <n v="4.83"/>
    <n v="0"/>
    <m/>
    <n v="0"/>
    <n v="0"/>
    <s v="PROPLEX"/>
    <s v="дробло"/>
    <n v="0"/>
    <n v="0"/>
    <n v="0"/>
    <n v="0"/>
    <n v="0"/>
    <n v="0"/>
    <n v="0"/>
    <n v="0"/>
    <n v="0"/>
    <n v="0"/>
    <n v="0"/>
    <n v="0"/>
    <x v="4"/>
  </r>
  <r>
    <m/>
    <s v="PR_5.030.2-4"/>
    <s v="PR_5.030.2"/>
    <n v="0.25800000000000001"/>
    <n v="4212"/>
    <n v="3.59"/>
    <n v="0"/>
    <m/>
    <n v="0"/>
    <n v="0"/>
    <s v="PROPLEX"/>
    <s v="дробло"/>
    <n v="0"/>
    <n v="0"/>
    <n v="0"/>
    <n v="0"/>
    <n v="0"/>
    <n v="0"/>
    <n v="0"/>
    <n v="0"/>
    <n v="0"/>
    <n v="0"/>
    <n v="0"/>
    <n v="0"/>
    <x v="4"/>
  </r>
  <r>
    <m/>
    <s v="PR_5.035.46"/>
    <s v="PR_5.035.46"/>
    <n v="0.56699999999999995"/>
    <n v="1482"/>
    <n v="2.4900000000000002"/>
    <n v="0"/>
    <m/>
    <n v="0"/>
    <n v="0"/>
    <s v="PROPLEX"/>
    <s v="5-40 c"/>
    <n v="0"/>
    <n v="0"/>
    <n v="0"/>
    <n v="0"/>
    <n v="0"/>
    <n v="0"/>
    <n v="0"/>
    <n v="0"/>
    <n v="0"/>
    <n v="0"/>
    <n v="0"/>
    <n v="0"/>
    <x v="3"/>
  </r>
  <r>
    <m/>
    <s v="PR_5.035.70"/>
    <s v="PR_5.035.70"/>
    <n v="0.875"/>
    <n v="936"/>
    <n v="2.29"/>
    <n v="0"/>
    <m/>
    <n v="0"/>
    <n v="0"/>
    <s v="PROPLEX"/>
    <s v="5-40 c"/>
    <n v="0"/>
    <n v="0"/>
    <n v="0"/>
    <n v="0"/>
    <n v="0"/>
    <n v="0"/>
    <n v="0"/>
    <n v="0"/>
    <n v="0"/>
    <n v="0"/>
    <n v="0"/>
    <n v="0"/>
    <x v="3"/>
  </r>
  <r>
    <m/>
    <s v="PR_5.035-2"/>
    <s v="PR_5.035"/>
    <n v="0.75"/>
    <n v="1235"/>
    <n v="2.29"/>
    <n v="0"/>
    <m/>
    <n v="0"/>
    <n v="0"/>
    <s v="PROPLEX"/>
    <s v="5-40 c"/>
    <n v="0"/>
    <n v="0"/>
    <n v="0"/>
    <n v="0"/>
    <n v="0"/>
    <n v="0"/>
    <n v="0"/>
    <n v="0"/>
    <n v="0"/>
    <n v="0"/>
    <n v="0"/>
    <n v="0"/>
    <x v="3"/>
  </r>
  <r>
    <m/>
    <s v="PR_5.044-2"/>
    <s v="PR_5.044"/>
    <n v="1.089"/>
    <n v="585"/>
    <n v="2"/>
    <n v="0"/>
    <m/>
    <n v="0"/>
    <n v="0"/>
    <s v="PROPLEX"/>
    <s v="5-40 c"/>
    <n v="0"/>
    <n v="0"/>
    <n v="0"/>
    <n v="0"/>
    <n v="0"/>
    <n v="0"/>
    <n v="0"/>
    <n v="0"/>
    <n v="0"/>
    <n v="0"/>
    <n v="0"/>
    <n v="0"/>
    <x v="3"/>
  </r>
  <r>
    <m/>
    <s v="PR_5.056-2"/>
    <s v="PR_5.056"/>
    <n v="0.85299999999999998"/>
    <n v="975"/>
    <n v="1.1499999999999999"/>
    <n v="0"/>
    <m/>
    <n v="0"/>
    <n v="0"/>
    <s v="PROPLEX"/>
    <s v="5-40 c"/>
    <n v="0"/>
    <n v="0"/>
    <n v="0"/>
    <n v="0"/>
    <n v="0"/>
    <n v="0"/>
    <n v="0"/>
    <n v="0"/>
    <n v="0"/>
    <n v="0"/>
    <n v="0"/>
    <n v="0"/>
    <x v="3"/>
  </r>
  <r>
    <m/>
    <s v="PR_5.058-2"/>
    <s v="PR_5.058"/>
    <n v="1.0329999999999999"/>
    <n v="643.5"/>
    <n v="1.95"/>
    <n v="0"/>
    <m/>
    <n v="0"/>
    <n v="0"/>
    <s v="PROPLEX"/>
    <s v="5-40 c"/>
    <n v="0"/>
    <n v="0"/>
    <n v="0"/>
    <n v="0"/>
    <n v="0"/>
    <n v="0"/>
    <n v="0"/>
    <n v="0"/>
    <n v="0"/>
    <n v="0"/>
    <n v="0"/>
    <n v="0"/>
    <x v="3"/>
  </r>
  <r>
    <m/>
    <s v="PR_5.068.70"/>
    <s v="PR_5.068.70"/>
    <n v="1.1060000000000001"/>
    <n v="585"/>
    <n v="1.4"/>
    <n v="0"/>
    <m/>
    <n v="0"/>
    <n v="0"/>
    <s v="PROPLEX"/>
    <s v="5-40 c"/>
    <n v="0"/>
    <n v="0"/>
    <n v="0"/>
    <n v="0"/>
    <n v="0"/>
    <n v="0"/>
    <n v="0"/>
    <n v="0"/>
    <n v="0"/>
    <n v="0"/>
    <n v="0"/>
    <n v="0"/>
    <x v="3"/>
  </r>
  <r>
    <n v="22"/>
    <s v="PR_5.343"/>
    <s v="PR_5.343"/>
    <n v="0.38"/>
    <n v="1768"/>
    <n v="2.64"/>
    <n v="7.9988416289592763"/>
    <n v="4"/>
    <n v="14141.952000000001"/>
    <n v="5373.9417600000006"/>
    <s v="PROPLEX"/>
    <s v="дробло"/>
    <n v="0"/>
    <n v="0"/>
    <n v="0"/>
    <n v="0"/>
    <n v="0"/>
    <n v="0"/>
    <n v="0"/>
    <n v="0"/>
    <n v="0"/>
    <n v="0"/>
    <n v="5373.9417600000006"/>
    <n v="0"/>
    <x v="4"/>
  </r>
  <r>
    <m/>
    <s v="SA-218-H"/>
    <s v="PR_SA-218-H"/>
    <n v="0.65300000000000002"/>
    <n v="1456"/>
    <n v="3.11"/>
    <n v="0"/>
    <m/>
    <n v="0"/>
    <n v="0"/>
    <s v="PROPLEX"/>
    <s v="5-40 c"/>
    <n v="0"/>
    <n v="0"/>
    <n v="0"/>
    <n v="0"/>
    <n v="0"/>
    <n v="0"/>
    <n v="0"/>
    <n v="0"/>
    <n v="0"/>
    <n v="0"/>
    <n v="0"/>
    <n v="0"/>
    <x v="3"/>
  </r>
  <r>
    <m/>
    <s v="SA-218-V"/>
    <s v="PR_SA-218-V"/>
    <n v="0.57999999999999996"/>
    <n v="1638"/>
    <n v="3.45"/>
    <n v="0"/>
    <m/>
    <n v="0"/>
    <n v="0"/>
    <s v="PROPLEX"/>
    <s v="5-40 c"/>
    <n v="0"/>
    <n v="0"/>
    <n v="0"/>
    <n v="0"/>
    <n v="0"/>
    <n v="0"/>
    <n v="0"/>
    <n v="0"/>
    <n v="0"/>
    <n v="0"/>
    <n v="0"/>
    <n v="0"/>
    <x v="4"/>
  </r>
  <r>
    <m/>
    <s v="SF-058"/>
    <s v="PR_SF-058"/>
    <n v="1.08"/>
    <n v="780"/>
    <n v="2.2000000000000002"/>
    <n v="0"/>
    <m/>
    <n v="0"/>
    <n v="0"/>
    <s v="PROPLEX"/>
    <s v="5-40 c"/>
    <n v="0"/>
    <n v="0"/>
    <n v="0"/>
    <n v="0"/>
    <n v="0"/>
    <n v="0"/>
    <n v="0"/>
    <n v="0"/>
    <n v="0"/>
    <n v="0"/>
    <n v="0"/>
    <n v="0"/>
    <x v="0"/>
  </r>
  <r>
    <m/>
    <s v="SF-058"/>
    <s v="PR_SF-058"/>
    <n v="1.08"/>
    <n v="910"/>
    <n v="2.2000000000000002"/>
    <n v="0"/>
    <m/>
    <n v="0"/>
    <n v="0"/>
    <s v="PROPLEX"/>
    <s v="5-40 c"/>
    <n v="0"/>
    <n v="0"/>
    <n v="0"/>
    <n v="0"/>
    <n v="0"/>
    <n v="0"/>
    <n v="0"/>
    <n v="0"/>
    <n v="0"/>
    <n v="0"/>
    <n v="0"/>
    <n v="0"/>
    <x v="3"/>
  </r>
  <r>
    <m/>
    <s v="SF-070"/>
    <s v="PR_SF-070"/>
    <n v="1.22"/>
    <n v="806"/>
    <n v="2.1800000000000002"/>
    <n v="0"/>
    <m/>
    <n v="0"/>
    <n v="0"/>
    <s v="PROPLEX"/>
    <s v="5-40 c"/>
    <n v="0"/>
    <n v="0"/>
    <n v="0"/>
    <n v="0"/>
    <n v="0"/>
    <n v="0"/>
    <n v="0"/>
    <n v="0"/>
    <n v="0"/>
    <n v="0"/>
    <n v="0"/>
    <n v="0"/>
    <x v="3"/>
  </r>
  <r>
    <m/>
    <s v="SP 751"/>
    <s v="SP 751"/>
    <n v="0.108"/>
    <n v="4225"/>
    <n v="6.15"/>
    <n v="0"/>
    <m/>
    <n v="0"/>
    <n v="0"/>
    <s v="PROPLEX"/>
    <s v="5-40 c"/>
    <n v="0"/>
    <n v="0"/>
    <n v="0"/>
    <n v="0"/>
    <n v="0"/>
    <n v="0"/>
    <n v="0"/>
    <n v="0"/>
    <n v="0"/>
    <n v="0"/>
    <n v="0"/>
    <n v="0"/>
    <x v="4"/>
  </r>
  <r>
    <m/>
    <s v="PR_V.175"/>
    <s v="PR_V.175"/>
    <n v="0.34399999999999997"/>
    <n v="1600"/>
    <n v="2.58"/>
    <n v="0"/>
    <m/>
    <n v="0"/>
    <n v="0"/>
    <s v="PROPLEX"/>
    <s v="5-40 c"/>
    <n v="0"/>
    <n v="0"/>
    <n v="0"/>
    <n v="0"/>
    <n v="0"/>
    <n v="0"/>
    <n v="0"/>
    <n v="0"/>
    <n v="0"/>
    <n v="0"/>
    <n v="0"/>
    <n v="0"/>
    <x v="3"/>
  </r>
  <r>
    <m/>
    <m/>
    <m/>
    <m/>
    <m/>
    <m/>
    <m/>
    <m/>
    <n v="0"/>
    <n v="0"/>
    <m/>
    <m/>
    <m/>
    <m/>
    <m/>
    <m/>
    <m/>
    <m/>
    <m/>
    <m/>
    <m/>
    <m/>
    <m/>
    <m/>
    <x v="5"/>
  </r>
  <r>
    <m/>
    <m/>
    <m/>
    <m/>
    <m/>
    <m/>
    <m/>
    <m/>
    <n v="0"/>
    <n v="0"/>
    <m/>
    <m/>
    <m/>
    <m/>
    <m/>
    <m/>
    <m/>
    <m/>
    <m/>
    <m/>
    <m/>
    <m/>
    <m/>
    <m/>
    <x v="5"/>
  </r>
  <r>
    <m/>
    <m/>
    <m/>
    <m/>
    <m/>
    <m/>
    <m/>
    <m/>
    <n v="0"/>
    <n v="0"/>
    <m/>
    <m/>
    <m/>
    <m/>
    <m/>
    <m/>
    <m/>
    <m/>
    <m/>
    <m/>
    <m/>
    <m/>
    <m/>
    <m/>
    <x v="5"/>
  </r>
  <r>
    <m/>
    <m/>
    <m/>
    <m/>
    <m/>
    <m/>
    <m/>
    <m/>
    <n v="0"/>
    <n v="0"/>
    <m/>
    <m/>
    <m/>
    <m/>
    <m/>
    <m/>
    <m/>
    <m/>
    <m/>
    <m/>
    <m/>
    <m/>
    <m/>
    <m/>
    <x v="5"/>
  </r>
  <r>
    <m/>
    <m/>
    <m/>
    <m/>
    <m/>
    <m/>
    <m/>
    <m/>
    <n v="0"/>
    <n v="0"/>
    <m/>
    <m/>
    <m/>
    <m/>
    <m/>
    <m/>
    <m/>
    <m/>
    <m/>
    <m/>
    <m/>
    <m/>
    <m/>
    <m/>
    <x v="5"/>
  </r>
  <r>
    <m/>
    <m/>
    <m/>
    <m/>
    <m/>
    <m/>
    <m/>
    <m/>
    <n v="0"/>
    <n v="0"/>
    <m/>
    <m/>
    <m/>
    <m/>
    <m/>
    <m/>
    <m/>
    <m/>
    <m/>
    <m/>
    <m/>
    <m/>
    <m/>
    <m/>
    <x v="5"/>
  </r>
  <r>
    <m/>
    <m/>
    <m/>
    <m/>
    <m/>
    <m/>
    <m/>
    <m/>
    <n v="0"/>
    <n v="0"/>
    <m/>
    <m/>
    <m/>
    <m/>
    <m/>
    <m/>
    <m/>
    <m/>
    <m/>
    <m/>
    <m/>
    <m/>
    <m/>
    <m/>
    <x v="5"/>
  </r>
  <r>
    <m/>
    <m/>
    <m/>
    <m/>
    <m/>
    <m/>
    <m/>
    <m/>
    <n v="0"/>
    <n v="0"/>
    <m/>
    <m/>
    <m/>
    <m/>
    <m/>
    <m/>
    <m/>
    <m/>
    <m/>
    <m/>
    <m/>
    <m/>
    <m/>
    <m/>
    <x v="5"/>
  </r>
  <r>
    <n v="0"/>
    <m/>
    <m/>
    <m/>
    <m/>
    <m/>
    <n v="796.42774292724141"/>
    <m/>
    <n v="830263.82400000002"/>
    <n v="644779.16006399994"/>
    <m/>
    <m/>
    <n v="492117.03798951081"/>
    <n v="17470.933702824743"/>
    <n v="0"/>
    <n v="14664.43652422993"/>
    <n v="24539.802155838614"/>
    <n v="74478.053134795919"/>
    <n v="0"/>
    <n v="0"/>
    <n v="0"/>
    <n v="0"/>
    <n v="21508.896556800002"/>
    <n v="0"/>
    <x v="5"/>
  </r>
  <r>
    <m/>
    <m/>
    <m/>
    <m/>
    <m/>
    <m/>
    <m/>
    <m/>
    <m/>
    <m/>
    <m/>
    <m/>
    <m/>
    <m/>
    <m/>
    <m/>
    <m/>
    <m/>
    <m/>
    <m/>
    <m/>
    <m/>
    <m/>
    <m/>
    <x v="5"/>
  </r>
  <r>
    <m/>
    <m/>
    <m/>
    <m/>
    <m/>
    <m/>
    <m/>
    <m/>
    <m/>
    <m/>
    <m/>
    <m/>
    <m/>
    <m/>
    <m/>
    <m/>
    <m/>
    <m/>
    <m/>
    <m/>
    <m/>
    <m/>
    <m/>
    <m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СводнаяТаблица8" cacheId="0" dataOnRows="1" applyNumberFormats="0" applyBorderFormats="0" applyFontFormats="0" applyPatternFormats="0" applyAlignmentFormats="0" applyWidthHeightFormats="1" dataCaption="Значения" updatedVersion="3" minRefreshableVersion="3" showCalcMbrs="0" useAutoFormatting="1" itemPrintTitles="1" createdVersion="3" indent="0" outline="1" outlineData="1" multipleFieldFilters="0">
  <location ref="A33:B50" firstHeaderRow="1" firstDataRow="1" firstDataCol="1"/>
  <pivotFields count="19">
    <pivotField showAll="0" defaultSubtotal="0">
      <items count="8">
        <item x="0"/>
        <item x="1"/>
        <item x="2"/>
        <item x="3"/>
        <item x="4"/>
        <item x="5"/>
        <item x="6"/>
        <item x="7"/>
      </items>
    </pivotField>
    <pivotField dataField="1" numFmtId="3" showAll="0">
      <items count="7">
        <item x="4"/>
        <item x="5"/>
        <item x="2"/>
        <item x="1"/>
        <item x="0"/>
        <item x="3"/>
        <item t="default"/>
      </items>
    </pivotField>
    <pivotField dataField="1" numFmtId="3" showAll="0">
      <items count="4">
        <item x="0"/>
        <item x="2"/>
        <item x="1"/>
        <item t="default"/>
      </items>
    </pivotField>
    <pivotField dataField="1" numFmtId="3" showAll="0">
      <items count="7">
        <item x="4"/>
        <item x="5"/>
        <item x="2"/>
        <item x="1"/>
        <item x="0"/>
        <item x="3"/>
        <item t="default"/>
      </items>
    </pivotField>
    <pivotField dataField="1" numFmtId="3" showAll="0"/>
    <pivotField dataField="1" numFmtId="3" showAll="0"/>
    <pivotField dataField="1" numFmtId="3" showAll="0"/>
    <pivotField dataField="1" numFmtId="3" showAll="0"/>
    <pivotField dataField="1" numFmtId="3" showAll="0"/>
    <pivotField dataField="1" numFmtId="3" showAll="0"/>
    <pivotField dataField="1" numFmtId="3" showAll="0"/>
    <pivotField dataField="1" numFmtId="3" showAll="0"/>
    <pivotField dataField="1" numFmtId="3" showAll="0"/>
    <pivotField dataField="1" numFmtId="3" showAll="0"/>
    <pivotField dataField="1" numFmtId="3" showAll="0"/>
    <pivotField dataField="1" numFmtId="3" showAll="0"/>
    <pivotField dataField="1" numFmtId="3" showAll="0"/>
    <pivotField dataField="1" showAll="0"/>
    <pivotField numFmtId="3" showAll="0"/>
  </pivotFields>
  <rowFields count="1">
    <field x="-2"/>
  </rowFields>
  <rowItems count="17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</rowItems>
  <colItems count="1">
    <i/>
  </colItems>
  <dataFields count="17">
    <dataField name="Сумма по полю Коричневый краситель" fld="17" baseField="0" baseItem="0"/>
    <dataField name="Сумма по полю Дробло" fld="16" baseField="0" baseItem="0"/>
    <dataField name="Сумма по полю Желт пигмент" fld="14" baseField="0" baseItem="0"/>
    <dataField name="Сумма по полю Мел Алупласт" fld="12" baseField="0" baseItem="0"/>
    <dataField name="Сумма по полю Мел Проплекс" fld="10" baseField="0" baseItem="0"/>
    <dataField name="Сумма по полю Мел Проплекс для Алупласта" fld="11" baseField="0" baseItem="0"/>
    <dataField name="Сумма по полю модификатор KM-1" fld="13" baseField="0" baseItem="0"/>
    <dataField name="Сумма по полю ПВХ Алупласт" fld="2" baseField="0" baseItem="0"/>
    <dataField name="Сумма по полю ПВХ Проплекс" fld="1" baseField="0" baseItem="0"/>
    <dataField name="Сумма по полю СРЕ/СРZ Алупласт" fld="9" baseField="0" baseItem="0"/>
    <dataField name="Сумма по полю СРЕ/СРZ Проплекс" fld="8" baseField="0" baseItem="0"/>
    <dataField name="Сумма по полю Стабилизатор Алупласт" fld="5" baseField="0" baseItem="0"/>
    <dataField name="Сумма по полю Стабилизатор Проплекс" fld="3" baseField="0" baseItem="0"/>
    <dataField name="Сумма по полю Стабилизатор Проплекс для Алупласта" fld="4" baseField="0" baseItem="0"/>
    <dataField name="Сумма по полю Титан Алупласт" fld="7" baseField="0" baseItem="0"/>
    <dataField name="Сумма по полю Титан Проплекс" fld="6" baseField="0" baseItem="0"/>
    <dataField name="Сумма по полю Черн пигмент" fld="15" baseField="0" baseItem="0"/>
  </dataFields>
  <formats count="1">
    <format dxfId="5">
      <pivotArea outline="0" collapsedLevelsAreSubtotals="1" fieldPosition="0"/>
    </format>
  </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СводнаяТаблица10" cacheId="1" dataOnRows="1" applyNumberFormats="0" applyBorderFormats="0" applyFontFormats="0" applyPatternFormats="0" applyAlignmentFormats="0" applyWidthHeightFormats="1" dataCaption="Значения" updatedVersion="3" minRefreshableVersion="3" showCalcMbrs="0" useAutoFormatting="1" colGrandTotals="0" itemPrintTitles="1" createdVersion="3" indent="0" outline="1" outlineData="1" multipleFieldFilters="0">
  <location ref="F5:G17" firstHeaderRow="1" firstDataRow="2" firstDataCol="1"/>
  <pivotFields count="25">
    <pivotField showAll="0"/>
    <pivotField showAll="0"/>
    <pivotField showAll="0"/>
    <pivotField showAll="0"/>
    <pivotField showAll="0"/>
    <pivotField showAll="0"/>
    <pivotField numFmtId="1" showAll="0"/>
    <pivotField showAll="0"/>
    <pivotField numFmtId="3" showAll="0"/>
    <pivotField numFmtId="3" showAll="0"/>
    <pivotField axis="axisCol" showAll="0">
      <items count="3">
        <item x="0"/>
        <item h="1" x="1"/>
        <item t="default"/>
      </items>
    </pivotField>
    <pivotField showAll="0"/>
    <pivotField dataField="1" numFmtId="3" showAll="0" defaultSubtotal="0"/>
    <pivotField dataField="1" numFmtId="3" showAll="0"/>
    <pivotField dataField="1" numFmtId="3" showAll="0"/>
    <pivotField dataField="1" numFmtId="3" showAll="0" defaultSubtotal="0"/>
    <pivotField dataField="1" numFmtId="3" showAll="0" defaultSubtotal="0"/>
    <pivotField dataField="1" numFmtId="3" showAll="0"/>
    <pivotField dataField="1" numFmtId="3" showAll="0"/>
    <pivotField dataField="1" numFmtId="3" showAll="0"/>
    <pivotField dataField="1" numFmtId="3" showAll="0"/>
    <pivotField dataField="1" numFmtId="3" showAll="0"/>
    <pivotField dataField="1" numFmtId="3" showAll="0"/>
    <pivotField numFmtId="3" showAll="0"/>
    <pivotField showAll="0"/>
  </pivotFields>
  <rowFields count="1">
    <field x="-2"/>
  </rowFields>
  <row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rowItems>
  <colFields count="1">
    <field x="10"/>
  </colFields>
  <colItems count="1">
    <i>
      <x/>
    </i>
  </colItems>
  <dataFields count="11">
    <dataField name="ПВХ:" fld="12" baseField="0" baseItem="0"/>
    <dataField name="Стабилизатор Проплекс:" fld="13" baseField="0" baseItem="0"/>
    <dataField name="СРЕ/СРZ:" fld="16" baseField="0" baseItem="0"/>
    <dataField name="Титан:" fld="15" baseField="0" baseItem="0"/>
    <dataField name="Стабилизатор Алупласт:" fld="14" baseField="0" baseItem="0"/>
    <dataField name="Мел Проплекс:" fld="17" baseField="0" baseItem="0"/>
    <dataField name="Мел Алупласт:" fld="18" baseField="0" baseItem="0"/>
    <dataField name="модификатор KM-1:" fld="19" baseField="0" baseItem="0"/>
    <dataField name="Дробло:" fld="22" baseField="0" baseItem="0"/>
    <dataField name="Желтый пигмент:" fld="20" baseField="0" baseItem="0"/>
    <dataField name="Черный пигмент:" fld="21" baseField="0" baseItem="0"/>
  </dataFields>
  <formats count="2">
    <format dxfId="2">
      <pivotArea outline="0" collapsedLevelsAreSubtotals="1" fieldPosition="0"/>
    </format>
    <format dxfId="1">
      <pivotArea dataOnly="0" labelOnly="1" fieldPosition="0">
        <references count="1">
          <reference field="10" count="0"/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СводнаяТаблица9" cacheId="1" dataOnRows="1" applyNumberFormats="0" applyBorderFormats="0" applyFontFormats="0" applyPatternFormats="0" applyAlignmentFormats="0" applyWidthHeightFormats="1" dataCaption="Значения" updatedVersion="3" minRefreshableVersion="3" showCalcMbrs="0" useAutoFormatting="1" colGrandTotals="0" itemPrintTitles="1" createdVersion="3" indent="0" outline="1" outlineData="1" multipleFieldFilters="0">
  <location ref="A5:B17" firstHeaderRow="1" firstDataRow="2" firstDataCol="1"/>
  <pivotFields count="25">
    <pivotField showAll="0"/>
    <pivotField showAll="0"/>
    <pivotField showAll="0"/>
    <pivotField showAll="0"/>
    <pivotField showAll="0"/>
    <pivotField showAll="0"/>
    <pivotField numFmtId="1" showAll="0"/>
    <pivotField showAll="0"/>
    <pivotField numFmtId="3" showAll="0"/>
    <pivotField numFmtId="3" showAll="0"/>
    <pivotField axis="axisCol" showAll="0">
      <items count="3">
        <item h="1" x="0"/>
        <item x="1"/>
        <item t="default"/>
      </items>
    </pivotField>
    <pivotField showAll="0"/>
    <pivotField dataField="1" numFmtId="3" showAll="0" defaultSubtotal="0"/>
    <pivotField dataField="1" numFmtId="3" showAll="0"/>
    <pivotField dataField="1" numFmtId="3" showAll="0"/>
    <pivotField dataField="1" numFmtId="3" showAll="0" defaultSubtotal="0"/>
    <pivotField dataField="1" numFmtId="3" showAll="0" defaultSubtotal="0"/>
    <pivotField dataField="1" numFmtId="3" showAll="0"/>
    <pivotField dataField="1" numFmtId="3" showAll="0"/>
    <pivotField dataField="1" numFmtId="3" showAll="0"/>
    <pivotField dataField="1" numFmtId="3" showAll="0"/>
    <pivotField dataField="1" numFmtId="3" showAll="0"/>
    <pivotField dataField="1" numFmtId="3" showAll="0"/>
    <pivotField numFmtId="3" showAll="0"/>
    <pivotField showAll="0"/>
  </pivotFields>
  <rowFields count="1">
    <field x="-2"/>
  </rowFields>
  <row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rowItems>
  <colFields count="1">
    <field x="10"/>
  </colFields>
  <colItems count="1">
    <i>
      <x v="1"/>
    </i>
  </colItems>
  <dataFields count="11">
    <dataField name="ПВХ:" fld="12" baseField="0" baseItem="0"/>
    <dataField name="Стабилизатор Проплекс:" fld="13" baseField="0" baseItem="0"/>
    <dataField name="СРЕ/СРZ:" fld="16" baseField="0" baseItem="0"/>
    <dataField name="Титан:" fld="15" baseField="0" baseItem="0"/>
    <dataField name="Стабилизатор Алупласт:" fld="14" baseField="0" baseItem="0"/>
    <dataField name="Мел Проплекс:" fld="17" baseField="0" baseItem="0"/>
    <dataField name="Мел Алупласт:" fld="18" baseField="0" baseItem="0"/>
    <dataField name="модификатор KM-1:" fld="19" baseField="0" baseItem="0"/>
    <dataField name="Дробло:" fld="22" baseField="0" baseItem="0"/>
    <dataField name="Желтый пигмент:" fld="20" baseField="0" baseItem="0"/>
    <dataField name="Черный пигмент:" fld="21" baseField="0" baseItem="0"/>
  </dataFields>
  <formats count="2">
    <format dxfId="4">
      <pivotArea outline="0" collapsedLevelsAreSubtotals="1" fieldPosition="0"/>
    </format>
    <format dxfId="3">
      <pivotArea dataOnly="0" labelOnly="1" fieldPosition="0">
        <references count="1">
          <reference field="10" count="0"/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СводнаяТаблица4" cacheId="2" applyNumberFormats="0" applyBorderFormats="0" applyFontFormats="0" applyPatternFormats="0" applyAlignmentFormats="0" applyWidthHeightFormats="1" dataCaption="Значения" updatedVersion="3" minRefreshableVersion="3" showCalcMbrs="0" useAutoFormatting="1" itemPrintTitles="1" createdVersion="3" indent="0" outline="1" outlineData="1" multipleFieldFilters="0">
  <location ref="A3:B9" firstHeaderRow="1" firstDataRow="1" firstDataCol="1"/>
  <pivotFields count="25"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 defaultSubtota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Row" showAll="0">
      <items count="7">
        <item x="0"/>
        <item x="3"/>
        <item x="1"/>
        <item x="4"/>
        <item x="2"/>
        <item h="1" x="5"/>
        <item t="default"/>
      </items>
    </pivotField>
  </pivotFields>
  <rowFields count="1">
    <field x="24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Сумма по полю паллеты, шт" fld="6" baseField="0" baseItem="0" numFmtId="1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EJ116"/>
  <sheetViews>
    <sheetView topLeftCell="B1" zoomScaleNormal="100" workbookViewId="0">
      <selection activeCell="G38" sqref="G38"/>
    </sheetView>
  </sheetViews>
  <sheetFormatPr defaultRowHeight="15"/>
  <cols>
    <col min="1" max="1" width="5.5703125" style="115" hidden="1" customWidth="1"/>
    <col min="2" max="2" width="4.42578125" style="45" customWidth="1"/>
    <col min="3" max="3" width="17.5703125" style="115" customWidth="1"/>
    <col min="4" max="4" width="19.85546875" style="115" bestFit="1" customWidth="1"/>
    <col min="5" max="5" width="12.5703125" style="115" bestFit="1" customWidth="1"/>
    <col min="6" max="6" width="15.7109375" style="115" bestFit="1" customWidth="1"/>
    <col min="7" max="7" width="14.85546875" style="115" bestFit="1" customWidth="1"/>
    <col min="8" max="9" width="8.85546875" customWidth="1"/>
    <col min="10" max="10" width="11.28515625" customWidth="1"/>
    <col min="11" max="12" width="10.7109375" customWidth="1"/>
    <col min="13" max="13" width="25.7109375" customWidth="1"/>
    <col min="15" max="15" width="7.7109375" customWidth="1"/>
    <col min="16" max="16" width="8.5703125" customWidth="1"/>
    <col min="17" max="17" width="13.5703125" customWidth="1"/>
    <col min="18" max="18" width="8" customWidth="1"/>
    <col min="19" max="19" width="14.28515625" customWidth="1"/>
    <col min="20" max="24" width="12.5703125" customWidth="1"/>
    <col min="25" max="27" width="8.85546875" customWidth="1"/>
    <col min="29" max="29" width="11.5703125" customWidth="1"/>
    <col min="30" max="30" width="23.7109375" customWidth="1"/>
    <col min="84" max="84" width="4" bestFit="1" customWidth="1"/>
    <col min="111" max="131" width="0" hidden="1" customWidth="1"/>
    <col min="241" max="241" width="0" hidden="1" customWidth="1"/>
    <col min="242" max="242" width="4.42578125" customWidth="1"/>
    <col min="243" max="243" width="17.5703125" customWidth="1"/>
    <col min="244" max="244" width="19.85546875" bestFit="1" customWidth="1"/>
    <col min="245" max="246" width="0" hidden="1" customWidth="1"/>
    <col min="247" max="247" width="13.28515625" bestFit="1" customWidth="1"/>
    <col min="248" max="248" width="8.42578125" customWidth="1"/>
    <col min="249" max="249" width="7.7109375" customWidth="1"/>
    <col min="250" max="250" width="12.28515625" customWidth="1"/>
    <col min="251" max="256" width="3.85546875" customWidth="1"/>
    <col min="257" max="257" width="4" customWidth="1"/>
    <col min="258" max="264" width="0" hidden="1" customWidth="1"/>
    <col min="265" max="265" width="16.28515625" customWidth="1"/>
    <col min="266" max="266" width="11.5703125" bestFit="1" customWidth="1"/>
    <col min="267" max="267" width="11.42578125" customWidth="1"/>
    <col min="268" max="268" width="13.5703125" bestFit="1" customWidth="1"/>
    <col min="269" max="269" width="9" customWidth="1"/>
    <col min="270" max="270" width="9.140625" bestFit="1" customWidth="1"/>
    <col min="271" max="271" width="8.7109375" bestFit="1" customWidth="1"/>
    <col min="272" max="272" width="7.28515625" customWidth="1"/>
    <col min="273" max="273" width="11" customWidth="1"/>
    <col min="274" max="274" width="9.85546875" customWidth="1"/>
    <col min="275" max="275" width="11.5703125" customWidth="1"/>
    <col min="276" max="276" width="1.5703125" customWidth="1"/>
    <col min="277" max="277" width="7.85546875" bestFit="1" customWidth="1"/>
    <col min="282" max="282" width="10.28515625" customWidth="1"/>
    <col min="340" max="340" width="4" bestFit="1" customWidth="1"/>
    <col min="497" max="497" width="0" hidden="1" customWidth="1"/>
    <col min="498" max="498" width="4.42578125" customWidth="1"/>
    <col min="499" max="499" width="17.5703125" customWidth="1"/>
    <col min="500" max="500" width="19.85546875" bestFit="1" customWidth="1"/>
    <col min="501" max="502" width="0" hidden="1" customWidth="1"/>
    <col min="503" max="503" width="13.28515625" bestFit="1" customWidth="1"/>
    <col min="504" max="504" width="8.42578125" customWidth="1"/>
    <col min="505" max="505" width="7.7109375" customWidth="1"/>
    <col min="506" max="506" width="12.28515625" customWidth="1"/>
    <col min="507" max="512" width="3.85546875" customWidth="1"/>
    <col min="513" max="513" width="4" customWidth="1"/>
    <col min="514" max="520" width="0" hidden="1" customWidth="1"/>
    <col min="521" max="521" width="16.28515625" customWidth="1"/>
    <col min="522" max="522" width="11.5703125" bestFit="1" customWidth="1"/>
    <col min="523" max="523" width="11.42578125" customWidth="1"/>
    <col min="524" max="524" width="13.5703125" bestFit="1" customWidth="1"/>
    <col min="525" max="525" width="9" customWidth="1"/>
    <col min="526" max="526" width="9.140625" bestFit="1" customWidth="1"/>
    <col min="527" max="527" width="8.7109375" bestFit="1" customWidth="1"/>
    <col min="528" max="528" width="7.28515625" customWidth="1"/>
    <col min="529" max="529" width="11" customWidth="1"/>
    <col min="530" max="530" width="9.85546875" customWidth="1"/>
    <col min="531" max="531" width="11.5703125" customWidth="1"/>
    <col min="532" max="532" width="1.5703125" customWidth="1"/>
    <col min="533" max="533" width="7.85546875" bestFit="1" customWidth="1"/>
    <col min="538" max="538" width="10.28515625" customWidth="1"/>
    <col min="596" max="596" width="4" bestFit="1" customWidth="1"/>
    <col min="753" max="753" width="0" hidden="1" customWidth="1"/>
    <col min="754" max="754" width="4.42578125" customWidth="1"/>
    <col min="755" max="755" width="17.5703125" customWidth="1"/>
    <col min="756" max="756" width="19.85546875" bestFit="1" customWidth="1"/>
    <col min="757" max="758" width="0" hidden="1" customWidth="1"/>
    <col min="759" max="759" width="13.28515625" bestFit="1" customWidth="1"/>
    <col min="760" max="760" width="8.42578125" customWidth="1"/>
    <col min="761" max="761" width="7.7109375" customWidth="1"/>
    <col min="762" max="762" width="12.28515625" customWidth="1"/>
    <col min="763" max="768" width="3.85546875" customWidth="1"/>
    <col min="769" max="769" width="4" customWidth="1"/>
    <col min="770" max="776" width="0" hidden="1" customWidth="1"/>
    <col min="777" max="777" width="16.28515625" customWidth="1"/>
    <col min="778" max="778" width="11.5703125" bestFit="1" customWidth="1"/>
    <col min="779" max="779" width="11.42578125" customWidth="1"/>
    <col min="780" max="780" width="13.5703125" bestFit="1" customWidth="1"/>
    <col min="781" max="781" width="9" customWidth="1"/>
    <col min="782" max="782" width="9.140625" bestFit="1" customWidth="1"/>
    <col min="783" max="783" width="8.7109375" bestFit="1" customWidth="1"/>
    <col min="784" max="784" width="7.28515625" customWidth="1"/>
    <col min="785" max="785" width="11" customWidth="1"/>
    <col min="786" max="786" width="9.85546875" customWidth="1"/>
    <col min="787" max="787" width="11.5703125" customWidth="1"/>
    <col min="788" max="788" width="1.5703125" customWidth="1"/>
    <col min="789" max="789" width="7.85546875" bestFit="1" customWidth="1"/>
    <col min="794" max="794" width="10.28515625" customWidth="1"/>
    <col min="852" max="852" width="4" bestFit="1" customWidth="1"/>
    <col min="1009" max="1009" width="0" hidden="1" customWidth="1"/>
    <col min="1010" max="1010" width="4.42578125" customWidth="1"/>
    <col min="1011" max="1011" width="17.5703125" customWidth="1"/>
    <col min="1012" max="1012" width="19.85546875" bestFit="1" customWidth="1"/>
    <col min="1013" max="1014" width="0" hidden="1" customWidth="1"/>
    <col min="1015" max="1015" width="13.28515625" bestFit="1" customWidth="1"/>
    <col min="1016" max="1016" width="8.42578125" customWidth="1"/>
    <col min="1017" max="1017" width="7.7109375" customWidth="1"/>
    <col min="1018" max="1018" width="12.28515625" customWidth="1"/>
    <col min="1019" max="1024" width="3.85546875" customWidth="1"/>
    <col min="1025" max="1025" width="4" customWidth="1"/>
    <col min="1026" max="1032" width="0" hidden="1" customWidth="1"/>
    <col min="1033" max="1033" width="16.28515625" customWidth="1"/>
    <col min="1034" max="1034" width="11.5703125" bestFit="1" customWidth="1"/>
    <col min="1035" max="1035" width="11.42578125" customWidth="1"/>
    <col min="1036" max="1036" width="13.5703125" bestFit="1" customWidth="1"/>
    <col min="1037" max="1037" width="9" customWidth="1"/>
    <col min="1038" max="1038" width="9.140625" bestFit="1" customWidth="1"/>
    <col min="1039" max="1039" width="8.7109375" bestFit="1" customWidth="1"/>
    <col min="1040" max="1040" width="7.28515625" customWidth="1"/>
    <col min="1041" max="1041" width="11" customWidth="1"/>
    <col min="1042" max="1042" width="9.85546875" customWidth="1"/>
    <col min="1043" max="1043" width="11.5703125" customWidth="1"/>
    <col min="1044" max="1044" width="1.5703125" customWidth="1"/>
    <col min="1045" max="1045" width="7.85546875" bestFit="1" customWidth="1"/>
    <col min="1050" max="1050" width="10.28515625" customWidth="1"/>
    <col min="1108" max="1108" width="4" bestFit="1" customWidth="1"/>
    <col min="1265" max="1265" width="0" hidden="1" customWidth="1"/>
    <col min="1266" max="1266" width="4.42578125" customWidth="1"/>
    <col min="1267" max="1267" width="17.5703125" customWidth="1"/>
    <col min="1268" max="1268" width="19.85546875" bestFit="1" customWidth="1"/>
    <col min="1269" max="1270" width="0" hidden="1" customWidth="1"/>
    <col min="1271" max="1271" width="13.28515625" bestFit="1" customWidth="1"/>
    <col min="1272" max="1272" width="8.42578125" customWidth="1"/>
    <col min="1273" max="1273" width="7.7109375" customWidth="1"/>
    <col min="1274" max="1274" width="12.28515625" customWidth="1"/>
    <col min="1275" max="1280" width="3.85546875" customWidth="1"/>
    <col min="1281" max="1281" width="4" customWidth="1"/>
    <col min="1282" max="1288" width="0" hidden="1" customWidth="1"/>
    <col min="1289" max="1289" width="16.28515625" customWidth="1"/>
    <col min="1290" max="1290" width="11.5703125" bestFit="1" customWidth="1"/>
    <col min="1291" max="1291" width="11.42578125" customWidth="1"/>
    <col min="1292" max="1292" width="13.5703125" bestFit="1" customWidth="1"/>
    <col min="1293" max="1293" width="9" customWidth="1"/>
    <col min="1294" max="1294" width="9.140625" bestFit="1" customWidth="1"/>
    <col min="1295" max="1295" width="8.7109375" bestFit="1" customWidth="1"/>
    <col min="1296" max="1296" width="7.28515625" customWidth="1"/>
    <col min="1297" max="1297" width="11" customWidth="1"/>
    <col min="1298" max="1298" width="9.85546875" customWidth="1"/>
    <col min="1299" max="1299" width="11.5703125" customWidth="1"/>
    <col min="1300" max="1300" width="1.5703125" customWidth="1"/>
    <col min="1301" max="1301" width="7.85546875" bestFit="1" customWidth="1"/>
    <col min="1306" max="1306" width="10.28515625" customWidth="1"/>
    <col min="1364" max="1364" width="4" bestFit="1" customWidth="1"/>
    <col min="1521" max="1521" width="0" hidden="1" customWidth="1"/>
    <col min="1522" max="1522" width="4.42578125" customWidth="1"/>
    <col min="1523" max="1523" width="17.5703125" customWidth="1"/>
    <col min="1524" max="1524" width="19.85546875" bestFit="1" customWidth="1"/>
    <col min="1525" max="1526" width="0" hidden="1" customWidth="1"/>
    <col min="1527" max="1527" width="13.28515625" bestFit="1" customWidth="1"/>
    <col min="1528" max="1528" width="8.42578125" customWidth="1"/>
    <col min="1529" max="1529" width="7.7109375" customWidth="1"/>
    <col min="1530" max="1530" width="12.28515625" customWidth="1"/>
    <col min="1531" max="1536" width="3.85546875" customWidth="1"/>
    <col min="1537" max="1537" width="4" customWidth="1"/>
    <col min="1538" max="1544" width="0" hidden="1" customWidth="1"/>
    <col min="1545" max="1545" width="16.28515625" customWidth="1"/>
    <col min="1546" max="1546" width="11.5703125" bestFit="1" customWidth="1"/>
    <col min="1547" max="1547" width="11.42578125" customWidth="1"/>
    <col min="1548" max="1548" width="13.5703125" bestFit="1" customWidth="1"/>
    <col min="1549" max="1549" width="9" customWidth="1"/>
    <col min="1550" max="1550" width="9.140625" bestFit="1" customWidth="1"/>
    <col min="1551" max="1551" width="8.7109375" bestFit="1" customWidth="1"/>
    <col min="1552" max="1552" width="7.28515625" customWidth="1"/>
    <col min="1553" max="1553" width="11" customWidth="1"/>
    <col min="1554" max="1554" width="9.85546875" customWidth="1"/>
    <col min="1555" max="1555" width="11.5703125" customWidth="1"/>
    <col min="1556" max="1556" width="1.5703125" customWidth="1"/>
    <col min="1557" max="1557" width="7.85546875" bestFit="1" customWidth="1"/>
    <col min="1562" max="1562" width="10.28515625" customWidth="1"/>
    <col min="1620" max="1620" width="4" bestFit="1" customWidth="1"/>
    <col min="1777" max="1777" width="0" hidden="1" customWidth="1"/>
    <col min="1778" max="1778" width="4.42578125" customWidth="1"/>
    <col min="1779" max="1779" width="17.5703125" customWidth="1"/>
    <col min="1780" max="1780" width="19.85546875" bestFit="1" customWidth="1"/>
    <col min="1781" max="1782" width="0" hidden="1" customWidth="1"/>
    <col min="1783" max="1783" width="13.28515625" bestFit="1" customWidth="1"/>
    <col min="1784" max="1784" width="8.42578125" customWidth="1"/>
    <col min="1785" max="1785" width="7.7109375" customWidth="1"/>
    <col min="1786" max="1786" width="12.28515625" customWidth="1"/>
    <col min="1787" max="1792" width="3.85546875" customWidth="1"/>
    <col min="1793" max="1793" width="4" customWidth="1"/>
    <col min="1794" max="1800" width="0" hidden="1" customWidth="1"/>
    <col min="1801" max="1801" width="16.28515625" customWidth="1"/>
    <col min="1802" max="1802" width="11.5703125" bestFit="1" customWidth="1"/>
    <col min="1803" max="1803" width="11.42578125" customWidth="1"/>
    <col min="1804" max="1804" width="13.5703125" bestFit="1" customWidth="1"/>
    <col min="1805" max="1805" width="9" customWidth="1"/>
    <col min="1806" max="1806" width="9.140625" bestFit="1" customWidth="1"/>
    <col min="1807" max="1807" width="8.7109375" bestFit="1" customWidth="1"/>
    <col min="1808" max="1808" width="7.28515625" customWidth="1"/>
    <col min="1809" max="1809" width="11" customWidth="1"/>
    <col min="1810" max="1810" width="9.85546875" customWidth="1"/>
    <col min="1811" max="1811" width="11.5703125" customWidth="1"/>
    <col min="1812" max="1812" width="1.5703125" customWidth="1"/>
    <col min="1813" max="1813" width="7.85546875" bestFit="1" customWidth="1"/>
    <col min="1818" max="1818" width="10.28515625" customWidth="1"/>
    <col min="1876" max="1876" width="4" bestFit="1" customWidth="1"/>
    <col min="2033" max="2033" width="0" hidden="1" customWidth="1"/>
    <col min="2034" max="2034" width="4.42578125" customWidth="1"/>
    <col min="2035" max="2035" width="17.5703125" customWidth="1"/>
    <col min="2036" max="2036" width="19.85546875" bestFit="1" customWidth="1"/>
    <col min="2037" max="2038" width="0" hidden="1" customWidth="1"/>
    <col min="2039" max="2039" width="13.28515625" bestFit="1" customWidth="1"/>
    <col min="2040" max="2040" width="8.42578125" customWidth="1"/>
    <col min="2041" max="2041" width="7.7109375" customWidth="1"/>
    <col min="2042" max="2042" width="12.28515625" customWidth="1"/>
    <col min="2043" max="2048" width="3.85546875" customWidth="1"/>
    <col min="2049" max="2049" width="4" customWidth="1"/>
    <col min="2050" max="2056" width="0" hidden="1" customWidth="1"/>
    <col min="2057" max="2057" width="16.28515625" customWidth="1"/>
    <col min="2058" max="2058" width="11.5703125" bestFit="1" customWidth="1"/>
    <col min="2059" max="2059" width="11.42578125" customWidth="1"/>
    <col min="2060" max="2060" width="13.5703125" bestFit="1" customWidth="1"/>
    <col min="2061" max="2061" width="9" customWidth="1"/>
    <col min="2062" max="2062" width="9.140625" bestFit="1" customWidth="1"/>
    <col min="2063" max="2063" width="8.7109375" bestFit="1" customWidth="1"/>
    <col min="2064" max="2064" width="7.28515625" customWidth="1"/>
    <col min="2065" max="2065" width="11" customWidth="1"/>
    <col min="2066" max="2066" width="9.85546875" customWidth="1"/>
    <col min="2067" max="2067" width="11.5703125" customWidth="1"/>
    <col min="2068" max="2068" width="1.5703125" customWidth="1"/>
    <col min="2069" max="2069" width="7.85546875" bestFit="1" customWidth="1"/>
    <col min="2074" max="2074" width="10.28515625" customWidth="1"/>
    <col min="2132" max="2132" width="4" bestFit="1" customWidth="1"/>
    <col min="2289" max="2289" width="0" hidden="1" customWidth="1"/>
    <col min="2290" max="2290" width="4.42578125" customWidth="1"/>
    <col min="2291" max="2291" width="17.5703125" customWidth="1"/>
    <col min="2292" max="2292" width="19.85546875" bestFit="1" customWidth="1"/>
    <col min="2293" max="2294" width="0" hidden="1" customWidth="1"/>
    <col min="2295" max="2295" width="13.28515625" bestFit="1" customWidth="1"/>
    <col min="2296" max="2296" width="8.42578125" customWidth="1"/>
    <col min="2297" max="2297" width="7.7109375" customWidth="1"/>
    <col min="2298" max="2298" width="12.28515625" customWidth="1"/>
    <col min="2299" max="2304" width="3.85546875" customWidth="1"/>
    <col min="2305" max="2305" width="4" customWidth="1"/>
    <col min="2306" max="2312" width="0" hidden="1" customWidth="1"/>
    <col min="2313" max="2313" width="16.28515625" customWidth="1"/>
    <col min="2314" max="2314" width="11.5703125" bestFit="1" customWidth="1"/>
    <col min="2315" max="2315" width="11.42578125" customWidth="1"/>
    <col min="2316" max="2316" width="13.5703125" bestFit="1" customWidth="1"/>
    <col min="2317" max="2317" width="9" customWidth="1"/>
    <col min="2318" max="2318" width="9.140625" bestFit="1" customWidth="1"/>
    <col min="2319" max="2319" width="8.7109375" bestFit="1" customWidth="1"/>
    <col min="2320" max="2320" width="7.28515625" customWidth="1"/>
    <col min="2321" max="2321" width="11" customWidth="1"/>
    <col min="2322" max="2322" width="9.85546875" customWidth="1"/>
    <col min="2323" max="2323" width="11.5703125" customWidth="1"/>
    <col min="2324" max="2324" width="1.5703125" customWidth="1"/>
    <col min="2325" max="2325" width="7.85546875" bestFit="1" customWidth="1"/>
    <col min="2330" max="2330" width="10.28515625" customWidth="1"/>
    <col min="2388" max="2388" width="4" bestFit="1" customWidth="1"/>
    <col min="2545" max="2545" width="0" hidden="1" customWidth="1"/>
    <col min="2546" max="2546" width="4.42578125" customWidth="1"/>
    <col min="2547" max="2547" width="17.5703125" customWidth="1"/>
    <col min="2548" max="2548" width="19.85546875" bestFit="1" customWidth="1"/>
    <col min="2549" max="2550" width="0" hidden="1" customWidth="1"/>
    <col min="2551" max="2551" width="13.28515625" bestFit="1" customWidth="1"/>
    <col min="2552" max="2552" width="8.42578125" customWidth="1"/>
    <col min="2553" max="2553" width="7.7109375" customWidth="1"/>
    <col min="2554" max="2554" width="12.28515625" customWidth="1"/>
    <col min="2555" max="2560" width="3.85546875" customWidth="1"/>
    <col min="2561" max="2561" width="4" customWidth="1"/>
    <col min="2562" max="2568" width="0" hidden="1" customWidth="1"/>
    <col min="2569" max="2569" width="16.28515625" customWidth="1"/>
    <col min="2570" max="2570" width="11.5703125" bestFit="1" customWidth="1"/>
    <col min="2571" max="2571" width="11.42578125" customWidth="1"/>
    <col min="2572" max="2572" width="13.5703125" bestFit="1" customWidth="1"/>
    <col min="2573" max="2573" width="9" customWidth="1"/>
    <col min="2574" max="2574" width="9.140625" bestFit="1" customWidth="1"/>
    <col min="2575" max="2575" width="8.7109375" bestFit="1" customWidth="1"/>
    <col min="2576" max="2576" width="7.28515625" customWidth="1"/>
    <col min="2577" max="2577" width="11" customWidth="1"/>
    <col min="2578" max="2578" width="9.85546875" customWidth="1"/>
    <col min="2579" max="2579" width="11.5703125" customWidth="1"/>
    <col min="2580" max="2580" width="1.5703125" customWidth="1"/>
    <col min="2581" max="2581" width="7.85546875" bestFit="1" customWidth="1"/>
    <col min="2586" max="2586" width="10.28515625" customWidth="1"/>
    <col min="2644" max="2644" width="4" bestFit="1" customWidth="1"/>
    <col min="2801" max="2801" width="0" hidden="1" customWidth="1"/>
    <col min="2802" max="2802" width="4.42578125" customWidth="1"/>
    <col min="2803" max="2803" width="17.5703125" customWidth="1"/>
    <col min="2804" max="2804" width="19.85546875" bestFit="1" customWidth="1"/>
    <col min="2805" max="2806" width="0" hidden="1" customWidth="1"/>
    <col min="2807" max="2807" width="13.28515625" bestFit="1" customWidth="1"/>
    <col min="2808" max="2808" width="8.42578125" customWidth="1"/>
    <col min="2809" max="2809" width="7.7109375" customWidth="1"/>
    <col min="2810" max="2810" width="12.28515625" customWidth="1"/>
    <col min="2811" max="2816" width="3.85546875" customWidth="1"/>
    <col min="2817" max="2817" width="4" customWidth="1"/>
    <col min="2818" max="2824" width="0" hidden="1" customWidth="1"/>
    <col min="2825" max="2825" width="16.28515625" customWidth="1"/>
    <col min="2826" max="2826" width="11.5703125" bestFit="1" customWidth="1"/>
    <col min="2827" max="2827" width="11.42578125" customWidth="1"/>
    <col min="2828" max="2828" width="13.5703125" bestFit="1" customWidth="1"/>
    <col min="2829" max="2829" width="9" customWidth="1"/>
    <col min="2830" max="2830" width="9.140625" bestFit="1" customWidth="1"/>
    <col min="2831" max="2831" width="8.7109375" bestFit="1" customWidth="1"/>
    <col min="2832" max="2832" width="7.28515625" customWidth="1"/>
    <col min="2833" max="2833" width="11" customWidth="1"/>
    <col min="2834" max="2834" width="9.85546875" customWidth="1"/>
    <col min="2835" max="2835" width="11.5703125" customWidth="1"/>
    <col min="2836" max="2836" width="1.5703125" customWidth="1"/>
    <col min="2837" max="2837" width="7.85546875" bestFit="1" customWidth="1"/>
    <col min="2842" max="2842" width="10.28515625" customWidth="1"/>
    <col min="2900" max="2900" width="4" bestFit="1" customWidth="1"/>
    <col min="3057" max="3057" width="0" hidden="1" customWidth="1"/>
    <col min="3058" max="3058" width="4.42578125" customWidth="1"/>
    <col min="3059" max="3059" width="17.5703125" customWidth="1"/>
    <col min="3060" max="3060" width="19.85546875" bestFit="1" customWidth="1"/>
    <col min="3061" max="3062" width="0" hidden="1" customWidth="1"/>
    <col min="3063" max="3063" width="13.28515625" bestFit="1" customWidth="1"/>
    <col min="3064" max="3064" width="8.42578125" customWidth="1"/>
    <col min="3065" max="3065" width="7.7109375" customWidth="1"/>
    <col min="3066" max="3066" width="12.28515625" customWidth="1"/>
    <col min="3067" max="3072" width="3.85546875" customWidth="1"/>
    <col min="3073" max="3073" width="4" customWidth="1"/>
    <col min="3074" max="3080" width="0" hidden="1" customWidth="1"/>
    <col min="3081" max="3081" width="16.28515625" customWidth="1"/>
    <col min="3082" max="3082" width="11.5703125" bestFit="1" customWidth="1"/>
    <col min="3083" max="3083" width="11.42578125" customWidth="1"/>
    <col min="3084" max="3084" width="13.5703125" bestFit="1" customWidth="1"/>
    <col min="3085" max="3085" width="9" customWidth="1"/>
    <col min="3086" max="3086" width="9.140625" bestFit="1" customWidth="1"/>
    <col min="3087" max="3087" width="8.7109375" bestFit="1" customWidth="1"/>
    <col min="3088" max="3088" width="7.28515625" customWidth="1"/>
    <col min="3089" max="3089" width="11" customWidth="1"/>
    <col min="3090" max="3090" width="9.85546875" customWidth="1"/>
    <col min="3091" max="3091" width="11.5703125" customWidth="1"/>
    <col min="3092" max="3092" width="1.5703125" customWidth="1"/>
    <col min="3093" max="3093" width="7.85546875" bestFit="1" customWidth="1"/>
    <col min="3098" max="3098" width="10.28515625" customWidth="1"/>
    <col min="3156" max="3156" width="4" bestFit="1" customWidth="1"/>
    <col min="3313" max="3313" width="0" hidden="1" customWidth="1"/>
    <col min="3314" max="3314" width="4.42578125" customWidth="1"/>
    <col min="3315" max="3315" width="17.5703125" customWidth="1"/>
    <col min="3316" max="3316" width="19.85546875" bestFit="1" customWidth="1"/>
    <col min="3317" max="3318" width="0" hidden="1" customWidth="1"/>
    <col min="3319" max="3319" width="13.28515625" bestFit="1" customWidth="1"/>
    <col min="3320" max="3320" width="8.42578125" customWidth="1"/>
    <col min="3321" max="3321" width="7.7109375" customWidth="1"/>
    <col min="3322" max="3322" width="12.28515625" customWidth="1"/>
    <col min="3323" max="3328" width="3.85546875" customWidth="1"/>
    <col min="3329" max="3329" width="4" customWidth="1"/>
    <col min="3330" max="3336" width="0" hidden="1" customWidth="1"/>
    <col min="3337" max="3337" width="16.28515625" customWidth="1"/>
    <col min="3338" max="3338" width="11.5703125" bestFit="1" customWidth="1"/>
    <col min="3339" max="3339" width="11.42578125" customWidth="1"/>
    <col min="3340" max="3340" width="13.5703125" bestFit="1" customWidth="1"/>
    <col min="3341" max="3341" width="9" customWidth="1"/>
    <col min="3342" max="3342" width="9.140625" bestFit="1" customWidth="1"/>
    <col min="3343" max="3343" width="8.7109375" bestFit="1" customWidth="1"/>
    <col min="3344" max="3344" width="7.28515625" customWidth="1"/>
    <col min="3345" max="3345" width="11" customWidth="1"/>
    <col min="3346" max="3346" width="9.85546875" customWidth="1"/>
    <col min="3347" max="3347" width="11.5703125" customWidth="1"/>
    <col min="3348" max="3348" width="1.5703125" customWidth="1"/>
    <col min="3349" max="3349" width="7.85546875" bestFit="1" customWidth="1"/>
    <col min="3354" max="3354" width="10.28515625" customWidth="1"/>
    <col min="3412" max="3412" width="4" bestFit="1" customWidth="1"/>
    <col min="3569" max="3569" width="0" hidden="1" customWidth="1"/>
    <col min="3570" max="3570" width="4.42578125" customWidth="1"/>
    <col min="3571" max="3571" width="17.5703125" customWidth="1"/>
    <col min="3572" max="3572" width="19.85546875" bestFit="1" customWidth="1"/>
    <col min="3573" max="3574" width="0" hidden="1" customWidth="1"/>
    <col min="3575" max="3575" width="13.28515625" bestFit="1" customWidth="1"/>
    <col min="3576" max="3576" width="8.42578125" customWidth="1"/>
    <col min="3577" max="3577" width="7.7109375" customWidth="1"/>
    <col min="3578" max="3578" width="12.28515625" customWidth="1"/>
    <col min="3579" max="3584" width="3.85546875" customWidth="1"/>
    <col min="3585" max="3585" width="4" customWidth="1"/>
    <col min="3586" max="3592" width="0" hidden="1" customWidth="1"/>
    <col min="3593" max="3593" width="16.28515625" customWidth="1"/>
    <col min="3594" max="3594" width="11.5703125" bestFit="1" customWidth="1"/>
    <col min="3595" max="3595" width="11.42578125" customWidth="1"/>
    <col min="3596" max="3596" width="13.5703125" bestFit="1" customWidth="1"/>
    <col min="3597" max="3597" width="9" customWidth="1"/>
    <col min="3598" max="3598" width="9.140625" bestFit="1" customWidth="1"/>
    <col min="3599" max="3599" width="8.7109375" bestFit="1" customWidth="1"/>
    <col min="3600" max="3600" width="7.28515625" customWidth="1"/>
    <col min="3601" max="3601" width="11" customWidth="1"/>
    <col min="3602" max="3602" width="9.85546875" customWidth="1"/>
    <col min="3603" max="3603" width="11.5703125" customWidth="1"/>
    <col min="3604" max="3604" width="1.5703125" customWidth="1"/>
    <col min="3605" max="3605" width="7.85546875" bestFit="1" customWidth="1"/>
    <col min="3610" max="3610" width="10.28515625" customWidth="1"/>
    <col min="3668" max="3668" width="4" bestFit="1" customWidth="1"/>
    <col min="3825" max="3825" width="0" hidden="1" customWidth="1"/>
    <col min="3826" max="3826" width="4.42578125" customWidth="1"/>
    <col min="3827" max="3827" width="17.5703125" customWidth="1"/>
    <col min="3828" max="3828" width="19.85546875" bestFit="1" customWidth="1"/>
    <col min="3829" max="3830" width="0" hidden="1" customWidth="1"/>
    <col min="3831" max="3831" width="13.28515625" bestFit="1" customWidth="1"/>
    <col min="3832" max="3832" width="8.42578125" customWidth="1"/>
    <col min="3833" max="3833" width="7.7109375" customWidth="1"/>
    <col min="3834" max="3834" width="12.28515625" customWidth="1"/>
    <col min="3835" max="3840" width="3.85546875" customWidth="1"/>
    <col min="3841" max="3841" width="4" customWidth="1"/>
    <col min="3842" max="3848" width="0" hidden="1" customWidth="1"/>
    <col min="3849" max="3849" width="16.28515625" customWidth="1"/>
    <col min="3850" max="3850" width="11.5703125" bestFit="1" customWidth="1"/>
    <col min="3851" max="3851" width="11.42578125" customWidth="1"/>
    <col min="3852" max="3852" width="13.5703125" bestFit="1" customWidth="1"/>
    <col min="3853" max="3853" width="9" customWidth="1"/>
    <col min="3854" max="3854" width="9.140625" bestFit="1" customWidth="1"/>
    <col min="3855" max="3855" width="8.7109375" bestFit="1" customWidth="1"/>
    <col min="3856" max="3856" width="7.28515625" customWidth="1"/>
    <col min="3857" max="3857" width="11" customWidth="1"/>
    <col min="3858" max="3858" width="9.85546875" customWidth="1"/>
    <col min="3859" max="3859" width="11.5703125" customWidth="1"/>
    <col min="3860" max="3860" width="1.5703125" customWidth="1"/>
    <col min="3861" max="3861" width="7.85546875" bestFit="1" customWidth="1"/>
    <col min="3866" max="3866" width="10.28515625" customWidth="1"/>
    <col min="3924" max="3924" width="4" bestFit="1" customWidth="1"/>
    <col min="4081" max="4081" width="0" hidden="1" customWidth="1"/>
    <col min="4082" max="4082" width="4.42578125" customWidth="1"/>
    <col min="4083" max="4083" width="17.5703125" customWidth="1"/>
    <col min="4084" max="4084" width="19.85546875" bestFit="1" customWidth="1"/>
    <col min="4085" max="4086" width="0" hidden="1" customWidth="1"/>
    <col min="4087" max="4087" width="13.28515625" bestFit="1" customWidth="1"/>
    <col min="4088" max="4088" width="8.42578125" customWidth="1"/>
    <col min="4089" max="4089" width="7.7109375" customWidth="1"/>
    <col min="4090" max="4090" width="12.28515625" customWidth="1"/>
    <col min="4091" max="4096" width="3.85546875" customWidth="1"/>
    <col min="4097" max="4097" width="4" customWidth="1"/>
    <col min="4098" max="4104" width="0" hidden="1" customWidth="1"/>
    <col min="4105" max="4105" width="16.28515625" customWidth="1"/>
    <col min="4106" max="4106" width="11.5703125" bestFit="1" customWidth="1"/>
    <col min="4107" max="4107" width="11.42578125" customWidth="1"/>
    <col min="4108" max="4108" width="13.5703125" bestFit="1" customWidth="1"/>
    <col min="4109" max="4109" width="9" customWidth="1"/>
    <col min="4110" max="4110" width="9.140625" bestFit="1" customWidth="1"/>
    <col min="4111" max="4111" width="8.7109375" bestFit="1" customWidth="1"/>
    <col min="4112" max="4112" width="7.28515625" customWidth="1"/>
    <col min="4113" max="4113" width="11" customWidth="1"/>
    <col min="4114" max="4114" width="9.85546875" customWidth="1"/>
    <col min="4115" max="4115" width="11.5703125" customWidth="1"/>
    <col min="4116" max="4116" width="1.5703125" customWidth="1"/>
    <col min="4117" max="4117" width="7.85546875" bestFit="1" customWidth="1"/>
    <col min="4122" max="4122" width="10.28515625" customWidth="1"/>
    <col min="4180" max="4180" width="4" bestFit="1" customWidth="1"/>
    <col min="4337" max="4337" width="0" hidden="1" customWidth="1"/>
    <col min="4338" max="4338" width="4.42578125" customWidth="1"/>
    <col min="4339" max="4339" width="17.5703125" customWidth="1"/>
    <col min="4340" max="4340" width="19.85546875" bestFit="1" customWidth="1"/>
    <col min="4341" max="4342" width="0" hidden="1" customWidth="1"/>
    <col min="4343" max="4343" width="13.28515625" bestFit="1" customWidth="1"/>
    <col min="4344" max="4344" width="8.42578125" customWidth="1"/>
    <col min="4345" max="4345" width="7.7109375" customWidth="1"/>
    <col min="4346" max="4346" width="12.28515625" customWidth="1"/>
    <col min="4347" max="4352" width="3.85546875" customWidth="1"/>
    <col min="4353" max="4353" width="4" customWidth="1"/>
    <col min="4354" max="4360" width="0" hidden="1" customWidth="1"/>
    <col min="4361" max="4361" width="16.28515625" customWidth="1"/>
    <col min="4362" max="4362" width="11.5703125" bestFit="1" customWidth="1"/>
    <col min="4363" max="4363" width="11.42578125" customWidth="1"/>
    <col min="4364" max="4364" width="13.5703125" bestFit="1" customWidth="1"/>
    <col min="4365" max="4365" width="9" customWidth="1"/>
    <col min="4366" max="4366" width="9.140625" bestFit="1" customWidth="1"/>
    <col min="4367" max="4367" width="8.7109375" bestFit="1" customWidth="1"/>
    <col min="4368" max="4368" width="7.28515625" customWidth="1"/>
    <col min="4369" max="4369" width="11" customWidth="1"/>
    <col min="4370" max="4370" width="9.85546875" customWidth="1"/>
    <col min="4371" max="4371" width="11.5703125" customWidth="1"/>
    <col min="4372" max="4372" width="1.5703125" customWidth="1"/>
    <col min="4373" max="4373" width="7.85546875" bestFit="1" customWidth="1"/>
    <col min="4378" max="4378" width="10.28515625" customWidth="1"/>
    <col min="4436" max="4436" width="4" bestFit="1" customWidth="1"/>
    <col min="4593" max="4593" width="0" hidden="1" customWidth="1"/>
    <col min="4594" max="4594" width="4.42578125" customWidth="1"/>
    <col min="4595" max="4595" width="17.5703125" customWidth="1"/>
    <col min="4596" max="4596" width="19.85546875" bestFit="1" customWidth="1"/>
    <col min="4597" max="4598" width="0" hidden="1" customWidth="1"/>
    <col min="4599" max="4599" width="13.28515625" bestFit="1" customWidth="1"/>
    <col min="4600" max="4600" width="8.42578125" customWidth="1"/>
    <col min="4601" max="4601" width="7.7109375" customWidth="1"/>
    <col min="4602" max="4602" width="12.28515625" customWidth="1"/>
    <col min="4603" max="4608" width="3.85546875" customWidth="1"/>
    <col min="4609" max="4609" width="4" customWidth="1"/>
    <col min="4610" max="4616" width="0" hidden="1" customWidth="1"/>
    <col min="4617" max="4617" width="16.28515625" customWidth="1"/>
    <col min="4618" max="4618" width="11.5703125" bestFit="1" customWidth="1"/>
    <col min="4619" max="4619" width="11.42578125" customWidth="1"/>
    <col min="4620" max="4620" width="13.5703125" bestFit="1" customWidth="1"/>
    <col min="4621" max="4621" width="9" customWidth="1"/>
    <col min="4622" max="4622" width="9.140625" bestFit="1" customWidth="1"/>
    <col min="4623" max="4623" width="8.7109375" bestFit="1" customWidth="1"/>
    <col min="4624" max="4624" width="7.28515625" customWidth="1"/>
    <col min="4625" max="4625" width="11" customWidth="1"/>
    <col min="4626" max="4626" width="9.85546875" customWidth="1"/>
    <col min="4627" max="4627" width="11.5703125" customWidth="1"/>
    <col min="4628" max="4628" width="1.5703125" customWidth="1"/>
    <col min="4629" max="4629" width="7.85546875" bestFit="1" customWidth="1"/>
    <col min="4634" max="4634" width="10.28515625" customWidth="1"/>
    <col min="4692" max="4692" width="4" bestFit="1" customWidth="1"/>
    <col min="4849" max="4849" width="0" hidden="1" customWidth="1"/>
    <col min="4850" max="4850" width="4.42578125" customWidth="1"/>
    <col min="4851" max="4851" width="17.5703125" customWidth="1"/>
    <col min="4852" max="4852" width="19.85546875" bestFit="1" customWidth="1"/>
    <col min="4853" max="4854" width="0" hidden="1" customWidth="1"/>
    <col min="4855" max="4855" width="13.28515625" bestFit="1" customWidth="1"/>
    <col min="4856" max="4856" width="8.42578125" customWidth="1"/>
    <col min="4857" max="4857" width="7.7109375" customWidth="1"/>
    <col min="4858" max="4858" width="12.28515625" customWidth="1"/>
    <col min="4859" max="4864" width="3.85546875" customWidth="1"/>
    <col min="4865" max="4865" width="4" customWidth="1"/>
    <col min="4866" max="4872" width="0" hidden="1" customWidth="1"/>
    <col min="4873" max="4873" width="16.28515625" customWidth="1"/>
    <col min="4874" max="4874" width="11.5703125" bestFit="1" customWidth="1"/>
    <col min="4875" max="4875" width="11.42578125" customWidth="1"/>
    <col min="4876" max="4876" width="13.5703125" bestFit="1" customWidth="1"/>
    <col min="4877" max="4877" width="9" customWidth="1"/>
    <col min="4878" max="4878" width="9.140625" bestFit="1" customWidth="1"/>
    <col min="4879" max="4879" width="8.7109375" bestFit="1" customWidth="1"/>
    <col min="4880" max="4880" width="7.28515625" customWidth="1"/>
    <col min="4881" max="4881" width="11" customWidth="1"/>
    <col min="4882" max="4882" width="9.85546875" customWidth="1"/>
    <col min="4883" max="4883" width="11.5703125" customWidth="1"/>
    <col min="4884" max="4884" width="1.5703125" customWidth="1"/>
    <col min="4885" max="4885" width="7.85546875" bestFit="1" customWidth="1"/>
    <col min="4890" max="4890" width="10.28515625" customWidth="1"/>
    <col min="4948" max="4948" width="4" bestFit="1" customWidth="1"/>
    <col min="5105" max="5105" width="0" hidden="1" customWidth="1"/>
    <col min="5106" max="5106" width="4.42578125" customWidth="1"/>
    <col min="5107" max="5107" width="17.5703125" customWidth="1"/>
    <col min="5108" max="5108" width="19.85546875" bestFit="1" customWidth="1"/>
    <col min="5109" max="5110" width="0" hidden="1" customWidth="1"/>
    <col min="5111" max="5111" width="13.28515625" bestFit="1" customWidth="1"/>
    <col min="5112" max="5112" width="8.42578125" customWidth="1"/>
    <col min="5113" max="5113" width="7.7109375" customWidth="1"/>
    <col min="5114" max="5114" width="12.28515625" customWidth="1"/>
    <col min="5115" max="5120" width="3.85546875" customWidth="1"/>
    <col min="5121" max="5121" width="4" customWidth="1"/>
    <col min="5122" max="5128" width="0" hidden="1" customWidth="1"/>
    <col min="5129" max="5129" width="16.28515625" customWidth="1"/>
    <col min="5130" max="5130" width="11.5703125" bestFit="1" customWidth="1"/>
    <col min="5131" max="5131" width="11.42578125" customWidth="1"/>
    <col min="5132" max="5132" width="13.5703125" bestFit="1" customWidth="1"/>
    <col min="5133" max="5133" width="9" customWidth="1"/>
    <col min="5134" max="5134" width="9.140625" bestFit="1" customWidth="1"/>
    <col min="5135" max="5135" width="8.7109375" bestFit="1" customWidth="1"/>
    <col min="5136" max="5136" width="7.28515625" customWidth="1"/>
    <col min="5137" max="5137" width="11" customWidth="1"/>
    <col min="5138" max="5138" width="9.85546875" customWidth="1"/>
    <col min="5139" max="5139" width="11.5703125" customWidth="1"/>
    <col min="5140" max="5140" width="1.5703125" customWidth="1"/>
    <col min="5141" max="5141" width="7.85546875" bestFit="1" customWidth="1"/>
    <col min="5146" max="5146" width="10.28515625" customWidth="1"/>
    <col min="5204" max="5204" width="4" bestFit="1" customWidth="1"/>
    <col min="5361" max="5361" width="0" hidden="1" customWidth="1"/>
    <col min="5362" max="5362" width="4.42578125" customWidth="1"/>
    <col min="5363" max="5363" width="17.5703125" customWidth="1"/>
    <col min="5364" max="5364" width="19.85546875" bestFit="1" customWidth="1"/>
    <col min="5365" max="5366" width="0" hidden="1" customWidth="1"/>
    <col min="5367" max="5367" width="13.28515625" bestFit="1" customWidth="1"/>
    <col min="5368" max="5368" width="8.42578125" customWidth="1"/>
    <col min="5369" max="5369" width="7.7109375" customWidth="1"/>
    <col min="5370" max="5370" width="12.28515625" customWidth="1"/>
    <col min="5371" max="5376" width="3.85546875" customWidth="1"/>
    <col min="5377" max="5377" width="4" customWidth="1"/>
    <col min="5378" max="5384" width="0" hidden="1" customWidth="1"/>
    <col min="5385" max="5385" width="16.28515625" customWidth="1"/>
    <col min="5386" max="5386" width="11.5703125" bestFit="1" customWidth="1"/>
    <col min="5387" max="5387" width="11.42578125" customWidth="1"/>
    <col min="5388" max="5388" width="13.5703125" bestFit="1" customWidth="1"/>
    <col min="5389" max="5389" width="9" customWidth="1"/>
    <col min="5390" max="5390" width="9.140625" bestFit="1" customWidth="1"/>
    <col min="5391" max="5391" width="8.7109375" bestFit="1" customWidth="1"/>
    <col min="5392" max="5392" width="7.28515625" customWidth="1"/>
    <col min="5393" max="5393" width="11" customWidth="1"/>
    <col min="5394" max="5394" width="9.85546875" customWidth="1"/>
    <col min="5395" max="5395" width="11.5703125" customWidth="1"/>
    <col min="5396" max="5396" width="1.5703125" customWidth="1"/>
    <col min="5397" max="5397" width="7.85546875" bestFit="1" customWidth="1"/>
    <col min="5402" max="5402" width="10.28515625" customWidth="1"/>
    <col min="5460" max="5460" width="4" bestFit="1" customWidth="1"/>
    <col min="5617" max="5617" width="0" hidden="1" customWidth="1"/>
    <col min="5618" max="5618" width="4.42578125" customWidth="1"/>
    <col min="5619" max="5619" width="17.5703125" customWidth="1"/>
    <col min="5620" max="5620" width="19.85546875" bestFit="1" customWidth="1"/>
    <col min="5621" max="5622" width="0" hidden="1" customWidth="1"/>
    <col min="5623" max="5623" width="13.28515625" bestFit="1" customWidth="1"/>
    <col min="5624" max="5624" width="8.42578125" customWidth="1"/>
    <col min="5625" max="5625" width="7.7109375" customWidth="1"/>
    <col min="5626" max="5626" width="12.28515625" customWidth="1"/>
    <col min="5627" max="5632" width="3.85546875" customWidth="1"/>
    <col min="5633" max="5633" width="4" customWidth="1"/>
    <col min="5634" max="5640" width="0" hidden="1" customWidth="1"/>
    <col min="5641" max="5641" width="16.28515625" customWidth="1"/>
    <col min="5642" max="5642" width="11.5703125" bestFit="1" customWidth="1"/>
    <col min="5643" max="5643" width="11.42578125" customWidth="1"/>
    <col min="5644" max="5644" width="13.5703125" bestFit="1" customWidth="1"/>
    <col min="5645" max="5645" width="9" customWidth="1"/>
    <col min="5646" max="5646" width="9.140625" bestFit="1" customWidth="1"/>
    <col min="5647" max="5647" width="8.7109375" bestFit="1" customWidth="1"/>
    <col min="5648" max="5648" width="7.28515625" customWidth="1"/>
    <col min="5649" max="5649" width="11" customWidth="1"/>
    <col min="5650" max="5650" width="9.85546875" customWidth="1"/>
    <col min="5651" max="5651" width="11.5703125" customWidth="1"/>
    <col min="5652" max="5652" width="1.5703125" customWidth="1"/>
    <col min="5653" max="5653" width="7.85546875" bestFit="1" customWidth="1"/>
    <col min="5658" max="5658" width="10.28515625" customWidth="1"/>
    <col min="5716" max="5716" width="4" bestFit="1" customWidth="1"/>
    <col min="5873" max="5873" width="0" hidden="1" customWidth="1"/>
    <col min="5874" max="5874" width="4.42578125" customWidth="1"/>
    <col min="5875" max="5875" width="17.5703125" customWidth="1"/>
    <col min="5876" max="5876" width="19.85546875" bestFit="1" customWidth="1"/>
    <col min="5877" max="5878" width="0" hidden="1" customWidth="1"/>
    <col min="5879" max="5879" width="13.28515625" bestFit="1" customWidth="1"/>
    <col min="5880" max="5880" width="8.42578125" customWidth="1"/>
    <col min="5881" max="5881" width="7.7109375" customWidth="1"/>
    <col min="5882" max="5882" width="12.28515625" customWidth="1"/>
    <col min="5883" max="5888" width="3.85546875" customWidth="1"/>
    <col min="5889" max="5889" width="4" customWidth="1"/>
    <col min="5890" max="5896" width="0" hidden="1" customWidth="1"/>
    <col min="5897" max="5897" width="16.28515625" customWidth="1"/>
    <col min="5898" max="5898" width="11.5703125" bestFit="1" customWidth="1"/>
    <col min="5899" max="5899" width="11.42578125" customWidth="1"/>
    <col min="5900" max="5900" width="13.5703125" bestFit="1" customWidth="1"/>
    <col min="5901" max="5901" width="9" customWidth="1"/>
    <col min="5902" max="5902" width="9.140625" bestFit="1" customWidth="1"/>
    <col min="5903" max="5903" width="8.7109375" bestFit="1" customWidth="1"/>
    <col min="5904" max="5904" width="7.28515625" customWidth="1"/>
    <col min="5905" max="5905" width="11" customWidth="1"/>
    <col min="5906" max="5906" width="9.85546875" customWidth="1"/>
    <col min="5907" max="5907" width="11.5703125" customWidth="1"/>
    <col min="5908" max="5908" width="1.5703125" customWidth="1"/>
    <col min="5909" max="5909" width="7.85546875" bestFit="1" customWidth="1"/>
    <col min="5914" max="5914" width="10.28515625" customWidth="1"/>
    <col min="5972" max="5972" width="4" bestFit="1" customWidth="1"/>
    <col min="6129" max="6129" width="0" hidden="1" customWidth="1"/>
    <col min="6130" max="6130" width="4.42578125" customWidth="1"/>
    <col min="6131" max="6131" width="17.5703125" customWidth="1"/>
    <col min="6132" max="6132" width="19.85546875" bestFit="1" customWidth="1"/>
    <col min="6133" max="6134" width="0" hidden="1" customWidth="1"/>
    <col min="6135" max="6135" width="13.28515625" bestFit="1" customWidth="1"/>
    <col min="6136" max="6136" width="8.42578125" customWidth="1"/>
    <col min="6137" max="6137" width="7.7109375" customWidth="1"/>
    <col min="6138" max="6138" width="12.28515625" customWidth="1"/>
    <col min="6139" max="6144" width="3.85546875" customWidth="1"/>
    <col min="6145" max="6145" width="4" customWidth="1"/>
    <col min="6146" max="6152" width="0" hidden="1" customWidth="1"/>
    <col min="6153" max="6153" width="16.28515625" customWidth="1"/>
    <col min="6154" max="6154" width="11.5703125" bestFit="1" customWidth="1"/>
    <col min="6155" max="6155" width="11.42578125" customWidth="1"/>
    <col min="6156" max="6156" width="13.5703125" bestFit="1" customWidth="1"/>
    <col min="6157" max="6157" width="9" customWidth="1"/>
    <col min="6158" max="6158" width="9.140625" bestFit="1" customWidth="1"/>
    <col min="6159" max="6159" width="8.7109375" bestFit="1" customWidth="1"/>
    <col min="6160" max="6160" width="7.28515625" customWidth="1"/>
    <col min="6161" max="6161" width="11" customWidth="1"/>
    <col min="6162" max="6162" width="9.85546875" customWidth="1"/>
    <col min="6163" max="6163" width="11.5703125" customWidth="1"/>
    <col min="6164" max="6164" width="1.5703125" customWidth="1"/>
    <col min="6165" max="6165" width="7.85546875" bestFit="1" customWidth="1"/>
    <col min="6170" max="6170" width="10.28515625" customWidth="1"/>
    <col min="6228" max="6228" width="4" bestFit="1" customWidth="1"/>
    <col min="6385" max="6385" width="0" hidden="1" customWidth="1"/>
    <col min="6386" max="6386" width="4.42578125" customWidth="1"/>
    <col min="6387" max="6387" width="17.5703125" customWidth="1"/>
    <col min="6388" max="6388" width="19.85546875" bestFit="1" customWidth="1"/>
    <col min="6389" max="6390" width="0" hidden="1" customWidth="1"/>
    <col min="6391" max="6391" width="13.28515625" bestFit="1" customWidth="1"/>
    <col min="6392" max="6392" width="8.42578125" customWidth="1"/>
    <col min="6393" max="6393" width="7.7109375" customWidth="1"/>
    <col min="6394" max="6394" width="12.28515625" customWidth="1"/>
    <col min="6395" max="6400" width="3.85546875" customWidth="1"/>
    <col min="6401" max="6401" width="4" customWidth="1"/>
    <col min="6402" max="6408" width="0" hidden="1" customWidth="1"/>
    <col min="6409" max="6409" width="16.28515625" customWidth="1"/>
    <col min="6410" max="6410" width="11.5703125" bestFit="1" customWidth="1"/>
    <col min="6411" max="6411" width="11.42578125" customWidth="1"/>
    <col min="6412" max="6412" width="13.5703125" bestFit="1" customWidth="1"/>
    <col min="6413" max="6413" width="9" customWidth="1"/>
    <col min="6414" max="6414" width="9.140625" bestFit="1" customWidth="1"/>
    <col min="6415" max="6415" width="8.7109375" bestFit="1" customWidth="1"/>
    <col min="6416" max="6416" width="7.28515625" customWidth="1"/>
    <col min="6417" max="6417" width="11" customWidth="1"/>
    <col min="6418" max="6418" width="9.85546875" customWidth="1"/>
    <col min="6419" max="6419" width="11.5703125" customWidth="1"/>
    <col min="6420" max="6420" width="1.5703125" customWidth="1"/>
    <col min="6421" max="6421" width="7.85546875" bestFit="1" customWidth="1"/>
    <col min="6426" max="6426" width="10.28515625" customWidth="1"/>
    <col min="6484" max="6484" width="4" bestFit="1" customWidth="1"/>
    <col min="6641" max="6641" width="0" hidden="1" customWidth="1"/>
    <col min="6642" max="6642" width="4.42578125" customWidth="1"/>
    <col min="6643" max="6643" width="17.5703125" customWidth="1"/>
    <col min="6644" max="6644" width="19.85546875" bestFit="1" customWidth="1"/>
    <col min="6645" max="6646" width="0" hidden="1" customWidth="1"/>
    <col min="6647" max="6647" width="13.28515625" bestFit="1" customWidth="1"/>
    <col min="6648" max="6648" width="8.42578125" customWidth="1"/>
    <col min="6649" max="6649" width="7.7109375" customWidth="1"/>
    <col min="6650" max="6650" width="12.28515625" customWidth="1"/>
    <col min="6651" max="6656" width="3.85546875" customWidth="1"/>
    <col min="6657" max="6657" width="4" customWidth="1"/>
    <col min="6658" max="6664" width="0" hidden="1" customWidth="1"/>
    <col min="6665" max="6665" width="16.28515625" customWidth="1"/>
    <col min="6666" max="6666" width="11.5703125" bestFit="1" customWidth="1"/>
    <col min="6667" max="6667" width="11.42578125" customWidth="1"/>
    <col min="6668" max="6668" width="13.5703125" bestFit="1" customWidth="1"/>
    <col min="6669" max="6669" width="9" customWidth="1"/>
    <col min="6670" max="6670" width="9.140625" bestFit="1" customWidth="1"/>
    <col min="6671" max="6671" width="8.7109375" bestFit="1" customWidth="1"/>
    <col min="6672" max="6672" width="7.28515625" customWidth="1"/>
    <col min="6673" max="6673" width="11" customWidth="1"/>
    <col min="6674" max="6674" width="9.85546875" customWidth="1"/>
    <col min="6675" max="6675" width="11.5703125" customWidth="1"/>
    <col min="6676" max="6676" width="1.5703125" customWidth="1"/>
    <col min="6677" max="6677" width="7.85546875" bestFit="1" customWidth="1"/>
    <col min="6682" max="6682" width="10.28515625" customWidth="1"/>
    <col min="6740" max="6740" width="4" bestFit="1" customWidth="1"/>
    <col min="6897" max="6897" width="0" hidden="1" customWidth="1"/>
    <col min="6898" max="6898" width="4.42578125" customWidth="1"/>
    <col min="6899" max="6899" width="17.5703125" customWidth="1"/>
    <col min="6900" max="6900" width="19.85546875" bestFit="1" customWidth="1"/>
    <col min="6901" max="6902" width="0" hidden="1" customWidth="1"/>
    <col min="6903" max="6903" width="13.28515625" bestFit="1" customWidth="1"/>
    <col min="6904" max="6904" width="8.42578125" customWidth="1"/>
    <col min="6905" max="6905" width="7.7109375" customWidth="1"/>
    <col min="6906" max="6906" width="12.28515625" customWidth="1"/>
    <col min="6907" max="6912" width="3.85546875" customWidth="1"/>
    <col min="6913" max="6913" width="4" customWidth="1"/>
    <col min="6914" max="6920" width="0" hidden="1" customWidth="1"/>
    <col min="6921" max="6921" width="16.28515625" customWidth="1"/>
    <col min="6922" max="6922" width="11.5703125" bestFit="1" customWidth="1"/>
    <col min="6923" max="6923" width="11.42578125" customWidth="1"/>
    <col min="6924" max="6924" width="13.5703125" bestFit="1" customWidth="1"/>
    <col min="6925" max="6925" width="9" customWidth="1"/>
    <col min="6926" max="6926" width="9.140625" bestFit="1" customWidth="1"/>
    <col min="6927" max="6927" width="8.7109375" bestFit="1" customWidth="1"/>
    <col min="6928" max="6928" width="7.28515625" customWidth="1"/>
    <col min="6929" max="6929" width="11" customWidth="1"/>
    <col min="6930" max="6930" width="9.85546875" customWidth="1"/>
    <col min="6931" max="6931" width="11.5703125" customWidth="1"/>
    <col min="6932" max="6932" width="1.5703125" customWidth="1"/>
    <col min="6933" max="6933" width="7.85546875" bestFit="1" customWidth="1"/>
    <col min="6938" max="6938" width="10.28515625" customWidth="1"/>
    <col min="6996" max="6996" width="4" bestFit="1" customWidth="1"/>
    <col min="7153" max="7153" width="0" hidden="1" customWidth="1"/>
    <col min="7154" max="7154" width="4.42578125" customWidth="1"/>
    <col min="7155" max="7155" width="17.5703125" customWidth="1"/>
    <col min="7156" max="7156" width="19.85546875" bestFit="1" customWidth="1"/>
    <col min="7157" max="7158" width="0" hidden="1" customWidth="1"/>
    <col min="7159" max="7159" width="13.28515625" bestFit="1" customWidth="1"/>
    <col min="7160" max="7160" width="8.42578125" customWidth="1"/>
    <col min="7161" max="7161" width="7.7109375" customWidth="1"/>
    <col min="7162" max="7162" width="12.28515625" customWidth="1"/>
    <col min="7163" max="7168" width="3.85546875" customWidth="1"/>
    <col min="7169" max="7169" width="4" customWidth="1"/>
    <col min="7170" max="7176" width="0" hidden="1" customWidth="1"/>
    <col min="7177" max="7177" width="16.28515625" customWidth="1"/>
    <col min="7178" max="7178" width="11.5703125" bestFit="1" customWidth="1"/>
    <col min="7179" max="7179" width="11.42578125" customWidth="1"/>
    <col min="7180" max="7180" width="13.5703125" bestFit="1" customWidth="1"/>
    <col min="7181" max="7181" width="9" customWidth="1"/>
    <col min="7182" max="7182" width="9.140625" bestFit="1" customWidth="1"/>
    <col min="7183" max="7183" width="8.7109375" bestFit="1" customWidth="1"/>
    <col min="7184" max="7184" width="7.28515625" customWidth="1"/>
    <col min="7185" max="7185" width="11" customWidth="1"/>
    <col min="7186" max="7186" width="9.85546875" customWidth="1"/>
    <col min="7187" max="7187" width="11.5703125" customWidth="1"/>
    <col min="7188" max="7188" width="1.5703125" customWidth="1"/>
    <col min="7189" max="7189" width="7.85546875" bestFit="1" customWidth="1"/>
    <col min="7194" max="7194" width="10.28515625" customWidth="1"/>
    <col min="7252" max="7252" width="4" bestFit="1" customWidth="1"/>
    <col min="7409" max="7409" width="0" hidden="1" customWidth="1"/>
    <col min="7410" max="7410" width="4.42578125" customWidth="1"/>
    <col min="7411" max="7411" width="17.5703125" customWidth="1"/>
    <col min="7412" max="7412" width="19.85546875" bestFit="1" customWidth="1"/>
    <col min="7413" max="7414" width="0" hidden="1" customWidth="1"/>
    <col min="7415" max="7415" width="13.28515625" bestFit="1" customWidth="1"/>
    <col min="7416" max="7416" width="8.42578125" customWidth="1"/>
    <col min="7417" max="7417" width="7.7109375" customWidth="1"/>
    <col min="7418" max="7418" width="12.28515625" customWidth="1"/>
    <col min="7419" max="7424" width="3.85546875" customWidth="1"/>
    <col min="7425" max="7425" width="4" customWidth="1"/>
    <col min="7426" max="7432" width="0" hidden="1" customWidth="1"/>
    <col min="7433" max="7433" width="16.28515625" customWidth="1"/>
    <col min="7434" max="7434" width="11.5703125" bestFit="1" customWidth="1"/>
    <col min="7435" max="7435" width="11.42578125" customWidth="1"/>
    <col min="7436" max="7436" width="13.5703125" bestFit="1" customWidth="1"/>
    <col min="7437" max="7437" width="9" customWidth="1"/>
    <col min="7438" max="7438" width="9.140625" bestFit="1" customWidth="1"/>
    <col min="7439" max="7439" width="8.7109375" bestFit="1" customWidth="1"/>
    <col min="7440" max="7440" width="7.28515625" customWidth="1"/>
    <col min="7441" max="7441" width="11" customWidth="1"/>
    <col min="7442" max="7442" width="9.85546875" customWidth="1"/>
    <col min="7443" max="7443" width="11.5703125" customWidth="1"/>
    <col min="7444" max="7444" width="1.5703125" customWidth="1"/>
    <col min="7445" max="7445" width="7.85546875" bestFit="1" customWidth="1"/>
    <col min="7450" max="7450" width="10.28515625" customWidth="1"/>
    <col min="7508" max="7508" width="4" bestFit="1" customWidth="1"/>
    <col min="7665" max="7665" width="0" hidden="1" customWidth="1"/>
    <col min="7666" max="7666" width="4.42578125" customWidth="1"/>
    <col min="7667" max="7667" width="17.5703125" customWidth="1"/>
    <col min="7668" max="7668" width="19.85546875" bestFit="1" customWidth="1"/>
    <col min="7669" max="7670" width="0" hidden="1" customWidth="1"/>
    <col min="7671" max="7671" width="13.28515625" bestFit="1" customWidth="1"/>
    <col min="7672" max="7672" width="8.42578125" customWidth="1"/>
    <col min="7673" max="7673" width="7.7109375" customWidth="1"/>
    <col min="7674" max="7674" width="12.28515625" customWidth="1"/>
    <col min="7675" max="7680" width="3.85546875" customWidth="1"/>
    <col min="7681" max="7681" width="4" customWidth="1"/>
    <col min="7682" max="7688" width="0" hidden="1" customWidth="1"/>
    <col min="7689" max="7689" width="16.28515625" customWidth="1"/>
    <col min="7690" max="7690" width="11.5703125" bestFit="1" customWidth="1"/>
    <col min="7691" max="7691" width="11.42578125" customWidth="1"/>
    <col min="7692" max="7692" width="13.5703125" bestFit="1" customWidth="1"/>
    <col min="7693" max="7693" width="9" customWidth="1"/>
    <col min="7694" max="7694" width="9.140625" bestFit="1" customWidth="1"/>
    <col min="7695" max="7695" width="8.7109375" bestFit="1" customWidth="1"/>
    <col min="7696" max="7696" width="7.28515625" customWidth="1"/>
    <col min="7697" max="7697" width="11" customWidth="1"/>
    <col min="7698" max="7698" width="9.85546875" customWidth="1"/>
    <col min="7699" max="7699" width="11.5703125" customWidth="1"/>
    <col min="7700" max="7700" width="1.5703125" customWidth="1"/>
    <col min="7701" max="7701" width="7.85546875" bestFit="1" customWidth="1"/>
    <col min="7706" max="7706" width="10.28515625" customWidth="1"/>
    <col min="7764" max="7764" width="4" bestFit="1" customWidth="1"/>
    <col min="7921" max="7921" width="0" hidden="1" customWidth="1"/>
    <col min="7922" max="7922" width="4.42578125" customWidth="1"/>
    <col min="7923" max="7923" width="17.5703125" customWidth="1"/>
    <col min="7924" max="7924" width="19.85546875" bestFit="1" customWidth="1"/>
    <col min="7925" max="7926" width="0" hidden="1" customWidth="1"/>
    <col min="7927" max="7927" width="13.28515625" bestFit="1" customWidth="1"/>
    <col min="7928" max="7928" width="8.42578125" customWidth="1"/>
    <col min="7929" max="7929" width="7.7109375" customWidth="1"/>
    <col min="7930" max="7930" width="12.28515625" customWidth="1"/>
    <col min="7931" max="7936" width="3.85546875" customWidth="1"/>
    <col min="7937" max="7937" width="4" customWidth="1"/>
    <col min="7938" max="7944" width="0" hidden="1" customWidth="1"/>
    <col min="7945" max="7945" width="16.28515625" customWidth="1"/>
    <col min="7946" max="7946" width="11.5703125" bestFit="1" customWidth="1"/>
    <col min="7947" max="7947" width="11.42578125" customWidth="1"/>
    <col min="7948" max="7948" width="13.5703125" bestFit="1" customWidth="1"/>
    <col min="7949" max="7949" width="9" customWidth="1"/>
    <col min="7950" max="7950" width="9.140625" bestFit="1" customWidth="1"/>
    <col min="7951" max="7951" width="8.7109375" bestFit="1" customWidth="1"/>
    <col min="7952" max="7952" width="7.28515625" customWidth="1"/>
    <col min="7953" max="7953" width="11" customWidth="1"/>
    <col min="7954" max="7954" width="9.85546875" customWidth="1"/>
    <col min="7955" max="7955" width="11.5703125" customWidth="1"/>
    <col min="7956" max="7956" width="1.5703125" customWidth="1"/>
    <col min="7957" max="7957" width="7.85546875" bestFit="1" customWidth="1"/>
    <col min="7962" max="7962" width="10.28515625" customWidth="1"/>
    <col min="8020" max="8020" width="4" bestFit="1" customWidth="1"/>
    <col min="8177" max="8177" width="0" hidden="1" customWidth="1"/>
    <col min="8178" max="8178" width="4.42578125" customWidth="1"/>
    <col min="8179" max="8179" width="17.5703125" customWidth="1"/>
    <col min="8180" max="8180" width="19.85546875" bestFit="1" customWidth="1"/>
    <col min="8181" max="8182" width="0" hidden="1" customWidth="1"/>
    <col min="8183" max="8183" width="13.28515625" bestFit="1" customWidth="1"/>
    <col min="8184" max="8184" width="8.42578125" customWidth="1"/>
    <col min="8185" max="8185" width="7.7109375" customWidth="1"/>
    <col min="8186" max="8186" width="12.28515625" customWidth="1"/>
    <col min="8187" max="8192" width="3.85546875" customWidth="1"/>
    <col min="8193" max="8193" width="4" customWidth="1"/>
    <col min="8194" max="8200" width="0" hidden="1" customWidth="1"/>
    <col min="8201" max="8201" width="16.28515625" customWidth="1"/>
    <col min="8202" max="8202" width="11.5703125" bestFit="1" customWidth="1"/>
    <col min="8203" max="8203" width="11.42578125" customWidth="1"/>
    <col min="8204" max="8204" width="13.5703125" bestFit="1" customWidth="1"/>
    <col min="8205" max="8205" width="9" customWidth="1"/>
    <col min="8206" max="8206" width="9.140625" bestFit="1" customWidth="1"/>
    <col min="8207" max="8207" width="8.7109375" bestFit="1" customWidth="1"/>
    <col min="8208" max="8208" width="7.28515625" customWidth="1"/>
    <col min="8209" max="8209" width="11" customWidth="1"/>
    <col min="8210" max="8210" width="9.85546875" customWidth="1"/>
    <col min="8211" max="8211" width="11.5703125" customWidth="1"/>
    <col min="8212" max="8212" width="1.5703125" customWidth="1"/>
    <col min="8213" max="8213" width="7.85546875" bestFit="1" customWidth="1"/>
    <col min="8218" max="8218" width="10.28515625" customWidth="1"/>
    <col min="8276" max="8276" width="4" bestFit="1" customWidth="1"/>
    <col min="8433" max="8433" width="0" hidden="1" customWidth="1"/>
    <col min="8434" max="8434" width="4.42578125" customWidth="1"/>
    <col min="8435" max="8435" width="17.5703125" customWidth="1"/>
    <col min="8436" max="8436" width="19.85546875" bestFit="1" customWidth="1"/>
    <col min="8437" max="8438" width="0" hidden="1" customWidth="1"/>
    <col min="8439" max="8439" width="13.28515625" bestFit="1" customWidth="1"/>
    <col min="8440" max="8440" width="8.42578125" customWidth="1"/>
    <col min="8441" max="8441" width="7.7109375" customWidth="1"/>
    <col min="8442" max="8442" width="12.28515625" customWidth="1"/>
    <col min="8443" max="8448" width="3.85546875" customWidth="1"/>
    <col min="8449" max="8449" width="4" customWidth="1"/>
    <col min="8450" max="8456" width="0" hidden="1" customWidth="1"/>
    <col min="8457" max="8457" width="16.28515625" customWidth="1"/>
    <col min="8458" max="8458" width="11.5703125" bestFit="1" customWidth="1"/>
    <col min="8459" max="8459" width="11.42578125" customWidth="1"/>
    <col min="8460" max="8460" width="13.5703125" bestFit="1" customWidth="1"/>
    <col min="8461" max="8461" width="9" customWidth="1"/>
    <col min="8462" max="8462" width="9.140625" bestFit="1" customWidth="1"/>
    <col min="8463" max="8463" width="8.7109375" bestFit="1" customWidth="1"/>
    <col min="8464" max="8464" width="7.28515625" customWidth="1"/>
    <col min="8465" max="8465" width="11" customWidth="1"/>
    <col min="8466" max="8466" width="9.85546875" customWidth="1"/>
    <col min="8467" max="8467" width="11.5703125" customWidth="1"/>
    <col min="8468" max="8468" width="1.5703125" customWidth="1"/>
    <col min="8469" max="8469" width="7.85546875" bestFit="1" customWidth="1"/>
    <col min="8474" max="8474" width="10.28515625" customWidth="1"/>
    <col min="8532" max="8532" width="4" bestFit="1" customWidth="1"/>
    <col min="8689" max="8689" width="0" hidden="1" customWidth="1"/>
    <col min="8690" max="8690" width="4.42578125" customWidth="1"/>
    <col min="8691" max="8691" width="17.5703125" customWidth="1"/>
    <col min="8692" max="8692" width="19.85546875" bestFit="1" customWidth="1"/>
    <col min="8693" max="8694" width="0" hidden="1" customWidth="1"/>
    <col min="8695" max="8695" width="13.28515625" bestFit="1" customWidth="1"/>
    <col min="8696" max="8696" width="8.42578125" customWidth="1"/>
    <col min="8697" max="8697" width="7.7109375" customWidth="1"/>
    <col min="8698" max="8698" width="12.28515625" customWidth="1"/>
    <col min="8699" max="8704" width="3.85546875" customWidth="1"/>
    <col min="8705" max="8705" width="4" customWidth="1"/>
    <col min="8706" max="8712" width="0" hidden="1" customWidth="1"/>
    <col min="8713" max="8713" width="16.28515625" customWidth="1"/>
    <col min="8714" max="8714" width="11.5703125" bestFit="1" customWidth="1"/>
    <col min="8715" max="8715" width="11.42578125" customWidth="1"/>
    <col min="8716" max="8716" width="13.5703125" bestFit="1" customWidth="1"/>
    <col min="8717" max="8717" width="9" customWidth="1"/>
    <col min="8718" max="8718" width="9.140625" bestFit="1" customWidth="1"/>
    <col min="8719" max="8719" width="8.7109375" bestFit="1" customWidth="1"/>
    <col min="8720" max="8720" width="7.28515625" customWidth="1"/>
    <col min="8721" max="8721" width="11" customWidth="1"/>
    <col min="8722" max="8722" width="9.85546875" customWidth="1"/>
    <col min="8723" max="8723" width="11.5703125" customWidth="1"/>
    <col min="8724" max="8724" width="1.5703125" customWidth="1"/>
    <col min="8725" max="8725" width="7.85546875" bestFit="1" customWidth="1"/>
    <col min="8730" max="8730" width="10.28515625" customWidth="1"/>
    <col min="8788" max="8788" width="4" bestFit="1" customWidth="1"/>
    <col min="8945" max="8945" width="0" hidden="1" customWidth="1"/>
    <col min="8946" max="8946" width="4.42578125" customWidth="1"/>
    <col min="8947" max="8947" width="17.5703125" customWidth="1"/>
    <col min="8948" max="8948" width="19.85546875" bestFit="1" customWidth="1"/>
    <col min="8949" max="8950" width="0" hidden="1" customWidth="1"/>
    <col min="8951" max="8951" width="13.28515625" bestFit="1" customWidth="1"/>
    <col min="8952" max="8952" width="8.42578125" customWidth="1"/>
    <col min="8953" max="8953" width="7.7109375" customWidth="1"/>
    <col min="8954" max="8954" width="12.28515625" customWidth="1"/>
    <col min="8955" max="8960" width="3.85546875" customWidth="1"/>
    <col min="8961" max="8961" width="4" customWidth="1"/>
    <col min="8962" max="8968" width="0" hidden="1" customWidth="1"/>
    <col min="8969" max="8969" width="16.28515625" customWidth="1"/>
    <col min="8970" max="8970" width="11.5703125" bestFit="1" customWidth="1"/>
    <col min="8971" max="8971" width="11.42578125" customWidth="1"/>
    <col min="8972" max="8972" width="13.5703125" bestFit="1" customWidth="1"/>
    <col min="8973" max="8973" width="9" customWidth="1"/>
    <col min="8974" max="8974" width="9.140625" bestFit="1" customWidth="1"/>
    <col min="8975" max="8975" width="8.7109375" bestFit="1" customWidth="1"/>
    <col min="8976" max="8976" width="7.28515625" customWidth="1"/>
    <col min="8977" max="8977" width="11" customWidth="1"/>
    <col min="8978" max="8978" width="9.85546875" customWidth="1"/>
    <col min="8979" max="8979" width="11.5703125" customWidth="1"/>
    <col min="8980" max="8980" width="1.5703125" customWidth="1"/>
    <col min="8981" max="8981" width="7.85546875" bestFit="1" customWidth="1"/>
    <col min="8986" max="8986" width="10.28515625" customWidth="1"/>
    <col min="9044" max="9044" width="4" bestFit="1" customWidth="1"/>
    <col min="9201" max="9201" width="0" hidden="1" customWidth="1"/>
    <col min="9202" max="9202" width="4.42578125" customWidth="1"/>
    <col min="9203" max="9203" width="17.5703125" customWidth="1"/>
    <col min="9204" max="9204" width="19.85546875" bestFit="1" customWidth="1"/>
    <col min="9205" max="9206" width="0" hidden="1" customWidth="1"/>
    <col min="9207" max="9207" width="13.28515625" bestFit="1" customWidth="1"/>
    <col min="9208" max="9208" width="8.42578125" customWidth="1"/>
    <col min="9209" max="9209" width="7.7109375" customWidth="1"/>
    <col min="9210" max="9210" width="12.28515625" customWidth="1"/>
    <col min="9211" max="9216" width="3.85546875" customWidth="1"/>
    <col min="9217" max="9217" width="4" customWidth="1"/>
    <col min="9218" max="9224" width="0" hidden="1" customWidth="1"/>
    <col min="9225" max="9225" width="16.28515625" customWidth="1"/>
    <col min="9226" max="9226" width="11.5703125" bestFit="1" customWidth="1"/>
    <col min="9227" max="9227" width="11.42578125" customWidth="1"/>
    <col min="9228" max="9228" width="13.5703125" bestFit="1" customWidth="1"/>
    <col min="9229" max="9229" width="9" customWidth="1"/>
    <col min="9230" max="9230" width="9.140625" bestFit="1" customWidth="1"/>
    <col min="9231" max="9231" width="8.7109375" bestFit="1" customWidth="1"/>
    <col min="9232" max="9232" width="7.28515625" customWidth="1"/>
    <col min="9233" max="9233" width="11" customWidth="1"/>
    <col min="9234" max="9234" width="9.85546875" customWidth="1"/>
    <col min="9235" max="9235" width="11.5703125" customWidth="1"/>
    <col min="9236" max="9236" width="1.5703125" customWidth="1"/>
    <col min="9237" max="9237" width="7.85546875" bestFit="1" customWidth="1"/>
    <col min="9242" max="9242" width="10.28515625" customWidth="1"/>
    <col min="9300" max="9300" width="4" bestFit="1" customWidth="1"/>
    <col min="9457" max="9457" width="0" hidden="1" customWidth="1"/>
    <col min="9458" max="9458" width="4.42578125" customWidth="1"/>
    <col min="9459" max="9459" width="17.5703125" customWidth="1"/>
    <col min="9460" max="9460" width="19.85546875" bestFit="1" customWidth="1"/>
    <col min="9461" max="9462" width="0" hidden="1" customWidth="1"/>
    <col min="9463" max="9463" width="13.28515625" bestFit="1" customWidth="1"/>
    <col min="9464" max="9464" width="8.42578125" customWidth="1"/>
    <col min="9465" max="9465" width="7.7109375" customWidth="1"/>
    <col min="9466" max="9466" width="12.28515625" customWidth="1"/>
    <col min="9467" max="9472" width="3.85546875" customWidth="1"/>
    <col min="9473" max="9473" width="4" customWidth="1"/>
    <col min="9474" max="9480" width="0" hidden="1" customWidth="1"/>
    <col min="9481" max="9481" width="16.28515625" customWidth="1"/>
    <col min="9482" max="9482" width="11.5703125" bestFit="1" customWidth="1"/>
    <col min="9483" max="9483" width="11.42578125" customWidth="1"/>
    <col min="9484" max="9484" width="13.5703125" bestFit="1" customWidth="1"/>
    <col min="9485" max="9485" width="9" customWidth="1"/>
    <col min="9486" max="9486" width="9.140625" bestFit="1" customWidth="1"/>
    <col min="9487" max="9487" width="8.7109375" bestFit="1" customWidth="1"/>
    <col min="9488" max="9488" width="7.28515625" customWidth="1"/>
    <col min="9489" max="9489" width="11" customWidth="1"/>
    <col min="9490" max="9490" width="9.85546875" customWidth="1"/>
    <col min="9491" max="9491" width="11.5703125" customWidth="1"/>
    <col min="9492" max="9492" width="1.5703125" customWidth="1"/>
    <col min="9493" max="9493" width="7.85546875" bestFit="1" customWidth="1"/>
    <col min="9498" max="9498" width="10.28515625" customWidth="1"/>
    <col min="9556" max="9556" width="4" bestFit="1" customWidth="1"/>
    <col min="9713" max="9713" width="0" hidden="1" customWidth="1"/>
    <col min="9714" max="9714" width="4.42578125" customWidth="1"/>
    <col min="9715" max="9715" width="17.5703125" customWidth="1"/>
    <col min="9716" max="9716" width="19.85546875" bestFit="1" customWidth="1"/>
    <col min="9717" max="9718" width="0" hidden="1" customWidth="1"/>
    <col min="9719" max="9719" width="13.28515625" bestFit="1" customWidth="1"/>
    <col min="9720" max="9720" width="8.42578125" customWidth="1"/>
    <col min="9721" max="9721" width="7.7109375" customWidth="1"/>
    <col min="9722" max="9722" width="12.28515625" customWidth="1"/>
    <col min="9723" max="9728" width="3.85546875" customWidth="1"/>
    <col min="9729" max="9729" width="4" customWidth="1"/>
    <col min="9730" max="9736" width="0" hidden="1" customWidth="1"/>
    <col min="9737" max="9737" width="16.28515625" customWidth="1"/>
    <col min="9738" max="9738" width="11.5703125" bestFit="1" customWidth="1"/>
    <col min="9739" max="9739" width="11.42578125" customWidth="1"/>
    <col min="9740" max="9740" width="13.5703125" bestFit="1" customWidth="1"/>
    <col min="9741" max="9741" width="9" customWidth="1"/>
    <col min="9742" max="9742" width="9.140625" bestFit="1" customWidth="1"/>
    <col min="9743" max="9743" width="8.7109375" bestFit="1" customWidth="1"/>
    <col min="9744" max="9744" width="7.28515625" customWidth="1"/>
    <col min="9745" max="9745" width="11" customWidth="1"/>
    <col min="9746" max="9746" width="9.85546875" customWidth="1"/>
    <col min="9747" max="9747" width="11.5703125" customWidth="1"/>
    <col min="9748" max="9748" width="1.5703125" customWidth="1"/>
    <col min="9749" max="9749" width="7.85546875" bestFit="1" customWidth="1"/>
    <col min="9754" max="9754" width="10.28515625" customWidth="1"/>
    <col min="9812" max="9812" width="4" bestFit="1" customWidth="1"/>
    <col min="9969" max="9969" width="0" hidden="1" customWidth="1"/>
    <col min="9970" max="9970" width="4.42578125" customWidth="1"/>
    <col min="9971" max="9971" width="17.5703125" customWidth="1"/>
    <col min="9972" max="9972" width="19.85546875" bestFit="1" customWidth="1"/>
    <col min="9973" max="9974" width="0" hidden="1" customWidth="1"/>
    <col min="9975" max="9975" width="13.28515625" bestFit="1" customWidth="1"/>
    <col min="9976" max="9976" width="8.42578125" customWidth="1"/>
    <col min="9977" max="9977" width="7.7109375" customWidth="1"/>
    <col min="9978" max="9978" width="12.28515625" customWidth="1"/>
    <col min="9979" max="9984" width="3.85546875" customWidth="1"/>
    <col min="9985" max="9985" width="4" customWidth="1"/>
    <col min="9986" max="9992" width="0" hidden="1" customWidth="1"/>
    <col min="9993" max="9993" width="16.28515625" customWidth="1"/>
    <col min="9994" max="9994" width="11.5703125" bestFit="1" customWidth="1"/>
    <col min="9995" max="9995" width="11.42578125" customWidth="1"/>
    <col min="9996" max="9996" width="13.5703125" bestFit="1" customWidth="1"/>
    <col min="9997" max="9997" width="9" customWidth="1"/>
    <col min="9998" max="9998" width="9.140625" bestFit="1" customWidth="1"/>
    <col min="9999" max="9999" width="8.7109375" bestFit="1" customWidth="1"/>
    <col min="10000" max="10000" width="7.28515625" customWidth="1"/>
    <col min="10001" max="10001" width="11" customWidth="1"/>
    <col min="10002" max="10002" width="9.85546875" customWidth="1"/>
    <col min="10003" max="10003" width="11.5703125" customWidth="1"/>
    <col min="10004" max="10004" width="1.5703125" customWidth="1"/>
    <col min="10005" max="10005" width="7.85546875" bestFit="1" customWidth="1"/>
    <col min="10010" max="10010" width="10.28515625" customWidth="1"/>
    <col min="10068" max="10068" width="4" bestFit="1" customWidth="1"/>
    <col min="10225" max="10225" width="0" hidden="1" customWidth="1"/>
    <col min="10226" max="10226" width="4.42578125" customWidth="1"/>
    <col min="10227" max="10227" width="17.5703125" customWidth="1"/>
    <col min="10228" max="10228" width="19.85546875" bestFit="1" customWidth="1"/>
    <col min="10229" max="10230" width="0" hidden="1" customWidth="1"/>
    <col min="10231" max="10231" width="13.28515625" bestFit="1" customWidth="1"/>
    <col min="10232" max="10232" width="8.42578125" customWidth="1"/>
    <col min="10233" max="10233" width="7.7109375" customWidth="1"/>
    <col min="10234" max="10234" width="12.28515625" customWidth="1"/>
    <col min="10235" max="10240" width="3.85546875" customWidth="1"/>
    <col min="10241" max="10241" width="4" customWidth="1"/>
    <col min="10242" max="10248" width="0" hidden="1" customWidth="1"/>
    <col min="10249" max="10249" width="16.28515625" customWidth="1"/>
    <col min="10250" max="10250" width="11.5703125" bestFit="1" customWidth="1"/>
    <col min="10251" max="10251" width="11.42578125" customWidth="1"/>
    <col min="10252" max="10252" width="13.5703125" bestFit="1" customWidth="1"/>
    <col min="10253" max="10253" width="9" customWidth="1"/>
    <col min="10254" max="10254" width="9.140625" bestFit="1" customWidth="1"/>
    <col min="10255" max="10255" width="8.7109375" bestFit="1" customWidth="1"/>
    <col min="10256" max="10256" width="7.28515625" customWidth="1"/>
    <col min="10257" max="10257" width="11" customWidth="1"/>
    <col min="10258" max="10258" width="9.85546875" customWidth="1"/>
    <col min="10259" max="10259" width="11.5703125" customWidth="1"/>
    <col min="10260" max="10260" width="1.5703125" customWidth="1"/>
    <col min="10261" max="10261" width="7.85546875" bestFit="1" customWidth="1"/>
    <col min="10266" max="10266" width="10.28515625" customWidth="1"/>
    <col min="10324" max="10324" width="4" bestFit="1" customWidth="1"/>
    <col min="10481" max="10481" width="0" hidden="1" customWidth="1"/>
    <col min="10482" max="10482" width="4.42578125" customWidth="1"/>
    <col min="10483" max="10483" width="17.5703125" customWidth="1"/>
    <col min="10484" max="10484" width="19.85546875" bestFit="1" customWidth="1"/>
    <col min="10485" max="10486" width="0" hidden="1" customWidth="1"/>
    <col min="10487" max="10487" width="13.28515625" bestFit="1" customWidth="1"/>
    <col min="10488" max="10488" width="8.42578125" customWidth="1"/>
    <col min="10489" max="10489" width="7.7109375" customWidth="1"/>
    <col min="10490" max="10490" width="12.28515625" customWidth="1"/>
    <col min="10491" max="10496" width="3.85546875" customWidth="1"/>
    <col min="10497" max="10497" width="4" customWidth="1"/>
    <col min="10498" max="10504" width="0" hidden="1" customWidth="1"/>
    <col min="10505" max="10505" width="16.28515625" customWidth="1"/>
    <col min="10506" max="10506" width="11.5703125" bestFit="1" customWidth="1"/>
    <col min="10507" max="10507" width="11.42578125" customWidth="1"/>
    <col min="10508" max="10508" width="13.5703125" bestFit="1" customWidth="1"/>
    <col min="10509" max="10509" width="9" customWidth="1"/>
    <col min="10510" max="10510" width="9.140625" bestFit="1" customWidth="1"/>
    <col min="10511" max="10511" width="8.7109375" bestFit="1" customWidth="1"/>
    <col min="10512" max="10512" width="7.28515625" customWidth="1"/>
    <col min="10513" max="10513" width="11" customWidth="1"/>
    <col min="10514" max="10514" width="9.85546875" customWidth="1"/>
    <col min="10515" max="10515" width="11.5703125" customWidth="1"/>
    <col min="10516" max="10516" width="1.5703125" customWidth="1"/>
    <col min="10517" max="10517" width="7.85546875" bestFit="1" customWidth="1"/>
    <col min="10522" max="10522" width="10.28515625" customWidth="1"/>
    <col min="10580" max="10580" width="4" bestFit="1" customWidth="1"/>
    <col min="10737" max="10737" width="0" hidden="1" customWidth="1"/>
    <col min="10738" max="10738" width="4.42578125" customWidth="1"/>
    <col min="10739" max="10739" width="17.5703125" customWidth="1"/>
    <col min="10740" max="10740" width="19.85546875" bestFit="1" customWidth="1"/>
    <col min="10741" max="10742" width="0" hidden="1" customWidth="1"/>
    <col min="10743" max="10743" width="13.28515625" bestFit="1" customWidth="1"/>
    <col min="10744" max="10744" width="8.42578125" customWidth="1"/>
    <col min="10745" max="10745" width="7.7109375" customWidth="1"/>
    <col min="10746" max="10746" width="12.28515625" customWidth="1"/>
    <col min="10747" max="10752" width="3.85546875" customWidth="1"/>
    <col min="10753" max="10753" width="4" customWidth="1"/>
    <col min="10754" max="10760" width="0" hidden="1" customWidth="1"/>
    <col min="10761" max="10761" width="16.28515625" customWidth="1"/>
    <col min="10762" max="10762" width="11.5703125" bestFit="1" customWidth="1"/>
    <col min="10763" max="10763" width="11.42578125" customWidth="1"/>
    <col min="10764" max="10764" width="13.5703125" bestFit="1" customWidth="1"/>
    <col min="10765" max="10765" width="9" customWidth="1"/>
    <col min="10766" max="10766" width="9.140625" bestFit="1" customWidth="1"/>
    <col min="10767" max="10767" width="8.7109375" bestFit="1" customWidth="1"/>
    <col min="10768" max="10768" width="7.28515625" customWidth="1"/>
    <col min="10769" max="10769" width="11" customWidth="1"/>
    <col min="10770" max="10770" width="9.85546875" customWidth="1"/>
    <col min="10771" max="10771" width="11.5703125" customWidth="1"/>
    <col min="10772" max="10772" width="1.5703125" customWidth="1"/>
    <col min="10773" max="10773" width="7.85546875" bestFit="1" customWidth="1"/>
    <col min="10778" max="10778" width="10.28515625" customWidth="1"/>
    <col min="10836" max="10836" width="4" bestFit="1" customWidth="1"/>
    <col min="10993" max="10993" width="0" hidden="1" customWidth="1"/>
    <col min="10994" max="10994" width="4.42578125" customWidth="1"/>
    <col min="10995" max="10995" width="17.5703125" customWidth="1"/>
    <col min="10996" max="10996" width="19.85546875" bestFit="1" customWidth="1"/>
    <col min="10997" max="10998" width="0" hidden="1" customWidth="1"/>
    <col min="10999" max="10999" width="13.28515625" bestFit="1" customWidth="1"/>
    <col min="11000" max="11000" width="8.42578125" customWidth="1"/>
    <col min="11001" max="11001" width="7.7109375" customWidth="1"/>
    <col min="11002" max="11002" width="12.28515625" customWidth="1"/>
    <col min="11003" max="11008" width="3.85546875" customWidth="1"/>
    <col min="11009" max="11009" width="4" customWidth="1"/>
    <col min="11010" max="11016" width="0" hidden="1" customWidth="1"/>
    <col min="11017" max="11017" width="16.28515625" customWidth="1"/>
    <col min="11018" max="11018" width="11.5703125" bestFit="1" customWidth="1"/>
    <col min="11019" max="11019" width="11.42578125" customWidth="1"/>
    <col min="11020" max="11020" width="13.5703125" bestFit="1" customWidth="1"/>
    <col min="11021" max="11021" width="9" customWidth="1"/>
    <col min="11022" max="11022" width="9.140625" bestFit="1" customWidth="1"/>
    <col min="11023" max="11023" width="8.7109375" bestFit="1" customWidth="1"/>
    <col min="11024" max="11024" width="7.28515625" customWidth="1"/>
    <col min="11025" max="11025" width="11" customWidth="1"/>
    <col min="11026" max="11026" width="9.85546875" customWidth="1"/>
    <col min="11027" max="11027" width="11.5703125" customWidth="1"/>
    <col min="11028" max="11028" width="1.5703125" customWidth="1"/>
    <col min="11029" max="11029" width="7.85546875" bestFit="1" customWidth="1"/>
    <col min="11034" max="11034" width="10.28515625" customWidth="1"/>
    <col min="11092" max="11092" width="4" bestFit="1" customWidth="1"/>
    <col min="11249" max="11249" width="0" hidden="1" customWidth="1"/>
    <col min="11250" max="11250" width="4.42578125" customWidth="1"/>
    <col min="11251" max="11251" width="17.5703125" customWidth="1"/>
    <col min="11252" max="11252" width="19.85546875" bestFit="1" customWidth="1"/>
    <col min="11253" max="11254" width="0" hidden="1" customWidth="1"/>
    <col min="11255" max="11255" width="13.28515625" bestFit="1" customWidth="1"/>
    <col min="11256" max="11256" width="8.42578125" customWidth="1"/>
    <col min="11257" max="11257" width="7.7109375" customWidth="1"/>
    <col min="11258" max="11258" width="12.28515625" customWidth="1"/>
    <col min="11259" max="11264" width="3.85546875" customWidth="1"/>
    <col min="11265" max="11265" width="4" customWidth="1"/>
    <col min="11266" max="11272" width="0" hidden="1" customWidth="1"/>
    <col min="11273" max="11273" width="16.28515625" customWidth="1"/>
    <col min="11274" max="11274" width="11.5703125" bestFit="1" customWidth="1"/>
    <col min="11275" max="11275" width="11.42578125" customWidth="1"/>
    <col min="11276" max="11276" width="13.5703125" bestFit="1" customWidth="1"/>
    <col min="11277" max="11277" width="9" customWidth="1"/>
    <col min="11278" max="11278" width="9.140625" bestFit="1" customWidth="1"/>
    <col min="11279" max="11279" width="8.7109375" bestFit="1" customWidth="1"/>
    <col min="11280" max="11280" width="7.28515625" customWidth="1"/>
    <col min="11281" max="11281" width="11" customWidth="1"/>
    <col min="11282" max="11282" width="9.85546875" customWidth="1"/>
    <col min="11283" max="11283" width="11.5703125" customWidth="1"/>
    <col min="11284" max="11284" width="1.5703125" customWidth="1"/>
    <col min="11285" max="11285" width="7.85546875" bestFit="1" customWidth="1"/>
    <col min="11290" max="11290" width="10.28515625" customWidth="1"/>
    <col min="11348" max="11348" width="4" bestFit="1" customWidth="1"/>
    <col min="11505" max="11505" width="0" hidden="1" customWidth="1"/>
    <col min="11506" max="11506" width="4.42578125" customWidth="1"/>
    <col min="11507" max="11507" width="17.5703125" customWidth="1"/>
    <col min="11508" max="11508" width="19.85546875" bestFit="1" customWidth="1"/>
    <col min="11509" max="11510" width="0" hidden="1" customWidth="1"/>
    <col min="11511" max="11511" width="13.28515625" bestFit="1" customWidth="1"/>
    <col min="11512" max="11512" width="8.42578125" customWidth="1"/>
    <col min="11513" max="11513" width="7.7109375" customWidth="1"/>
    <col min="11514" max="11514" width="12.28515625" customWidth="1"/>
    <col min="11515" max="11520" width="3.85546875" customWidth="1"/>
    <col min="11521" max="11521" width="4" customWidth="1"/>
    <col min="11522" max="11528" width="0" hidden="1" customWidth="1"/>
    <col min="11529" max="11529" width="16.28515625" customWidth="1"/>
    <col min="11530" max="11530" width="11.5703125" bestFit="1" customWidth="1"/>
    <col min="11531" max="11531" width="11.42578125" customWidth="1"/>
    <col min="11532" max="11532" width="13.5703125" bestFit="1" customWidth="1"/>
    <col min="11533" max="11533" width="9" customWidth="1"/>
    <col min="11534" max="11534" width="9.140625" bestFit="1" customWidth="1"/>
    <col min="11535" max="11535" width="8.7109375" bestFit="1" customWidth="1"/>
    <col min="11536" max="11536" width="7.28515625" customWidth="1"/>
    <col min="11537" max="11537" width="11" customWidth="1"/>
    <col min="11538" max="11538" width="9.85546875" customWidth="1"/>
    <col min="11539" max="11539" width="11.5703125" customWidth="1"/>
    <col min="11540" max="11540" width="1.5703125" customWidth="1"/>
    <col min="11541" max="11541" width="7.85546875" bestFit="1" customWidth="1"/>
    <col min="11546" max="11546" width="10.28515625" customWidth="1"/>
    <col min="11604" max="11604" width="4" bestFit="1" customWidth="1"/>
    <col min="11761" max="11761" width="0" hidden="1" customWidth="1"/>
    <col min="11762" max="11762" width="4.42578125" customWidth="1"/>
    <col min="11763" max="11763" width="17.5703125" customWidth="1"/>
    <col min="11764" max="11764" width="19.85546875" bestFit="1" customWidth="1"/>
    <col min="11765" max="11766" width="0" hidden="1" customWidth="1"/>
    <col min="11767" max="11767" width="13.28515625" bestFit="1" customWidth="1"/>
    <col min="11768" max="11768" width="8.42578125" customWidth="1"/>
    <col min="11769" max="11769" width="7.7109375" customWidth="1"/>
    <col min="11770" max="11770" width="12.28515625" customWidth="1"/>
    <col min="11771" max="11776" width="3.85546875" customWidth="1"/>
    <col min="11777" max="11777" width="4" customWidth="1"/>
    <col min="11778" max="11784" width="0" hidden="1" customWidth="1"/>
    <col min="11785" max="11785" width="16.28515625" customWidth="1"/>
    <col min="11786" max="11786" width="11.5703125" bestFit="1" customWidth="1"/>
    <col min="11787" max="11787" width="11.42578125" customWidth="1"/>
    <col min="11788" max="11788" width="13.5703125" bestFit="1" customWidth="1"/>
    <col min="11789" max="11789" width="9" customWidth="1"/>
    <col min="11790" max="11790" width="9.140625" bestFit="1" customWidth="1"/>
    <col min="11791" max="11791" width="8.7109375" bestFit="1" customWidth="1"/>
    <col min="11792" max="11792" width="7.28515625" customWidth="1"/>
    <col min="11793" max="11793" width="11" customWidth="1"/>
    <col min="11794" max="11794" width="9.85546875" customWidth="1"/>
    <col min="11795" max="11795" width="11.5703125" customWidth="1"/>
    <col min="11796" max="11796" width="1.5703125" customWidth="1"/>
    <col min="11797" max="11797" width="7.85546875" bestFit="1" customWidth="1"/>
    <col min="11802" max="11802" width="10.28515625" customWidth="1"/>
    <col min="11860" max="11860" width="4" bestFit="1" customWidth="1"/>
    <col min="12017" max="12017" width="0" hidden="1" customWidth="1"/>
    <col min="12018" max="12018" width="4.42578125" customWidth="1"/>
    <col min="12019" max="12019" width="17.5703125" customWidth="1"/>
    <col min="12020" max="12020" width="19.85546875" bestFit="1" customWidth="1"/>
    <col min="12021" max="12022" width="0" hidden="1" customWidth="1"/>
    <col min="12023" max="12023" width="13.28515625" bestFit="1" customWidth="1"/>
    <col min="12024" max="12024" width="8.42578125" customWidth="1"/>
    <col min="12025" max="12025" width="7.7109375" customWidth="1"/>
    <col min="12026" max="12026" width="12.28515625" customWidth="1"/>
    <col min="12027" max="12032" width="3.85546875" customWidth="1"/>
    <col min="12033" max="12033" width="4" customWidth="1"/>
    <col min="12034" max="12040" width="0" hidden="1" customWidth="1"/>
    <col min="12041" max="12041" width="16.28515625" customWidth="1"/>
    <col min="12042" max="12042" width="11.5703125" bestFit="1" customWidth="1"/>
    <col min="12043" max="12043" width="11.42578125" customWidth="1"/>
    <col min="12044" max="12044" width="13.5703125" bestFit="1" customWidth="1"/>
    <col min="12045" max="12045" width="9" customWidth="1"/>
    <col min="12046" max="12046" width="9.140625" bestFit="1" customWidth="1"/>
    <col min="12047" max="12047" width="8.7109375" bestFit="1" customWidth="1"/>
    <col min="12048" max="12048" width="7.28515625" customWidth="1"/>
    <col min="12049" max="12049" width="11" customWidth="1"/>
    <col min="12050" max="12050" width="9.85546875" customWidth="1"/>
    <col min="12051" max="12051" width="11.5703125" customWidth="1"/>
    <col min="12052" max="12052" width="1.5703125" customWidth="1"/>
    <col min="12053" max="12053" width="7.85546875" bestFit="1" customWidth="1"/>
    <col min="12058" max="12058" width="10.28515625" customWidth="1"/>
    <col min="12116" max="12116" width="4" bestFit="1" customWidth="1"/>
    <col min="12273" max="12273" width="0" hidden="1" customWidth="1"/>
    <col min="12274" max="12274" width="4.42578125" customWidth="1"/>
    <col min="12275" max="12275" width="17.5703125" customWidth="1"/>
    <col min="12276" max="12276" width="19.85546875" bestFit="1" customWidth="1"/>
    <col min="12277" max="12278" width="0" hidden="1" customWidth="1"/>
    <col min="12279" max="12279" width="13.28515625" bestFit="1" customWidth="1"/>
    <col min="12280" max="12280" width="8.42578125" customWidth="1"/>
    <col min="12281" max="12281" width="7.7109375" customWidth="1"/>
    <col min="12282" max="12282" width="12.28515625" customWidth="1"/>
    <col min="12283" max="12288" width="3.85546875" customWidth="1"/>
    <col min="12289" max="12289" width="4" customWidth="1"/>
    <col min="12290" max="12296" width="0" hidden="1" customWidth="1"/>
    <col min="12297" max="12297" width="16.28515625" customWidth="1"/>
    <col min="12298" max="12298" width="11.5703125" bestFit="1" customWidth="1"/>
    <col min="12299" max="12299" width="11.42578125" customWidth="1"/>
    <col min="12300" max="12300" width="13.5703125" bestFit="1" customWidth="1"/>
    <col min="12301" max="12301" width="9" customWidth="1"/>
    <col min="12302" max="12302" width="9.140625" bestFit="1" customWidth="1"/>
    <col min="12303" max="12303" width="8.7109375" bestFit="1" customWidth="1"/>
    <col min="12304" max="12304" width="7.28515625" customWidth="1"/>
    <col min="12305" max="12305" width="11" customWidth="1"/>
    <col min="12306" max="12306" width="9.85546875" customWidth="1"/>
    <col min="12307" max="12307" width="11.5703125" customWidth="1"/>
    <col min="12308" max="12308" width="1.5703125" customWidth="1"/>
    <col min="12309" max="12309" width="7.85546875" bestFit="1" customWidth="1"/>
    <col min="12314" max="12314" width="10.28515625" customWidth="1"/>
    <col min="12372" max="12372" width="4" bestFit="1" customWidth="1"/>
    <col min="12529" max="12529" width="0" hidden="1" customWidth="1"/>
    <col min="12530" max="12530" width="4.42578125" customWidth="1"/>
    <col min="12531" max="12531" width="17.5703125" customWidth="1"/>
    <col min="12532" max="12532" width="19.85546875" bestFit="1" customWidth="1"/>
    <col min="12533" max="12534" width="0" hidden="1" customWidth="1"/>
    <col min="12535" max="12535" width="13.28515625" bestFit="1" customWidth="1"/>
    <col min="12536" max="12536" width="8.42578125" customWidth="1"/>
    <col min="12537" max="12537" width="7.7109375" customWidth="1"/>
    <col min="12538" max="12538" width="12.28515625" customWidth="1"/>
    <col min="12539" max="12544" width="3.85546875" customWidth="1"/>
    <col min="12545" max="12545" width="4" customWidth="1"/>
    <col min="12546" max="12552" width="0" hidden="1" customWidth="1"/>
    <col min="12553" max="12553" width="16.28515625" customWidth="1"/>
    <col min="12554" max="12554" width="11.5703125" bestFit="1" customWidth="1"/>
    <col min="12555" max="12555" width="11.42578125" customWidth="1"/>
    <col min="12556" max="12556" width="13.5703125" bestFit="1" customWidth="1"/>
    <col min="12557" max="12557" width="9" customWidth="1"/>
    <col min="12558" max="12558" width="9.140625" bestFit="1" customWidth="1"/>
    <col min="12559" max="12559" width="8.7109375" bestFit="1" customWidth="1"/>
    <col min="12560" max="12560" width="7.28515625" customWidth="1"/>
    <col min="12561" max="12561" width="11" customWidth="1"/>
    <col min="12562" max="12562" width="9.85546875" customWidth="1"/>
    <col min="12563" max="12563" width="11.5703125" customWidth="1"/>
    <col min="12564" max="12564" width="1.5703125" customWidth="1"/>
    <col min="12565" max="12565" width="7.85546875" bestFit="1" customWidth="1"/>
    <col min="12570" max="12570" width="10.28515625" customWidth="1"/>
    <col min="12628" max="12628" width="4" bestFit="1" customWidth="1"/>
    <col min="12785" max="12785" width="0" hidden="1" customWidth="1"/>
    <col min="12786" max="12786" width="4.42578125" customWidth="1"/>
    <col min="12787" max="12787" width="17.5703125" customWidth="1"/>
    <col min="12788" max="12788" width="19.85546875" bestFit="1" customWidth="1"/>
    <col min="12789" max="12790" width="0" hidden="1" customWidth="1"/>
    <col min="12791" max="12791" width="13.28515625" bestFit="1" customWidth="1"/>
    <col min="12792" max="12792" width="8.42578125" customWidth="1"/>
    <col min="12793" max="12793" width="7.7109375" customWidth="1"/>
    <col min="12794" max="12794" width="12.28515625" customWidth="1"/>
    <col min="12795" max="12800" width="3.85546875" customWidth="1"/>
    <col min="12801" max="12801" width="4" customWidth="1"/>
    <col min="12802" max="12808" width="0" hidden="1" customWidth="1"/>
    <col min="12809" max="12809" width="16.28515625" customWidth="1"/>
    <col min="12810" max="12810" width="11.5703125" bestFit="1" customWidth="1"/>
    <col min="12811" max="12811" width="11.42578125" customWidth="1"/>
    <col min="12812" max="12812" width="13.5703125" bestFit="1" customWidth="1"/>
    <col min="12813" max="12813" width="9" customWidth="1"/>
    <col min="12814" max="12814" width="9.140625" bestFit="1" customWidth="1"/>
    <col min="12815" max="12815" width="8.7109375" bestFit="1" customWidth="1"/>
    <col min="12816" max="12816" width="7.28515625" customWidth="1"/>
    <col min="12817" max="12817" width="11" customWidth="1"/>
    <col min="12818" max="12818" width="9.85546875" customWidth="1"/>
    <col min="12819" max="12819" width="11.5703125" customWidth="1"/>
    <col min="12820" max="12820" width="1.5703125" customWidth="1"/>
    <col min="12821" max="12821" width="7.85546875" bestFit="1" customWidth="1"/>
    <col min="12826" max="12826" width="10.28515625" customWidth="1"/>
    <col min="12884" max="12884" width="4" bestFit="1" customWidth="1"/>
    <col min="13041" max="13041" width="0" hidden="1" customWidth="1"/>
    <col min="13042" max="13042" width="4.42578125" customWidth="1"/>
    <col min="13043" max="13043" width="17.5703125" customWidth="1"/>
    <col min="13044" max="13044" width="19.85546875" bestFit="1" customWidth="1"/>
    <col min="13045" max="13046" width="0" hidden="1" customWidth="1"/>
    <col min="13047" max="13047" width="13.28515625" bestFit="1" customWidth="1"/>
    <col min="13048" max="13048" width="8.42578125" customWidth="1"/>
    <col min="13049" max="13049" width="7.7109375" customWidth="1"/>
    <col min="13050" max="13050" width="12.28515625" customWidth="1"/>
    <col min="13051" max="13056" width="3.85546875" customWidth="1"/>
    <col min="13057" max="13057" width="4" customWidth="1"/>
    <col min="13058" max="13064" width="0" hidden="1" customWidth="1"/>
    <col min="13065" max="13065" width="16.28515625" customWidth="1"/>
    <col min="13066" max="13066" width="11.5703125" bestFit="1" customWidth="1"/>
    <col min="13067" max="13067" width="11.42578125" customWidth="1"/>
    <col min="13068" max="13068" width="13.5703125" bestFit="1" customWidth="1"/>
    <col min="13069" max="13069" width="9" customWidth="1"/>
    <col min="13070" max="13070" width="9.140625" bestFit="1" customWidth="1"/>
    <col min="13071" max="13071" width="8.7109375" bestFit="1" customWidth="1"/>
    <col min="13072" max="13072" width="7.28515625" customWidth="1"/>
    <col min="13073" max="13073" width="11" customWidth="1"/>
    <col min="13074" max="13074" width="9.85546875" customWidth="1"/>
    <col min="13075" max="13075" width="11.5703125" customWidth="1"/>
    <col min="13076" max="13076" width="1.5703125" customWidth="1"/>
    <col min="13077" max="13077" width="7.85546875" bestFit="1" customWidth="1"/>
    <col min="13082" max="13082" width="10.28515625" customWidth="1"/>
    <col min="13140" max="13140" width="4" bestFit="1" customWidth="1"/>
    <col min="13297" max="13297" width="0" hidden="1" customWidth="1"/>
    <col min="13298" max="13298" width="4.42578125" customWidth="1"/>
    <col min="13299" max="13299" width="17.5703125" customWidth="1"/>
    <col min="13300" max="13300" width="19.85546875" bestFit="1" customWidth="1"/>
    <col min="13301" max="13302" width="0" hidden="1" customWidth="1"/>
    <col min="13303" max="13303" width="13.28515625" bestFit="1" customWidth="1"/>
    <col min="13304" max="13304" width="8.42578125" customWidth="1"/>
    <col min="13305" max="13305" width="7.7109375" customWidth="1"/>
    <col min="13306" max="13306" width="12.28515625" customWidth="1"/>
    <col min="13307" max="13312" width="3.85546875" customWidth="1"/>
    <col min="13313" max="13313" width="4" customWidth="1"/>
    <col min="13314" max="13320" width="0" hidden="1" customWidth="1"/>
    <col min="13321" max="13321" width="16.28515625" customWidth="1"/>
    <col min="13322" max="13322" width="11.5703125" bestFit="1" customWidth="1"/>
    <col min="13323" max="13323" width="11.42578125" customWidth="1"/>
    <col min="13324" max="13324" width="13.5703125" bestFit="1" customWidth="1"/>
    <col min="13325" max="13325" width="9" customWidth="1"/>
    <col min="13326" max="13326" width="9.140625" bestFit="1" customWidth="1"/>
    <col min="13327" max="13327" width="8.7109375" bestFit="1" customWidth="1"/>
    <col min="13328" max="13328" width="7.28515625" customWidth="1"/>
    <col min="13329" max="13329" width="11" customWidth="1"/>
    <col min="13330" max="13330" width="9.85546875" customWidth="1"/>
    <col min="13331" max="13331" width="11.5703125" customWidth="1"/>
    <col min="13332" max="13332" width="1.5703125" customWidth="1"/>
    <col min="13333" max="13333" width="7.85546875" bestFit="1" customWidth="1"/>
    <col min="13338" max="13338" width="10.28515625" customWidth="1"/>
    <col min="13396" max="13396" width="4" bestFit="1" customWidth="1"/>
    <col min="13553" max="13553" width="0" hidden="1" customWidth="1"/>
    <col min="13554" max="13554" width="4.42578125" customWidth="1"/>
    <col min="13555" max="13555" width="17.5703125" customWidth="1"/>
    <col min="13556" max="13556" width="19.85546875" bestFit="1" customWidth="1"/>
    <col min="13557" max="13558" width="0" hidden="1" customWidth="1"/>
    <col min="13559" max="13559" width="13.28515625" bestFit="1" customWidth="1"/>
    <col min="13560" max="13560" width="8.42578125" customWidth="1"/>
    <col min="13561" max="13561" width="7.7109375" customWidth="1"/>
    <col min="13562" max="13562" width="12.28515625" customWidth="1"/>
    <col min="13563" max="13568" width="3.85546875" customWidth="1"/>
    <col min="13569" max="13569" width="4" customWidth="1"/>
    <col min="13570" max="13576" width="0" hidden="1" customWidth="1"/>
    <col min="13577" max="13577" width="16.28515625" customWidth="1"/>
    <col min="13578" max="13578" width="11.5703125" bestFit="1" customWidth="1"/>
    <col min="13579" max="13579" width="11.42578125" customWidth="1"/>
    <col min="13580" max="13580" width="13.5703125" bestFit="1" customWidth="1"/>
    <col min="13581" max="13581" width="9" customWidth="1"/>
    <col min="13582" max="13582" width="9.140625" bestFit="1" customWidth="1"/>
    <col min="13583" max="13583" width="8.7109375" bestFit="1" customWidth="1"/>
    <col min="13584" max="13584" width="7.28515625" customWidth="1"/>
    <col min="13585" max="13585" width="11" customWidth="1"/>
    <col min="13586" max="13586" width="9.85546875" customWidth="1"/>
    <col min="13587" max="13587" width="11.5703125" customWidth="1"/>
    <col min="13588" max="13588" width="1.5703125" customWidth="1"/>
    <col min="13589" max="13589" width="7.85546875" bestFit="1" customWidth="1"/>
    <col min="13594" max="13594" width="10.28515625" customWidth="1"/>
    <col min="13652" max="13652" width="4" bestFit="1" customWidth="1"/>
    <col min="13809" max="13809" width="0" hidden="1" customWidth="1"/>
    <col min="13810" max="13810" width="4.42578125" customWidth="1"/>
    <col min="13811" max="13811" width="17.5703125" customWidth="1"/>
    <col min="13812" max="13812" width="19.85546875" bestFit="1" customWidth="1"/>
    <col min="13813" max="13814" width="0" hidden="1" customWidth="1"/>
    <col min="13815" max="13815" width="13.28515625" bestFit="1" customWidth="1"/>
    <col min="13816" max="13816" width="8.42578125" customWidth="1"/>
    <col min="13817" max="13817" width="7.7109375" customWidth="1"/>
    <col min="13818" max="13818" width="12.28515625" customWidth="1"/>
    <col min="13819" max="13824" width="3.85546875" customWidth="1"/>
    <col min="13825" max="13825" width="4" customWidth="1"/>
    <col min="13826" max="13832" width="0" hidden="1" customWidth="1"/>
    <col min="13833" max="13833" width="16.28515625" customWidth="1"/>
    <col min="13834" max="13834" width="11.5703125" bestFit="1" customWidth="1"/>
    <col min="13835" max="13835" width="11.42578125" customWidth="1"/>
    <col min="13836" max="13836" width="13.5703125" bestFit="1" customWidth="1"/>
    <col min="13837" max="13837" width="9" customWidth="1"/>
    <col min="13838" max="13838" width="9.140625" bestFit="1" customWidth="1"/>
    <col min="13839" max="13839" width="8.7109375" bestFit="1" customWidth="1"/>
    <col min="13840" max="13840" width="7.28515625" customWidth="1"/>
    <col min="13841" max="13841" width="11" customWidth="1"/>
    <col min="13842" max="13842" width="9.85546875" customWidth="1"/>
    <col min="13843" max="13843" width="11.5703125" customWidth="1"/>
    <col min="13844" max="13844" width="1.5703125" customWidth="1"/>
    <col min="13845" max="13845" width="7.85546875" bestFit="1" customWidth="1"/>
    <col min="13850" max="13850" width="10.28515625" customWidth="1"/>
    <col min="13908" max="13908" width="4" bestFit="1" customWidth="1"/>
    <col min="14065" max="14065" width="0" hidden="1" customWidth="1"/>
    <col min="14066" max="14066" width="4.42578125" customWidth="1"/>
    <col min="14067" max="14067" width="17.5703125" customWidth="1"/>
    <col min="14068" max="14068" width="19.85546875" bestFit="1" customWidth="1"/>
    <col min="14069" max="14070" width="0" hidden="1" customWidth="1"/>
    <col min="14071" max="14071" width="13.28515625" bestFit="1" customWidth="1"/>
    <col min="14072" max="14072" width="8.42578125" customWidth="1"/>
    <col min="14073" max="14073" width="7.7109375" customWidth="1"/>
    <col min="14074" max="14074" width="12.28515625" customWidth="1"/>
    <col min="14075" max="14080" width="3.85546875" customWidth="1"/>
    <col min="14081" max="14081" width="4" customWidth="1"/>
    <col min="14082" max="14088" width="0" hidden="1" customWidth="1"/>
    <col min="14089" max="14089" width="16.28515625" customWidth="1"/>
    <col min="14090" max="14090" width="11.5703125" bestFit="1" customWidth="1"/>
    <col min="14091" max="14091" width="11.42578125" customWidth="1"/>
    <col min="14092" max="14092" width="13.5703125" bestFit="1" customWidth="1"/>
    <col min="14093" max="14093" width="9" customWidth="1"/>
    <col min="14094" max="14094" width="9.140625" bestFit="1" customWidth="1"/>
    <col min="14095" max="14095" width="8.7109375" bestFit="1" customWidth="1"/>
    <col min="14096" max="14096" width="7.28515625" customWidth="1"/>
    <col min="14097" max="14097" width="11" customWidth="1"/>
    <col min="14098" max="14098" width="9.85546875" customWidth="1"/>
    <col min="14099" max="14099" width="11.5703125" customWidth="1"/>
    <col min="14100" max="14100" width="1.5703125" customWidth="1"/>
    <col min="14101" max="14101" width="7.85546875" bestFit="1" customWidth="1"/>
    <col min="14106" max="14106" width="10.28515625" customWidth="1"/>
    <col min="14164" max="14164" width="4" bestFit="1" customWidth="1"/>
    <col min="14321" max="14321" width="0" hidden="1" customWidth="1"/>
    <col min="14322" max="14322" width="4.42578125" customWidth="1"/>
    <col min="14323" max="14323" width="17.5703125" customWidth="1"/>
    <col min="14324" max="14324" width="19.85546875" bestFit="1" customWidth="1"/>
    <col min="14325" max="14326" width="0" hidden="1" customWidth="1"/>
    <col min="14327" max="14327" width="13.28515625" bestFit="1" customWidth="1"/>
    <col min="14328" max="14328" width="8.42578125" customWidth="1"/>
    <col min="14329" max="14329" width="7.7109375" customWidth="1"/>
    <col min="14330" max="14330" width="12.28515625" customWidth="1"/>
    <col min="14331" max="14336" width="3.85546875" customWidth="1"/>
    <col min="14337" max="14337" width="4" customWidth="1"/>
    <col min="14338" max="14344" width="0" hidden="1" customWidth="1"/>
    <col min="14345" max="14345" width="16.28515625" customWidth="1"/>
    <col min="14346" max="14346" width="11.5703125" bestFit="1" customWidth="1"/>
    <col min="14347" max="14347" width="11.42578125" customWidth="1"/>
    <col min="14348" max="14348" width="13.5703125" bestFit="1" customWidth="1"/>
    <col min="14349" max="14349" width="9" customWidth="1"/>
    <col min="14350" max="14350" width="9.140625" bestFit="1" customWidth="1"/>
    <col min="14351" max="14351" width="8.7109375" bestFit="1" customWidth="1"/>
    <col min="14352" max="14352" width="7.28515625" customWidth="1"/>
    <col min="14353" max="14353" width="11" customWidth="1"/>
    <col min="14354" max="14354" width="9.85546875" customWidth="1"/>
    <col min="14355" max="14355" width="11.5703125" customWidth="1"/>
    <col min="14356" max="14356" width="1.5703125" customWidth="1"/>
    <col min="14357" max="14357" width="7.85546875" bestFit="1" customWidth="1"/>
    <col min="14362" max="14362" width="10.28515625" customWidth="1"/>
    <col min="14420" max="14420" width="4" bestFit="1" customWidth="1"/>
    <col min="14577" max="14577" width="0" hidden="1" customWidth="1"/>
    <col min="14578" max="14578" width="4.42578125" customWidth="1"/>
    <col min="14579" max="14579" width="17.5703125" customWidth="1"/>
    <col min="14580" max="14580" width="19.85546875" bestFit="1" customWidth="1"/>
    <col min="14581" max="14582" width="0" hidden="1" customWidth="1"/>
    <col min="14583" max="14583" width="13.28515625" bestFit="1" customWidth="1"/>
    <col min="14584" max="14584" width="8.42578125" customWidth="1"/>
    <col min="14585" max="14585" width="7.7109375" customWidth="1"/>
    <col min="14586" max="14586" width="12.28515625" customWidth="1"/>
    <col min="14587" max="14592" width="3.85546875" customWidth="1"/>
    <col min="14593" max="14593" width="4" customWidth="1"/>
    <col min="14594" max="14600" width="0" hidden="1" customWidth="1"/>
    <col min="14601" max="14601" width="16.28515625" customWidth="1"/>
    <col min="14602" max="14602" width="11.5703125" bestFit="1" customWidth="1"/>
    <col min="14603" max="14603" width="11.42578125" customWidth="1"/>
    <col min="14604" max="14604" width="13.5703125" bestFit="1" customWidth="1"/>
    <col min="14605" max="14605" width="9" customWidth="1"/>
    <col min="14606" max="14606" width="9.140625" bestFit="1" customWidth="1"/>
    <col min="14607" max="14607" width="8.7109375" bestFit="1" customWidth="1"/>
    <col min="14608" max="14608" width="7.28515625" customWidth="1"/>
    <col min="14609" max="14609" width="11" customWidth="1"/>
    <col min="14610" max="14610" width="9.85546875" customWidth="1"/>
    <col min="14611" max="14611" width="11.5703125" customWidth="1"/>
    <col min="14612" max="14612" width="1.5703125" customWidth="1"/>
    <col min="14613" max="14613" width="7.85546875" bestFit="1" customWidth="1"/>
    <col min="14618" max="14618" width="10.28515625" customWidth="1"/>
    <col min="14676" max="14676" width="4" bestFit="1" customWidth="1"/>
    <col min="14833" max="14833" width="0" hidden="1" customWidth="1"/>
    <col min="14834" max="14834" width="4.42578125" customWidth="1"/>
    <col min="14835" max="14835" width="17.5703125" customWidth="1"/>
    <col min="14836" max="14836" width="19.85546875" bestFit="1" customWidth="1"/>
    <col min="14837" max="14838" width="0" hidden="1" customWidth="1"/>
    <col min="14839" max="14839" width="13.28515625" bestFit="1" customWidth="1"/>
    <col min="14840" max="14840" width="8.42578125" customWidth="1"/>
    <col min="14841" max="14841" width="7.7109375" customWidth="1"/>
    <col min="14842" max="14842" width="12.28515625" customWidth="1"/>
    <col min="14843" max="14848" width="3.85546875" customWidth="1"/>
    <col min="14849" max="14849" width="4" customWidth="1"/>
    <col min="14850" max="14856" width="0" hidden="1" customWidth="1"/>
    <col min="14857" max="14857" width="16.28515625" customWidth="1"/>
    <col min="14858" max="14858" width="11.5703125" bestFit="1" customWidth="1"/>
    <col min="14859" max="14859" width="11.42578125" customWidth="1"/>
    <col min="14860" max="14860" width="13.5703125" bestFit="1" customWidth="1"/>
    <col min="14861" max="14861" width="9" customWidth="1"/>
    <col min="14862" max="14862" width="9.140625" bestFit="1" customWidth="1"/>
    <col min="14863" max="14863" width="8.7109375" bestFit="1" customWidth="1"/>
    <col min="14864" max="14864" width="7.28515625" customWidth="1"/>
    <col min="14865" max="14865" width="11" customWidth="1"/>
    <col min="14866" max="14866" width="9.85546875" customWidth="1"/>
    <col min="14867" max="14867" width="11.5703125" customWidth="1"/>
    <col min="14868" max="14868" width="1.5703125" customWidth="1"/>
    <col min="14869" max="14869" width="7.85546875" bestFit="1" customWidth="1"/>
    <col min="14874" max="14874" width="10.28515625" customWidth="1"/>
    <col min="14932" max="14932" width="4" bestFit="1" customWidth="1"/>
    <col min="15089" max="15089" width="0" hidden="1" customWidth="1"/>
    <col min="15090" max="15090" width="4.42578125" customWidth="1"/>
    <col min="15091" max="15091" width="17.5703125" customWidth="1"/>
    <col min="15092" max="15092" width="19.85546875" bestFit="1" customWidth="1"/>
    <col min="15093" max="15094" width="0" hidden="1" customWidth="1"/>
    <col min="15095" max="15095" width="13.28515625" bestFit="1" customWidth="1"/>
    <col min="15096" max="15096" width="8.42578125" customWidth="1"/>
    <col min="15097" max="15097" width="7.7109375" customWidth="1"/>
    <col min="15098" max="15098" width="12.28515625" customWidth="1"/>
    <col min="15099" max="15104" width="3.85546875" customWidth="1"/>
    <col min="15105" max="15105" width="4" customWidth="1"/>
    <col min="15106" max="15112" width="0" hidden="1" customWidth="1"/>
    <col min="15113" max="15113" width="16.28515625" customWidth="1"/>
    <col min="15114" max="15114" width="11.5703125" bestFit="1" customWidth="1"/>
    <col min="15115" max="15115" width="11.42578125" customWidth="1"/>
    <col min="15116" max="15116" width="13.5703125" bestFit="1" customWidth="1"/>
    <col min="15117" max="15117" width="9" customWidth="1"/>
    <col min="15118" max="15118" width="9.140625" bestFit="1" customWidth="1"/>
    <col min="15119" max="15119" width="8.7109375" bestFit="1" customWidth="1"/>
    <col min="15120" max="15120" width="7.28515625" customWidth="1"/>
    <col min="15121" max="15121" width="11" customWidth="1"/>
    <col min="15122" max="15122" width="9.85546875" customWidth="1"/>
    <col min="15123" max="15123" width="11.5703125" customWidth="1"/>
    <col min="15124" max="15124" width="1.5703125" customWidth="1"/>
    <col min="15125" max="15125" width="7.85546875" bestFit="1" customWidth="1"/>
    <col min="15130" max="15130" width="10.28515625" customWidth="1"/>
    <col min="15188" max="15188" width="4" bestFit="1" customWidth="1"/>
    <col min="15345" max="15345" width="0" hidden="1" customWidth="1"/>
    <col min="15346" max="15346" width="4.42578125" customWidth="1"/>
    <col min="15347" max="15347" width="17.5703125" customWidth="1"/>
    <col min="15348" max="15348" width="19.85546875" bestFit="1" customWidth="1"/>
    <col min="15349" max="15350" width="0" hidden="1" customWidth="1"/>
    <col min="15351" max="15351" width="13.28515625" bestFit="1" customWidth="1"/>
    <col min="15352" max="15352" width="8.42578125" customWidth="1"/>
    <col min="15353" max="15353" width="7.7109375" customWidth="1"/>
    <col min="15354" max="15354" width="12.28515625" customWidth="1"/>
    <col min="15355" max="15360" width="3.85546875" customWidth="1"/>
    <col min="15361" max="15361" width="4" customWidth="1"/>
    <col min="15362" max="15368" width="0" hidden="1" customWidth="1"/>
    <col min="15369" max="15369" width="16.28515625" customWidth="1"/>
    <col min="15370" max="15370" width="11.5703125" bestFit="1" customWidth="1"/>
    <col min="15371" max="15371" width="11.42578125" customWidth="1"/>
    <col min="15372" max="15372" width="13.5703125" bestFit="1" customWidth="1"/>
    <col min="15373" max="15373" width="9" customWidth="1"/>
    <col min="15374" max="15374" width="9.140625" bestFit="1" customWidth="1"/>
    <col min="15375" max="15375" width="8.7109375" bestFit="1" customWidth="1"/>
    <col min="15376" max="15376" width="7.28515625" customWidth="1"/>
    <col min="15377" max="15377" width="11" customWidth="1"/>
    <col min="15378" max="15378" width="9.85546875" customWidth="1"/>
    <col min="15379" max="15379" width="11.5703125" customWidth="1"/>
    <col min="15380" max="15380" width="1.5703125" customWidth="1"/>
    <col min="15381" max="15381" width="7.85546875" bestFit="1" customWidth="1"/>
    <col min="15386" max="15386" width="10.28515625" customWidth="1"/>
    <col min="15444" max="15444" width="4" bestFit="1" customWidth="1"/>
    <col min="15601" max="15601" width="0" hidden="1" customWidth="1"/>
    <col min="15602" max="15602" width="4.42578125" customWidth="1"/>
    <col min="15603" max="15603" width="17.5703125" customWidth="1"/>
    <col min="15604" max="15604" width="19.85546875" bestFit="1" customWidth="1"/>
    <col min="15605" max="15606" width="0" hidden="1" customWidth="1"/>
    <col min="15607" max="15607" width="13.28515625" bestFit="1" customWidth="1"/>
    <col min="15608" max="15608" width="8.42578125" customWidth="1"/>
    <col min="15609" max="15609" width="7.7109375" customWidth="1"/>
    <col min="15610" max="15610" width="12.28515625" customWidth="1"/>
    <col min="15611" max="15616" width="3.85546875" customWidth="1"/>
    <col min="15617" max="15617" width="4" customWidth="1"/>
    <col min="15618" max="15624" width="0" hidden="1" customWidth="1"/>
    <col min="15625" max="15625" width="16.28515625" customWidth="1"/>
    <col min="15626" max="15626" width="11.5703125" bestFit="1" customWidth="1"/>
    <col min="15627" max="15627" width="11.42578125" customWidth="1"/>
    <col min="15628" max="15628" width="13.5703125" bestFit="1" customWidth="1"/>
    <col min="15629" max="15629" width="9" customWidth="1"/>
    <col min="15630" max="15630" width="9.140625" bestFit="1" customWidth="1"/>
    <col min="15631" max="15631" width="8.7109375" bestFit="1" customWidth="1"/>
    <col min="15632" max="15632" width="7.28515625" customWidth="1"/>
    <col min="15633" max="15633" width="11" customWidth="1"/>
    <col min="15634" max="15634" width="9.85546875" customWidth="1"/>
    <col min="15635" max="15635" width="11.5703125" customWidth="1"/>
    <col min="15636" max="15636" width="1.5703125" customWidth="1"/>
    <col min="15637" max="15637" width="7.85546875" bestFit="1" customWidth="1"/>
    <col min="15642" max="15642" width="10.28515625" customWidth="1"/>
    <col min="15700" max="15700" width="4" bestFit="1" customWidth="1"/>
    <col min="15857" max="15857" width="0" hidden="1" customWidth="1"/>
    <col min="15858" max="15858" width="4.42578125" customWidth="1"/>
    <col min="15859" max="15859" width="17.5703125" customWidth="1"/>
    <col min="15860" max="15860" width="19.85546875" bestFit="1" customWidth="1"/>
    <col min="15861" max="15862" width="0" hidden="1" customWidth="1"/>
    <col min="15863" max="15863" width="13.28515625" bestFit="1" customWidth="1"/>
    <col min="15864" max="15864" width="8.42578125" customWidth="1"/>
    <col min="15865" max="15865" width="7.7109375" customWidth="1"/>
    <col min="15866" max="15866" width="12.28515625" customWidth="1"/>
    <col min="15867" max="15872" width="3.85546875" customWidth="1"/>
    <col min="15873" max="15873" width="4" customWidth="1"/>
    <col min="15874" max="15880" width="0" hidden="1" customWidth="1"/>
    <col min="15881" max="15881" width="16.28515625" customWidth="1"/>
    <col min="15882" max="15882" width="11.5703125" bestFit="1" customWidth="1"/>
    <col min="15883" max="15883" width="11.42578125" customWidth="1"/>
    <col min="15884" max="15884" width="13.5703125" bestFit="1" customWidth="1"/>
    <col min="15885" max="15885" width="9" customWidth="1"/>
    <col min="15886" max="15886" width="9.140625" bestFit="1" customWidth="1"/>
    <col min="15887" max="15887" width="8.7109375" bestFit="1" customWidth="1"/>
    <col min="15888" max="15888" width="7.28515625" customWidth="1"/>
    <col min="15889" max="15889" width="11" customWidth="1"/>
    <col min="15890" max="15890" width="9.85546875" customWidth="1"/>
    <col min="15891" max="15891" width="11.5703125" customWidth="1"/>
    <col min="15892" max="15892" width="1.5703125" customWidth="1"/>
    <col min="15893" max="15893" width="7.85546875" bestFit="1" customWidth="1"/>
    <col min="15898" max="15898" width="10.28515625" customWidth="1"/>
    <col min="15956" max="15956" width="4" bestFit="1" customWidth="1"/>
    <col min="16113" max="16113" width="0" hidden="1" customWidth="1"/>
    <col min="16114" max="16114" width="4.42578125" customWidth="1"/>
    <col min="16115" max="16115" width="17.5703125" customWidth="1"/>
    <col min="16116" max="16116" width="19.85546875" bestFit="1" customWidth="1"/>
    <col min="16117" max="16118" width="0" hidden="1" customWidth="1"/>
    <col min="16119" max="16119" width="13.28515625" bestFit="1" customWidth="1"/>
    <col min="16120" max="16120" width="8.42578125" customWidth="1"/>
    <col min="16121" max="16121" width="7.7109375" customWidth="1"/>
    <col min="16122" max="16122" width="12.28515625" customWidth="1"/>
    <col min="16123" max="16128" width="3.85546875" customWidth="1"/>
    <col min="16129" max="16129" width="4" customWidth="1"/>
    <col min="16130" max="16136" width="0" hidden="1" customWidth="1"/>
    <col min="16137" max="16137" width="16.28515625" customWidth="1"/>
    <col min="16138" max="16138" width="11.5703125" bestFit="1" customWidth="1"/>
    <col min="16139" max="16139" width="11.42578125" customWidth="1"/>
    <col min="16140" max="16140" width="13.5703125" bestFit="1" customWidth="1"/>
    <col min="16141" max="16141" width="9" customWidth="1"/>
    <col min="16142" max="16142" width="9.140625" bestFit="1" customWidth="1"/>
    <col min="16143" max="16143" width="8.7109375" bestFit="1" customWidth="1"/>
    <col min="16144" max="16144" width="7.28515625" customWidth="1"/>
    <col min="16145" max="16145" width="11" customWidth="1"/>
    <col min="16146" max="16146" width="9.85546875" customWidth="1"/>
    <col min="16147" max="16147" width="11.5703125" customWidth="1"/>
    <col min="16148" max="16148" width="1.5703125" customWidth="1"/>
    <col min="16149" max="16149" width="7.85546875" bestFit="1" customWidth="1"/>
    <col min="16154" max="16154" width="10.28515625" customWidth="1"/>
    <col min="16212" max="16212" width="4" bestFit="1" customWidth="1"/>
  </cols>
  <sheetData>
    <row r="1" spans="1:39" ht="54.7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>
        <v>1339.2</v>
      </c>
      <c r="K1" s="5" t="s">
        <v>9</v>
      </c>
      <c r="L1" s="5" t="s">
        <v>484</v>
      </c>
      <c r="M1" t="s">
        <v>10</v>
      </c>
      <c r="N1" s="49" t="s">
        <v>361</v>
      </c>
      <c r="O1" s="49" t="s">
        <v>355</v>
      </c>
      <c r="P1" s="49" t="s">
        <v>352</v>
      </c>
      <c r="Q1" s="49" t="s">
        <v>353</v>
      </c>
      <c r="R1" s="49" t="s">
        <v>354</v>
      </c>
      <c r="S1" s="49" t="s">
        <v>362</v>
      </c>
      <c r="T1" s="49" t="s">
        <v>356</v>
      </c>
      <c r="U1" s="49" t="s">
        <v>364</v>
      </c>
      <c r="V1" s="49" t="s">
        <v>363</v>
      </c>
      <c r="W1" s="49" t="s">
        <v>357</v>
      </c>
      <c r="X1" s="49" t="s">
        <v>358</v>
      </c>
      <c r="Y1" s="49" t="s">
        <v>359</v>
      </c>
      <c r="Z1" s="49" t="s">
        <v>171</v>
      </c>
      <c r="AA1" s="49" t="s">
        <v>172</v>
      </c>
      <c r="AB1" s="49" t="s">
        <v>173</v>
      </c>
      <c r="AC1" s="49" t="s">
        <v>360</v>
      </c>
      <c r="AD1" t="s">
        <v>224</v>
      </c>
    </row>
    <row r="2" spans="1:39" ht="15" customHeight="1">
      <c r="A2" s="6"/>
      <c r="B2" s="233"/>
      <c r="C2" s="7" t="s">
        <v>11</v>
      </c>
      <c r="D2" s="7" t="s">
        <v>11</v>
      </c>
      <c r="E2" s="7">
        <v>1.081</v>
      </c>
      <c r="F2" s="7">
        <v>780</v>
      </c>
      <c r="G2" s="7">
        <v>3.8</v>
      </c>
      <c r="H2" s="9">
        <f t="shared" ref="H2:H33" si="0">J2/F2</f>
        <v>0</v>
      </c>
      <c r="I2" s="230"/>
      <c r="J2" s="10">
        <f t="shared" ref="J2:J33" si="1">G2*$J$1*I2</f>
        <v>0</v>
      </c>
      <c r="K2" s="11">
        <f t="shared" ref="K2:K33" si="2">J2*E2</f>
        <v>0</v>
      </c>
      <c r="L2" s="580" t="s">
        <v>24</v>
      </c>
      <c r="M2" s="12" t="s">
        <v>12</v>
      </c>
      <c r="N2" s="214" t="e">
        <f>VLOOKUP($M2,Лист5!$A$1:$N$10,2,FALSE)*$K2</f>
        <v>#N/A</v>
      </c>
      <c r="O2" s="214" t="e">
        <f>VLOOKUP($M2,Лист5!$A$1:$N$10,3,FALSE)*$K2</f>
        <v>#N/A</v>
      </c>
      <c r="P2" s="214" t="e">
        <f>VLOOKUP($M2,Лист5!$A$1:$N$10,4,FALSE)*$K2</f>
        <v>#N/A</v>
      </c>
      <c r="Q2" s="214" t="e">
        <f>VLOOKUP($M2,Лист5!$A$1:$N$10,5,FALSE)*$K2</f>
        <v>#N/A</v>
      </c>
      <c r="R2" s="214" t="e">
        <f>VLOOKUP($M2,Лист5!$A$1:$N$10,6,FALSE)*$K2</f>
        <v>#N/A</v>
      </c>
      <c r="S2" s="214" t="e">
        <f>VLOOKUP($M2,Лист5!$A$1:$N$10,7,FALSE)*$K2</f>
        <v>#N/A</v>
      </c>
      <c r="T2" s="214" t="e">
        <f>VLOOKUP($M2,Лист5!$A$1:$N$10,8,FALSE)*$K2</f>
        <v>#N/A</v>
      </c>
      <c r="U2" s="214" t="e">
        <f>VLOOKUP($M2,Лист5!$A$1:$N$10,9,FALSE)*$K2</f>
        <v>#N/A</v>
      </c>
      <c r="V2" s="214" t="e">
        <f>VLOOKUP($M2,Лист5!$A$1:$N$10,10,FALSE)*$K2</f>
        <v>#N/A</v>
      </c>
      <c r="W2" s="214" t="e">
        <f>VLOOKUP($M2,Лист5!$A$1:$N$10,11,FALSE)*$K2</f>
        <v>#N/A</v>
      </c>
      <c r="X2" s="214" t="e">
        <f>VLOOKUP($M2,Лист5!$A$1:$N$10,12,FALSE)*$K2</f>
        <v>#N/A</v>
      </c>
      <c r="Y2" s="214" t="e">
        <f>VLOOKUP($M2,Лист5!$A$1:$N$10,13,FALSE)*$K2</f>
        <v>#N/A</v>
      </c>
      <c r="Z2" s="214" t="e">
        <f>VLOOKUP($M2,Лист5!$A$1:$N$10,14,FALSE)*$K2</f>
        <v>#N/A</v>
      </c>
      <c r="AA2" s="214" t="e">
        <f>VLOOKUP($M2,Лист5!$A$1:$N$10,15,FALSE)*$K2</f>
        <v>#N/A</v>
      </c>
      <c r="AB2" s="214" t="e">
        <f>VLOOKUP($M2,Лист5!$A$1:$N$10,16,FALSE)*$K2</f>
        <v>#N/A</v>
      </c>
      <c r="AC2" s="214" t="e">
        <f>VLOOKUP($M2,Лист5!$A$1:$N$10,17,FALSE)*$K2</f>
        <v>#N/A</v>
      </c>
      <c r="AD2" t="s">
        <v>225</v>
      </c>
      <c r="AG2" s="14"/>
      <c r="AH2" s="14"/>
      <c r="AI2" s="14"/>
      <c r="AJ2" s="14"/>
      <c r="AK2" s="14"/>
      <c r="AL2" s="14"/>
      <c r="AM2" s="14"/>
    </row>
    <row r="3" spans="1:39" ht="15" customHeight="1">
      <c r="A3" s="6"/>
      <c r="B3" s="233"/>
      <c r="C3" s="7" t="s">
        <v>11</v>
      </c>
      <c r="D3" s="7" t="s">
        <v>13</v>
      </c>
      <c r="E3" s="7">
        <v>1.1180000000000001</v>
      </c>
      <c r="F3" s="7">
        <v>702</v>
      </c>
      <c r="G3" s="7">
        <v>3.8</v>
      </c>
      <c r="H3" s="15">
        <f t="shared" si="0"/>
        <v>0</v>
      </c>
      <c r="I3" s="230"/>
      <c r="J3" s="10">
        <f t="shared" si="1"/>
        <v>0</v>
      </c>
      <c r="K3" s="11">
        <f t="shared" si="2"/>
        <v>0</v>
      </c>
      <c r="L3" s="580" t="s">
        <v>24</v>
      </c>
      <c r="M3" s="12" t="s">
        <v>12</v>
      </c>
      <c r="N3" s="214" t="e">
        <f>VLOOKUP($M3,Лист5!$A$1:$N$10,2,FALSE)*$K3</f>
        <v>#N/A</v>
      </c>
      <c r="O3" s="214" t="e">
        <f>VLOOKUP($M3,Лист5!$A$1:$N$10,3,FALSE)*$K3</f>
        <v>#N/A</v>
      </c>
      <c r="P3" s="214" t="e">
        <f>VLOOKUP($M3,Лист5!$A$1:$N$10,4,FALSE)*$K3</f>
        <v>#N/A</v>
      </c>
      <c r="Q3" s="214" t="e">
        <f>VLOOKUP($M3,Лист5!$A$1:$N$10,5,FALSE)*$K3</f>
        <v>#N/A</v>
      </c>
      <c r="R3" s="214" t="e">
        <f>VLOOKUP($M3,Лист5!$A$1:$N$10,6,FALSE)*$K3</f>
        <v>#N/A</v>
      </c>
      <c r="S3" s="214" t="e">
        <f>VLOOKUP($M3,Лист5!$A$1:$N$10,7,FALSE)*$K3</f>
        <v>#N/A</v>
      </c>
      <c r="T3" s="214" t="e">
        <f>VLOOKUP($M3,Лист5!$A$1:$N$10,8,FALSE)*$K3</f>
        <v>#N/A</v>
      </c>
      <c r="U3" s="214" t="e">
        <f>VLOOKUP($M3,Лист5!$A$1:$N$10,9,FALSE)*$K3</f>
        <v>#N/A</v>
      </c>
      <c r="V3" s="214" t="e">
        <f>VLOOKUP($M3,Лист5!$A$1:$N$10,10,FALSE)*$K3</f>
        <v>#N/A</v>
      </c>
      <c r="W3" s="214" t="e">
        <f>VLOOKUP($M3,Лист5!$A$1:$N$10,11,FALSE)*$K3</f>
        <v>#N/A</v>
      </c>
      <c r="X3" s="214" t="e">
        <f>VLOOKUP($M3,Лист5!$A$1:$N$10,12,FALSE)*$K3</f>
        <v>#N/A</v>
      </c>
      <c r="Y3" s="214" t="e">
        <f>VLOOKUP($M3,Лист5!$A$1:$N$10,13,FALSE)*$K3</f>
        <v>#N/A</v>
      </c>
      <c r="Z3" s="214" t="e">
        <f>VLOOKUP($M3,Лист5!$A$1:$N$10,14,FALSE)*$K3</f>
        <v>#N/A</v>
      </c>
      <c r="AA3" s="214" t="e">
        <f>VLOOKUP($M3,Лист5!$A$1:$N$10,15,FALSE)*$K3</f>
        <v>#N/A</v>
      </c>
      <c r="AB3" s="214" t="e">
        <f>VLOOKUP($M3,Лист5!$A$1:$N$10,16,FALSE)*$K3</f>
        <v>#N/A</v>
      </c>
      <c r="AC3" s="214" t="e">
        <f>VLOOKUP($M3,Лист5!$A$1:$N$10,17,FALSE)*$K3</f>
        <v>#N/A</v>
      </c>
      <c r="AD3" t="s">
        <v>226</v>
      </c>
      <c r="AG3" s="14"/>
      <c r="AH3" s="14"/>
      <c r="AI3" s="14"/>
      <c r="AJ3" s="14"/>
      <c r="AK3" s="14"/>
      <c r="AL3" s="14"/>
      <c r="AM3" s="14"/>
    </row>
    <row r="4" spans="1:39" ht="15" customHeight="1">
      <c r="A4" s="6"/>
      <c r="B4" s="233"/>
      <c r="C4" s="7" t="s">
        <v>11</v>
      </c>
      <c r="D4" s="7" t="s">
        <v>14</v>
      </c>
      <c r="E4" s="7">
        <v>1.1180000000000001</v>
      </c>
      <c r="F4" s="7">
        <v>702</v>
      </c>
      <c r="G4" s="7">
        <v>3.8</v>
      </c>
      <c r="H4" s="15">
        <f t="shared" si="0"/>
        <v>0</v>
      </c>
      <c r="I4" s="230"/>
      <c r="J4" s="10">
        <f t="shared" si="1"/>
        <v>0</v>
      </c>
      <c r="K4" s="11">
        <f t="shared" si="2"/>
        <v>0</v>
      </c>
      <c r="L4" s="580" t="s">
        <v>24</v>
      </c>
      <c r="M4" s="12" t="s">
        <v>12</v>
      </c>
      <c r="N4" s="214" t="e">
        <f>VLOOKUP($M4,Лист5!$A$1:$N$10,2,FALSE)*$K4</f>
        <v>#N/A</v>
      </c>
      <c r="O4" s="214" t="e">
        <f>VLOOKUP($M4,Лист5!$A$1:$N$10,3,FALSE)*$K4</f>
        <v>#N/A</v>
      </c>
      <c r="P4" s="214" t="e">
        <f>VLOOKUP($M4,Лист5!$A$1:$N$10,4,FALSE)*$K4</f>
        <v>#N/A</v>
      </c>
      <c r="Q4" s="214" t="e">
        <f>VLOOKUP($M4,Лист5!$A$1:$N$10,5,FALSE)*$K4</f>
        <v>#N/A</v>
      </c>
      <c r="R4" s="214" t="e">
        <f>VLOOKUP($M4,Лист5!$A$1:$N$10,6,FALSE)*$K4</f>
        <v>#N/A</v>
      </c>
      <c r="S4" s="214" t="e">
        <f>VLOOKUP($M4,Лист5!$A$1:$N$10,7,FALSE)*$K4</f>
        <v>#N/A</v>
      </c>
      <c r="T4" s="214" t="e">
        <f>VLOOKUP($M4,Лист5!$A$1:$N$10,8,FALSE)*$K4</f>
        <v>#N/A</v>
      </c>
      <c r="U4" s="214" t="e">
        <f>VLOOKUP($M4,Лист5!$A$1:$N$10,9,FALSE)*$K4</f>
        <v>#N/A</v>
      </c>
      <c r="V4" s="214" t="e">
        <f>VLOOKUP($M4,Лист5!$A$1:$N$10,10,FALSE)*$K4</f>
        <v>#N/A</v>
      </c>
      <c r="W4" s="214" t="e">
        <f>VLOOKUP($M4,Лист5!$A$1:$N$10,11,FALSE)*$K4</f>
        <v>#N/A</v>
      </c>
      <c r="X4" s="214" t="e">
        <f>VLOOKUP($M4,Лист5!$A$1:$N$10,12,FALSE)*$K4</f>
        <v>#N/A</v>
      </c>
      <c r="Y4" s="214" t="e">
        <f>VLOOKUP($M4,Лист5!$A$1:$N$10,13,FALSE)*$K4</f>
        <v>#N/A</v>
      </c>
      <c r="Z4" s="214" t="e">
        <f>VLOOKUP($M4,Лист5!$A$1:$N$10,14,FALSE)*$K4</f>
        <v>#N/A</v>
      </c>
      <c r="AA4" s="214" t="e">
        <f>VLOOKUP($M4,Лист5!$A$1:$N$10,15,FALSE)*$K4</f>
        <v>#N/A</v>
      </c>
      <c r="AB4" s="214" t="e">
        <f>VLOOKUP($M4,Лист5!$A$1:$N$10,16,FALSE)*$K4</f>
        <v>#N/A</v>
      </c>
      <c r="AC4" s="214" t="e">
        <f>VLOOKUP($M4,Лист5!$A$1:$N$10,17,FALSE)*$K4</f>
        <v>#N/A</v>
      </c>
      <c r="AD4" t="s">
        <v>226</v>
      </c>
      <c r="AG4" s="14"/>
      <c r="AH4" s="14"/>
      <c r="AI4" s="14"/>
      <c r="AJ4" s="14"/>
      <c r="AK4" s="14"/>
      <c r="AL4" s="14"/>
      <c r="AM4" s="14"/>
    </row>
    <row r="5" spans="1:39" ht="15" customHeight="1">
      <c r="A5" s="6"/>
      <c r="B5" s="233"/>
      <c r="C5" s="7" t="s">
        <v>15</v>
      </c>
      <c r="D5" s="7" t="s">
        <v>15</v>
      </c>
      <c r="E5" s="7">
        <v>1.22</v>
      </c>
      <c r="F5" s="7">
        <v>624</v>
      </c>
      <c r="G5" s="7">
        <v>3.33</v>
      </c>
      <c r="H5" s="9">
        <f t="shared" si="0"/>
        <v>0</v>
      </c>
      <c r="I5" s="230"/>
      <c r="J5" s="10">
        <f t="shared" si="1"/>
        <v>0</v>
      </c>
      <c r="K5" s="11">
        <f t="shared" si="2"/>
        <v>0</v>
      </c>
      <c r="L5" s="580" t="s">
        <v>24</v>
      </c>
      <c r="M5" s="12" t="s">
        <v>12</v>
      </c>
      <c r="N5" s="214" t="e">
        <f>VLOOKUP($M5,Лист5!$A$1:$N$10,2,FALSE)*$K5</f>
        <v>#N/A</v>
      </c>
      <c r="O5" s="214" t="e">
        <f>VLOOKUP($M5,Лист5!$A$1:$N$10,3,FALSE)*$K5</f>
        <v>#N/A</v>
      </c>
      <c r="P5" s="214" t="e">
        <f>VLOOKUP($M5,Лист5!$A$1:$N$10,4,FALSE)*$K5</f>
        <v>#N/A</v>
      </c>
      <c r="Q5" s="214" t="e">
        <f>VLOOKUP($M5,Лист5!$A$1:$N$10,5,FALSE)*$K5</f>
        <v>#N/A</v>
      </c>
      <c r="R5" s="214" t="e">
        <f>VLOOKUP($M5,Лист5!$A$1:$N$10,6,FALSE)*$K5</f>
        <v>#N/A</v>
      </c>
      <c r="S5" s="214" t="e">
        <f>VLOOKUP($M5,Лист5!$A$1:$N$10,7,FALSE)*$K5</f>
        <v>#N/A</v>
      </c>
      <c r="T5" s="214" t="e">
        <f>VLOOKUP($M5,Лист5!$A$1:$N$10,8,FALSE)*$K5</f>
        <v>#N/A</v>
      </c>
      <c r="U5" s="214" t="e">
        <f>VLOOKUP($M5,Лист5!$A$1:$N$10,9,FALSE)*$K5</f>
        <v>#N/A</v>
      </c>
      <c r="V5" s="214" t="e">
        <f>VLOOKUP($M5,Лист5!$A$1:$N$10,10,FALSE)*$K5</f>
        <v>#N/A</v>
      </c>
      <c r="W5" s="214" t="e">
        <f>VLOOKUP($M5,Лист5!$A$1:$N$10,11,FALSE)*$K5</f>
        <v>#N/A</v>
      </c>
      <c r="X5" s="214" t="e">
        <f>VLOOKUP($M5,Лист5!$A$1:$N$10,12,FALSE)*$K5</f>
        <v>#N/A</v>
      </c>
      <c r="Y5" s="214" t="e">
        <f>VLOOKUP($M5,Лист5!$A$1:$N$10,13,FALSE)*$K5</f>
        <v>#N/A</v>
      </c>
      <c r="Z5" s="214" t="e">
        <f>VLOOKUP($M5,Лист5!$A$1:$N$10,14,FALSE)*$K5</f>
        <v>#N/A</v>
      </c>
      <c r="AA5" s="214" t="e">
        <f>VLOOKUP($M5,Лист5!$A$1:$N$10,15,FALSE)*$K5</f>
        <v>#N/A</v>
      </c>
      <c r="AB5" s="214" t="e">
        <f>VLOOKUP($M5,Лист5!$A$1:$N$10,16,FALSE)*$K5</f>
        <v>#N/A</v>
      </c>
      <c r="AC5" s="214" t="e">
        <f>VLOOKUP($M5,Лист5!$A$1:$N$10,17,FALSE)*$K5</f>
        <v>#N/A</v>
      </c>
      <c r="AD5" t="s">
        <v>225</v>
      </c>
      <c r="AG5" s="14"/>
      <c r="AH5" s="14"/>
      <c r="AI5" s="14"/>
      <c r="AJ5" s="14"/>
      <c r="AK5" s="14"/>
      <c r="AL5" s="14"/>
      <c r="AM5" s="14"/>
    </row>
    <row r="6" spans="1:39" ht="15" customHeight="1">
      <c r="A6" s="6"/>
      <c r="B6" s="233"/>
      <c r="C6" s="7" t="s">
        <v>15</v>
      </c>
      <c r="D6" s="7" t="s">
        <v>16</v>
      </c>
      <c r="E6" s="7">
        <v>1.256</v>
      </c>
      <c r="F6" s="7">
        <v>643.5</v>
      </c>
      <c r="G6" s="7">
        <v>3.33</v>
      </c>
      <c r="H6" s="15">
        <f t="shared" si="0"/>
        <v>0</v>
      </c>
      <c r="I6" s="230"/>
      <c r="J6" s="10">
        <f t="shared" si="1"/>
        <v>0</v>
      </c>
      <c r="K6" s="11">
        <f t="shared" si="2"/>
        <v>0</v>
      </c>
      <c r="L6" s="580" t="s">
        <v>24</v>
      </c>
      <c r="M6" s="12" t="s">
        <v>12</v>
      </c>
      <c r="N6" s="214" t="e">
        <f>VLOOKUP($M6,Лист5!$A$1:$N$10,2,FALSE)*$K6</f>
        <v>#N/A</v>
      </c>
      <c r="O6" s="214" t="e">
        <f>VLOOKUP($M6,Лист5!$A$1:$N$10,3,FALSE)*$K6</f>
        <v>#N/A</v>
      </c>
      <c r="P6" s="214" t="e">
        <f>VLOOKUP($M6,Лист5!$A$1:$N$10,4,FALSE)*$K6</f>
        <v>#N/A</v>
      </c>
      <c r="Q6" s="214" t="e">
        <f>VLOOKUP($M6,Лист5!$A$1:$N$10,5,FALSE)*$K6</f>
        <v>#N/A</v>
      </c>
      <c r="R6" s="214" t="e">
        <f>VLOOKUP($M6,Лист5!$A$1:$N$10,6,FALSE)*$K6</f>
        <v>#N/A</v>
      </c>
      <c r="S6" s="214" t="e">
        <f>VLOOKUP($M6,Лист5!$A$1:$N$10,7,FALSE)*$K6</f>
        <v>#N/A</v>
      </c>
      <c r="T6" s="214" t="e">
        <f>VLOOKUP($M6,Лист5!$A$1:$N$10,8,FALSE)*$K6</f>
        <v>#N/A</v>
      </c>
      <c r="U6" s="214" t="e">
        <f>VLOOKUP($M6,Лист5!$A$1:$N$10,9,FALSE)*$K6</f>
        <v>#N/A</v>
      </c>
      <c r="V6" s="214" t="e">
        <f>VLOOKUP($M6,Лист5!$A$1:$N$10,10,FALSE)*$K6</f>
        <v>#N/A</v>
      </c>
      <c r="W6" s="214" t="e">
        <f>VLOOKUP($M6,Лист5!$A$1:$N$10,11,FALSE)*$K6</f>
        <v>#N/A</v>
      </c>
      <c r="X6" s="214" t="e">
        <f>VLOOKUP($M6,Лист5!$A$1:$N$10,12,FALSE)*$K6</f>
        <v>#N/A</v>
      </c>
      <c r="Y6" s="214" t="e">
        <f>VLOOKUP($M6,Лист5!$A$1:$N$10,13,FALSE)*$K6</f>
        <v>#N/A</v>
      </c>
      <c r="Z6" s="214" t="e">
        <f>VLOOKUP($M6,Лист5!$A$1:$N$10,14,FALSE)*$K6</f>
        <v>#N/A</v>
      </c>
      <c r="AA6" s="214" t="e">
        <f>VLOOKUP($M6,Лист5!$A$1:$N$10,15,FALSE)*$K6</f>
        <v>#N/A</v>
      </c>
      <c r="AB6" s="214" t="e">
        <f>VLOOKUP($M6,Лист5!$A$1:$N$10,16,FALSE)*$K6</f>
        <v>#N/A</v>
      </c>
      <c r="AC6" s="214" t="e">
        <f>VLOOKUP($M6,Лист5!$A$1:$N$10,17,FALSE)*$K6</f>
        <v>#N/A</v>
      </c>
      <c r="AD6" t="s">
        <v>226</v>
      </c>
      <c r="AG6" s="14"/>
      <c r="AH6" s="14"/>
      <c r="AI6" s="14"/>
      <c r="AJ6" s="14"/>
      <c r="AK6" s="14"/>
      <c r="AL6" s="14"/>
      <c r="AM6" s="14"/>
    </row>
    <row r="7" spans="1:39" ht="15" customHeight="1">
      <c r="A7" s="6"/>
      <c r="B7" s="233"/>
      <c r="C7" s="7" t="s">
        <v>15</v>
      </c>
      <c r="D7" s="7" t="s">
        <v>17</v>
      </c>
      <c r="E7" s="7">
        <v>1.2909999999999999</v>
      </c>
      <c r="F7" s="7">
        <v>643.5</v>
      </c>
      <c r="G7" s="7">
        <v>3.33</v>
      </c>
      <c r="H7" s="15">
        <f t="shared" si="0"/>
        <v>0</v>
      </c>
      <c r="I7" s="230"/>
      <c r="J7" s="10">
        <f t="shared" si="1"/>
        <v>0</v>
      </c>
      <c r="K7" s="11">
        <f t="shared" si="2"/>
        <v>0</v>
      </c>
      <c r="L7" s="580" t="s">
        <v>24</v>
      </c>
      <c r="M7" s="12" t="s">
        <v>12</v>
      </c>
      <c r="N7" s="214" t="e">
        <f>VLOOKUP($M7,Лист5!$A$1:$N$10,2,FALSE)*$K7</f>
        <v>#N/A</v>
      </c>
      <c r="O7" s="214" t="e">
        <f>VLOOKUP($M7,Лист5!$A$1:$N$10,3,FALSE)*$K7</f>
        <v>#N/A</v>
      </c>
      <c r="P7" s="214" t="e">
        <f>VLOOKUP($M7,Лист5!$A$1:$N$10,4,FALSE)*$K7</f>
        <v>#N/A</v>
      </c>
      <c r="Q7" s="214" t="e">
        <f>VLOOKUP($M7,Лист5!$A$1:$N$10,5,FALSE)*$K7</f>
        <v>#N/A</v>
      </c>
      <c r="R7" s="214" t="e">
        <f>VLOOKUP($M7,Лист5!$A$1:$N$10,6,FALSE)*$K7</f>
        <v>#N/A</v>
      </c>
      <c r="S7" s="214" t="e">
        <f>VLOOKUP($M7,Лист5!$A$1:$N$10,7,FALSE)*$K7</f>
        <v>#N/A</v>
      </c>
      <c r="T7" s="214" t="e">
        <f>VLOOKUP($M7,Лист5!$A$1:$N$10,8,FALSE)*$K7</f>
        <v>#N/A</v>
      </c>
      <c r="U7" s="214" t="e">
        <f>VLOOKUP($M7,Лист5!$A$1:$N$10,9,FALSE)*$K7</f>
        <v>#N/A</v>
      </c>
      <c r="V7" s="214" t="e">
        <f>VLOOKUP($M7,Лист5!$A$1:$N$10,10,FALSE)*$K7</f>
        <v>#N/A</v>
      </c>
      <c r="W7" s="214" t="e">
        <f>VLOOKUP($M7,Лист5!$A$1:$N$10,11,FALSE)*$K7</f>
        <v>#N/A</v>
      </c>
      <c r="X7" s="214" t="e">
        <f>VLOOKUP($M7,Лист5!$A$1:$N$10,12,FALSE)*$K7</f>
        <v>#N/A</v>
      </c>
      <c r="Y7" s="214" t="e">
        <f>VLOOKUP($M7,Лист5!$A$1:$N$10,13,FALSE)*$K7</f>
        <v>#N/A</v>
      </c>
      <c r="Z7" s="214" t="e">
        <f>VLOOKUP($M7,Лист5!$A$1:$N$10,14,FALSE)*$K7</f>
        <v>#N/A</v>
      </c>
      <c r="AA7" s="214" t="e">
        <f>VLOOKUP($M7,Лист5!$A$1:$N$10,15,FALSE)*$K7</f>
        <v>#N/A</v>
      </c>
      <c r="AB7" s="214" t="e">
        <f>VLOOKUP($M7,Лист5!$A$1:$N$10,16,FALSE)*$K7</f>
        <v>#N/A</v>
      </c>
      <c r="AC7" s="214" t="e">
        <f>VLOOKUP($M7,Лист5!$A$1:$N$10,17,FALSE)*$K7</f>
        <v>#N/A</v>
      </c>
      <c r="AD7" t="s">
        <v>226</v>
      </c>
      <c r="AG7" s="14"/>
      <c r="AH7" s="14"/>
      <c r="AI7" s="14"/>
      <c r="AJ7" s="14"/>
      <c r="AK7" s="14"/>
      <c r="AL7" s="14"/>
      <c r="AM7" s="14"/>
    </row>
    <row r="8" spans="1:39" ht="15" customHeight="1">
      <c r="A8" s="6"/>
      <c r="B8" s="233"/>
      <c r="C8" s="7" t="s">
        <v>18</v>
      </c>
      <c r="D8" s="7" t="s">
        <v>18</v>
      </c>
      <c r="E8" s="7">
        <v>1.3089999999999999</v>
      </c>
      <c r="F8" s="7">
        <v>728</v>
      </c>
      <c r="G8" s="7">
        <v>3.4</v>
      </c>
      <c r="H8" s="9">
        <f t="shared" si="0"/>
        <v>0</v>
      </c>
      <c r="I8" s="230"/>
      <c r="J8" s="10">
        <f t="shared" si="1"/>
        <v>0</v>
      </c>
      <c r="K8" s="11">
        <f t="shared" si="2"/>
        <v>0</v>
      </c>
      <c r="L8" s="580" t="s">
        <v>24</v>
      </c>
      <c r="M8" s="12" t="s">
        <v>12</v>
      </c>
      <c r="N8" s="214" t="e">
        <f>VLOOKUP($M8,Лист5!$A$1:$N$10,2,FALSE)*$K8</f>
        <v>#N/A</v>
      </c>
      <c r="O8" s="214" t="e">
        <f>VLOOKUP($M8,Лист5!$A$1:$N$10,3,FALSE)*$K8</f>
        <v>#N/A</v>
      </c>
      <c r="P8" s="214" t="e">
        <f>VLOOKUP($M8,Лист5!$A$1:$N$10,4,FALSE)*$K8</f>
        <v>#N/A</v>
      </c>
      <c r="Q8" s="214" t="e">
        <f>VLOOKUP($M8,Лист5!$A$1:$N$10,5,FALSE)*$K8</f>
        <v>#N/A</v>
      </c>
      <c r="R8" s="214" t="e">
        <f>VLOOKUP($M8,Лист5!$A$1:$N$10,6,FALSE)*$K8</f>
        <v>#N/A</v>
      </c>
      <c r="S8" s="214" t="e">
        <f>VLOOKUP($M8,Лист5!$A$1:$N$10,7,FALSE)*$K8</f>
        <v>#N/A</v>
      </c>
      <c r="T8" s="214" t="e">
        <f>VLOOKUP($M8,Лист5!$A$1:$N$10,8,FALSE)*$K8</f>
        <v>#N/A</v>
      </c>
      <c r="U8" s="214" t="e">
        <f>VLOOKUP($M8,Лист5!$A$1:$N$10,9,FALSE)*$K8</f>
        <v>#N/A</v>
      </c>
      <c r="V8" s="214" t="e">
        <f>VLOOKUP($M8,Лист5!$A$1:$N$10,10,FALSE)*$K8</f>
        <v>#N/A</v>
      </c>
      <c r="W8" s="214" t="e">
        <f>VLOOKUP($M8,Лист5!$A$1:$N$10,11,FALSE)*$K8</f>
        <v>#N/A</v>
      </c>
      <c r="X8" s="214" t="e">
        <f>VLOOKUP($M8,Лист5!$A$1:$N$10,12,FALSE)*$K8</f>
        <v>#N/A</v>
      </c>
      <c r="Y8" s="214" t="e">
        <f>VLOOKUP($M8,Лист5!$A$1:$N$10,13,FALSE)*$K8</f>
        <v>#N/A</v>
      </c>
      <c r="Z8" s="214" t="e">
        <f>VLOOKUP($M8,Лист5!$A$1:$N$10,14,FALSE)*$K8</f>
        <v>#N/A</v>
      </c>
      <c r="AA8" s="214" t="e">
        <f>VLOOKUP($M8,Лист5!$A$1:$N$10,15,FALSE)*$K8</f>
        <v>#N/A</v>
      </c>
      <c r="AB8" s="214" t="e">
        <f>VLOOKUP($M8,Лист5!$A$1:$N$10,16,FALSE)*$K8</f>
        <v>#N/A</v>
      </c>
      <c r="AC8" s="214" t="e">
        <f>VLOOKUP($M8,Лист5!$A$1:$N$10,17,FALSE)*$K8</f>
        <v>#N/A</v>
      </c>
      <c r="AD8" t="s">
        <v>225</v>
      </c>
      <c r="AG8" s="14"/>
      <c r="AH8" s="14"/>
      <c r="AI8" s="14"/>
      <c r="AJ8" s="14"/>
      <c r="AK8" s="14"/>
      <c r="AL8" s="14"/>
      <c r="AM8" s="14"/>
    </row>
    <row r="9" spans="1:39" ht="15" customHeight="1">
      <c r="A9" s="6"/>
      <c r="B9" s="233"/>
      <c r="C9" s="7" t="s">
        <v>18</v>
      </c>
      <c r="D9" s="7" t="s">
        <v>19</v>
      </c>
      <c r="E9" s="7">
        <v>1.383</v>
      </c>
      <c r="F9" s="7">
        <v>585</v>
      </c>
      <c r="G9" s="7">
        <v>3.4</v>
      </c>
      <c r="H9" s="15">
        <f t="shared" si="0"/>
        <v>0</v>
      </c>
      <c r="I9" s="230"/>
      <c r="J9" s="10">
        <f t="shared" si="1"/>
        <v>0</v>
      </c>
      <c r="K9" s="11">
        <f t="shared" si="2"/>
        <v>0</v>
      </c>
      <c r="L9" s="580" t="s">
        <v>24</v>
      </c>
      <c r="M9" s="12" t="s">
        <v>12</v>
      </c>
      <c r="N9" s="214" t="e">
        <f>VLOOKUP($M9,Лист5!$A$1:$N$10,2,FALSE)*$K9</f>
        <v>#N/A</v>
      </c>
      <c r="O9" s="214" t="e">
        <f>VLOOKUP($M9,Лист5!$A$1:$N$10,3,FALSE)*$K9</f>
        <v>#N/A</v>
      </c>
      <c r="P9" s="214" t="e">
        <f>VLOOKUP($M9,Лист5!$A$1:$N$10,4,FALSE)*$K9</f>
        <v>#N/A</v>
      </c>
      <c r="Q9" s="214" t="e">
        <f>VLOOKUP($M9,Лист5!$A$1:$N$10,5,FALSE)*$K9</f>
        <v>#N/A</v>
      </c>
      <c r="R9" s="214" t="e">
        <f>VLOOKUP($M9,Лист5!$A$1:$N$10,6,FALSE)*$K9</f>
        <v>#N/A</v>
      </c>
      <c r="S9" s="214" t="e">
        <f>VLOOKUP($M9,Лист5!$A$1:$N$10,7,FALSE)*$K9</f>
        <v>#N/A</v>
      </c>
      <c r="T9" s="214" t="e">
        <f>VLOOKUP($M9,Лист5!$A$1:$N$10,8,FALSE)*$K9</f>
        <v>#N/A</v>
      </c>
      <c r="U9" s="214" t="e">
        <f>VLOOKUP($M9,Лист5!$A$1:$N$10,9,FALSE)*$K9</f>
        <v>#N/A</v>
      </c>
      <c r="V9" s="214" t="e">
        <f>VLOOKUP($M9,Лист5!$A$1:$N$10,10,FALSE)*$K9</f>
        <v>#N/A</v>
      </c>
      <c r="W9" s="214" t="e">
        <f>VLOOKUP($M9,Лист5!$A$1:$N$10,11,FALSE)*$K9</f>
        <v>#N/A</v>
      </c>
      <c r="X9" s="214" t="e">
        <f>VLOOKUP($M9,Лист5!$A$1:$N$10,12,FALSE)*$K9</f>
        <v>#N/A</v>
      </c>
      <c r="Y9" s="214" t="e">
        <f>VLOOKUP($M9,Лист5!$A$1:$N$10,13,FALSE)*$K9</f>
        <v>#N/A</v>
      </c>
      <c r="Z9" s="214" t="e">
        <f>VLOOKUP($M9,Лист5!$A$1:$N$10,14,FALSE)*$K9</f>
        <v>#N/A</v>
      </c>
      <c r="AA9" s="214" t="e">
        <f>VLOOKUP($M9,Лист5!$A$1:$N$10,15,FALSE)*$K9</f>
        <v>#N/A</v>
      </c>
      <c r="AB9" s="214" t="e">
        <f>VLOOKUP($M9,Лист5!$A$1:$N$10,16,FALSE)*$K9</f>
        <v>#N/A</v>
      </c>
      <c r="AC9" s="214" t="e">
        <f>VLOOKUP($M9,Лист5!$A$1:$N$10,17,FALSE)*$K9</f>
        <v>#N/A</v>
      </c>
      <c r="AD9" t="s">
        <v>226</v>
      </c>
      <c r="AG9" s="14"/>
      <c r="AH9" s="14"/>
      <c r="AI9" s="14"/>
      <c r="AJ9" s="14"/>
      <c r="AK9" s="14"/>
      <c r="AL9" s="14"/>
      <c r="AM9" s="14"/>
    </row>
    <row r="10" spans="1:39" ht="15" customHeight="1">
      <c r="A10" s="6"/>
      <c r="B10" s="233"/>
      <c r="C10" s="7" t="s">
        <v>18</v>
      </c>
      <c r="D10" s="7" t="s">
        <v>20</v>
      </c>
      <c r="E10" s="7">
        <v>1.383</v>
      </c>
      <c r="F10" s="7">
        <v>585</v>
      </c>
      <c r="G10" s="7">
        <v>3.4</v>
      </c>
      <c r="H10" s="15">
        <f t="shared" si="0"/>
        <v>0</v>
      </c>
      <c r="I10" s="230"/>
      <c r="J10" s="10">
        <f t="shared" si="1"/>
        <v>0</v>
      </c>
      <c r="K10" s="11">
        <f t="shared" si="2"/>
        <v>0</v>
      </c>
      <c r="L10" s="580" t="s">
        <v>24</v>
      </c>
      <c r="M10" s="12" t="s">
        <v>12</v>
      </c>
      <c r="N10" s="214" t="e">
        <f>VLOOKUP($M10,Лист5!$A$1:$N$10,2,FALSE)*$K10</f>
        <v>#N/A</v>
      </c>
      <c r="O10" s="214" t="e">
        <f>VLOOKUP($M10,Лист5!$A$1:$N$10,3,FALSE)*$K10</f>
        <v>#N/A</v>
      </c>
      <c r="P10" s="214" t="e">
        <f>VLOOKUP($M10,Лист5!$A$1:$N$10,4,FALSE)*$K10</f>
        <v>#N/A</v>
      </c>
      <c r="Q10" s="214" t="e">
        <f>VLOOKUP($M10,Лист5!$A$1:$N$10,5,FALSE)*$K10</f>
        <v>#N/A</v>
      </c>
      <c r="R10" s="214" t="e">
        <f>VLOOKUP($M10,Лист5!$A$1:$N$10,6,FALSE)*$K10</f>
        <v>#N/A</v>
      </c>
      <c r="S10" s="214" t="e">
        <f>VLOOKUP($M10,Лист5!$A$1:$N$10,7,FALSE)*$K10</f>
        <v>#N/A</v>
      </c>
      <c r="T10" s="214" t="e">
        <f>VLOOKUP($M10,Лист5!$A$1:$N$10,8,FALSE)*$K10</f>
        <v>#N/A</v>
      </c>
      <c r="U10" s="214" t="e">
        <f>VLOOKUP($M10,Лист5!$A$1:$N$10,9,FALSE)*$K10</f>
        <v>#N/A</v>
      </c>
      <c r="V10" s="214" t="e">
        <f>VLOOKUP($M10,Лист5!$A$1:$N$10,10,FALSE)*$K10</f>
        <v>#N/A</v>
      </c>
      <c r="W10" s="214" t="e">
        <f>VLOOKUP($M10,Лист5!$A$1:$N$10,11,FALSE)*$K10</f>
        <v>#N/A</v>
      </c>
      <c r="X10" s="214" t="e">
        <f>VLOOKUP($M10,Лист5!$A$1:$N$10,12,FALSE)*$K10</f>
        <v>#N/A</v>
      </c>
      <c r="Y10" s="214" t="e">
        <f>VLOOKUP($M10,Лист5!$A$1:$N$10,13,FALSE)*$K10</f>
        <v>#N/A</v>
      </c>
      <c r="Z10" s="214" t="e">
        <f>VLOOKUP($M10,Лист5!$A$1:$N$10,14,FALSE)*$K10</f>
        <v>#N/A</v>
      </c>
      <c r="AA10" s="214" t="e">
        <f>VLOOKUP($M10,Лист5!$A$1:$N$10,15,FALSE)*$K10</f>
        <v>#N/A</v>
      </c>
      <c r="AB10" s="214" t="e">
        <f>VLOOKUP($M10,Лист5!$A$1:$N$10,16,FALSE)*$K10</f>
        <v>#N/A</v>
      </c>
      <c r="AC10" s="214" t="e">
        <f>VLOOKUP($M10,Лист5!$A$1:$N$10,17,FALSE)*$K10</f>
        <v>#N/A</v>
      </c>
      <c r="AD10" t="s">
        <v>226</v>
      </c>
      <c r="AG10" s="14"/>
      <c r="AH10" s="14"/>
      <c r="AI10" s="14"/>
      <c r="AJ10" s="14"/>
      <c r="AK10" s="14"/>
      <c r="AL10" s="14"/>
      <c r="AM10" s="14"/>
    </row>
    <row r="11" spans="1:39" ht="15" customHeight="1">
      <c r="A11" s="6"/>
      <c r="B11" s="233"/>
      <c r="C11" s="7" t="s">
        <v>21</v>
      </c>
      <c r="D11" s="7" t="s">
        <v>21</v>
      </c>
      <c r="E11" s="7">
        <v>0.24199999999999999</v>
      </c>
      <c r="F11" s="7">
        <v>2112</v>
      </c>
      <c r="G11" s="7">
        <v>6.04</v>
      </c>
      <c r="H11" s="16">
        <f t="shared" si="0"/>
        <v>0</v>
      </c>
      <c r="I11" s="230"/>
      <c r="J11" s="10">
        <f t="shared" si="1"/>
        <v>0</v>
      </c>
      <c r="K11" s="11">
        <f t="shared" si="2"/>
        <v>0</v>
      </c>
      <c r="L11" s="580" t="s">
        <v>24</v>
      </c>
      <c r="M11" s="12" t="s">
        <v>12</v>
      </c>
      <c r="N11" s="214" t="e">
        <f>VLOOKUP($M11,Лист5!$A$1:$N$10,2,FALSE)*$K11</f>
        <v>#N/A</v>
      </c>
      <c r="O11" s="214" t="e">
        <f>VLOOKUP($M11,Лист5!$A$1:$N$10,3,FALSE)*$K11</f>
        <v>#N/A</v>
      </c>
      <c r="P11" s="214" t="e">
        <f>VLOOKUP($M11,Лист5!$A$1:$N$10,4,FALSE)*$K11</f>
        <v>#N/A</v>
      </c>
      <c r="Q11" s="214" t="e">
        <f>VLOOKUP($M11,Лист5!$A$1:$N$10,5,FALSE)*$K11</f>
        <v>#N/A</v>
      </c>
      <c r="R11" s="214" t="e">
        <f>VLOOKUP($M11,Лист5!$A$1:$N$10,6,FALSE)*$K11</f>
        <v>#N/A</v>
      </c>
      <c r="S11" s="214" t="e">
        <f>VLOOKUP($M11,Лист5!$A$1:$N$10,7,FALSE)*$K11</f>
        <v>#N/A</v>
      </c>
      <c r="T11" s="214" t="e">
        <f>VLOOKUP($M11,Лист5!$A$1:$N$10,8,FALSE)*$K11</f>
        <v>#N/A</v>
      </c>
      <c r="U11" s="214" t="e">
        <f>VLOOKUP($M11,Лист5!$A$1:$N$10,9,FALSE)*$K11</f>
        <v>#N/A</v>
      </c>
      <c r="V11" s="214" t="e">
        <f>VLOOKUP($M11,Лист5!$A$1:$N$10,10,FALSE)*$K11</f>
        <v>#N/A</v>
      </c>
      <c r="W11" s="214" t="e">
        <f>VLOOKUP($M11,Лист5!$A$1:$N$10,11,FALSE)*$K11</f>
        <v>#N/A</v>
      </c>
      <c r="X11" s="214" t="e">
        <f>VLOOKUP($M11,Лист5!$A$1:$N$10,12,FALSE)*$K11</f>
        <v>#N/A</v>
      </c>
      <c r="Y11" s="214" t="e">
        <f>VLOOKUP($M11,Лист5!$A$1:$N$10,13,FALSE)*$K11</f>
        <v>#N/A</v>
      </c>
      <c r="Z11" s="214" t="e">
        <f>VLOOKUP($M11,Лист5!$A$1:$N$10,14,FALSE)*$K11</f>
        <v>#N/A</v>
      </c>
      <c r="AA11" s="214" t="e">
        <f>VLOOKUP($M11,Лист5!$A$1:$N$10,15,FALSE)*$K11</f>
        <v>#N/A</v>
      </c>
      <c r="AB11" s="214" t="e">
        <f>VLOOKUP($M11,Лист5!$A$1:$N$10,16,FALSE)*$K11</f>
        <v>#N/A</v>
      </c>
      <c r="AC11" s="214" t="e">
        <f>VLOOKUP($M11,Лист5!$A$1:$N$10,17,FALSE)*$K11</f>
        <v>#N/A</v>
      </c>
      <c r="AD11" t="s">
        <v>228</v>
      </c>
      <c r="AG11" s="14"/>
      <c r="AH11" s="14"/>
      <c r="AI11" s="14"/>
      <c r="AJ11" s="14"/>
      <c r="AK11" s="14"/>
      <c r="AL11" s="14"/>
      <c r="AM11" s="14"/>
    </row>
    <row r="12" spans="1:39" ht="15" customHeight="1">
      <c r="A12" s="6"/>
      <c r="B12" s="233"/>
      <c r="C12" s="7" t="s">
        <v>21</v>
      </c>
      <c r="D12" s="7" t="s">
        <v>22</v>
      </c>
      <c r="E12" s="7">
        <v>0.23799999999999999</v>
      </c>
      <c r="F12" s="7">
        <v>2112</v>
      </c>
      <c r="G12" s="7">
        <v>6.04</v>
      </c>
      <c r="H12" s="16">
        <f t="shared" si="0"/>
        <v>0</v>
      </c>
      <c r="I12" s="230"/>
      <c r="J12" s="10">
        <f t="shared" si="1"/>
        <v>0</v>
      </c>
      <c r="K12" s="11">
        <f t="shared" si="2"/>
        <v>0</v>
      </c>
      <c r="L12" s="580" t="s">
        <v>24</v>
      </c>
      <c r="M12" s="12" t="s">
        <v>12</v>
      </c>
      <c r="N12" s="214" t="e">
        <f>VLOOKUP($M12,Лист5!$A$1:$N$10,2,FALSE)*$K12</f>
        <v>#N/A</v>
      </c>
      <c r="O12" s="214" t="e">
        <f>VLOOKUP($M12,Лист5!$A$1:$N$10,3,FALSE)*$K12</f>
        <v>#N/A</v>
      </c>
      <c r="P12" s="214" t="e">
        <f>VLOOKUP($M12,Лист5!$A$1:$N$10,4,FALSE)*$K12</f>
        <v>#N/A</v>
      </c>
      <c r="Q12" s="214" t="e">
        <f>VLOOKUP($M12,Лист5!$A$1:$N$10,5,FALSE)*$K12</f>
        <v>#N/A</v>
      </c>
      <c r="R12" s="214" t="e">
        <f>VLOOKUP($M12,Лист5!$A$1:$N$10,6,FALSE)*$K12</f>
        <v>#N/A</v>
      </c>
      <c r="S12" s="214" t="e">
        <f>VLOOKUP($M12,Лист5!$A$1:$N$10,7,FALSE)*$K12</f>
        <v>#N/A</v>
      </c>
      <c r="T12" s="214" t="e">
        <f>VLOOKUP($M12,Лист5!$A$1:$N$10,8,FALSE)*$K12</f>
        <v>#N/A</v>
      </c>
      <c r="U12" s="214" t="e">
        <f>VLOOKUP($M12,Лист5!$A$1:$N$10,9,FALSE)*$K12</f>
        <v>#N/A</v>
      </c>
      <c r="V12" s="214" t="e">
        <f>VLOOKUP($M12,Лист5!$A$1:$N$10,10,FALSE)*$K12</f>
        <v>#N/A</v>
      </c>
      <c r="W12" s="214" t="e">
        <f>VLOOKUP($M12,Лист5!$A$1:$N$10,11,FALSE)*$K12</f>
        <v>#N/A</v>
      </c>
      <c r="X12" s="214" t="e">
        <f>VLOOKUP($M12,Лист5!$A$1:$N$10,12,FALSE)*$K12</f>
        <v>#N/A</v>
      </c>
      <c r="Y12" s="214" t="e">
        <f>VLOOKUP($M12,Лист5!$A$1:$N$10,13,FALSE)*$K12</f>
        <v>#N/A</v>
      </c>
      <c r="Z12" s="214" t="e">
        <f>VLOOKUP($M12,Лист5!$A$1:$N$10,14,FALSE)*$K12</f>
        <v>#N/A</v>
      </c>
      <c r="AA12" s="214" t="e">
        <f>VLOOKUP($M12,Лист5!$A$1:$N$10,15,FALSE)*$K12</f>
        <v>#N/A</v>
      </c>
      <c r="AB12" s="214" t="e">
        <f>VLOOKUP($M12,Лист5!$A$1:$N$10,16,FALSE)*$K12</f>
        <v>#N/A</v>
      </c>
      <c r="AC12" s="214" t="e">
        <f>VLOOKUP($M12,Лист5!$A$1:$N$10,17,FALSE)*$K12</f>
        <v>#N/A</v>
      </c>
      <c r="AD12" t="s">
        <v>228</v>
      </c>
      <c r="AG12" s="14"/>
      <c r="AH12" s="14"/>
      <c r="AI12" s="14"/>
      <c r="AJ12" s="14"/>
      <c r="AK12" s="14"/>
      <c r="AL12" s="14"/>
      <c r="AM12" s="14"/>
    </row>
    <row r="13" spans="1:39" ht="15" customHeight="1">
      <c r="A13" s="6"/>
      <c r="B13" s="233"/>
      <c r="C13" s="7" t="s">
        <v>23</v>
      </c>
      <c r="D13" s="7" t="s">
        <v>23</v>
      </c>
      <c r="E13" s="7">
        <v>1.4750000000000001</v>
      </c>
      <c r="F13" s="7">
        <v>520</v>
      </c>
      <c r="G13" s="7">
        <v>2.38</v>
      </c>
      <c r="H13" s="15">
        <f t="shared" si="0"/>
        <v>0</v>
      </c>
      <c r="I13" s="230"/>
      <c r="J13" s="10">
        <f t="shared" si="1"/>
        <v>0</v>
      </c>
      <c r="K13" s="11">
        <f t="shared" si="2"/>
        <v>0</v>
      </c>
      <c r="L13" s="580" t="s">
        <v>24</v>
      </c>
      <c r="M13" s="17" t="s">
        <v>24</v>
      </c>
      <c r="N13" s="214">
        <f>VLOOKUP($M13,Лист5!$A$1:$N$10,2,FALSE)*$K13</f>
        <v>0</v>
      </c>
      <c r="O13" s="214">
        <f>VLOOKUP($M13,Лист5!$A$1:$N$10,3,FALSE)*$K13</f>
        <v>0</v>
      </c>
      <c r="P13" s="214">
        <f>VLOOKUP($M13,Лист5!$A$1:$N$10,4,FALSE)*$K13</f>
        <v>0</v>
      </c>
      <c r="Q13" s="214">
        <f>VLOOKUP($M13,Лист5!$A$1:$N$10,5,FALSE)*$K13</f>
        <v>0</v>
      </c>
      <c r="R13" s="214">
        <f>VLOOKUP($M13,Лист5!$A$1:$N$10,6,FALSE)*$K13</f>
        <v>0</v>
      </c>
      <c r="S13" s="214">
        <f>VLOOKUP($M13,Лист5!$A$1:$N$10,7,FALSE)*$K13</f>
        <v>0</v>
      </c>
      <c r="T13" s="214">
        <f>VLOOKUP($M13,Лист5!$A$1:$N$10,8,FALSE)*$K13</f>
        <v>0</v>
      </c>
      <c r="U13" s="214">
        <f>VLOOKUP($M13,Лист5!$A$1:$N$10,9,FALSE)*$K13</f>
        <v>0</v>
      </c>
      <c r="V13" s="214">
        <f>VLOOKUP($M13,Лист5!$A$1:$N$10,10,FALSE)*$K13</f>
        <v>0</v>
      </c>
      <c r="W13" s="214">
        <f>VLOOKUP($M13,Лист5!$A$1:$N$10,11,FALSE)*$K13</f>
        <v>0</v>
      </c>
      <c r="X13" s="214">
        <f>VLOOKUP($M13,Лист5!$A$1:$N$10,12,FALSE)*$K13</f>
        <v>0</v>
      </c>
      <c r="Y13" s="214">
        <f>VLOOKUP($M13,Лист5!$A$1:$N$10,13,FALSE)*$K13</f>
        <v>0</v>
      </c>
      <c r="Z13" s="214">
        <f>VLOOKUP($M13,Лист5!$A$1:$N$10,14,FALSE)*$K13</f>
        <v>0</v>
      </c>
      <c r="AA13" s="214" t="e">
        <f>VLOOKUP($M13,Лист5!$A$1:$N$10,15,FALSE)*$K13</f>
        <v>#REF!</v>
      </c>
      <c r="AB13" s="214" t="e">
        <f>VLOOKUP($M13,Лист5!$A$1:$N$10,16,FALSE)*$K13</f>
        <v>#REF!</v>
      </c>
      <c r="AC13" s="214" t="e">
        <f>VLOOKUP($M13,Лист5!$A$1:$N$10,17,FALSE)*$K13</f>
        <v>#REF!</v>
      </c>
      <c r="AD13" t="s">
        <v>226</v>
      </c>
      <c r="AG13" s="14"/>
      <c r="AH13" s="14"/>
      <c r="AI13" s="14"/>
      <c r="AJ13" s="14"/>
      <c r="AK13" s="14"/>
      <c r="AL13" s="14"/>
      <c r="AM13" s="14"/>
    </row>
    <row r="14" spans="1:39" ht="15" customHeight="1">
      <c r="A14" s="6"/>
      <c r="B14" s="233"/>
      <c r="C14" s="7" t="s">
        <v>23</v>
      </c>
      <c r="D14" s="7" t="s">
        <v>25</v>
      </c>
      <c r="E14" s="7">
        <v>1.5249999999999999</v>
      </c>
      <c r="F14" s="7">
        <v>520</v>
      </c>
      <c r="G14" s="7">
        <v>2.38</v>
      </c>
      <c r="H14" s="15">
        <f t="shared" si="0"/>
        <v>0</v>
      </c>
      <c r="I14" s="230"/>
      <c r="J14" s="10">
        <f t="shared" si="1"/>
        <v>0</v>
      </c>
      <c r="K14" s="11">
        <f t="shared" si="2"/>
        <v>0</v>
      </c>
      <c r="L14" s="580" t="s">
        <v>24</v>
      </c>
      <c r="M14" s="17" t="s">
        <v>24</v>
      </c>
      <c r="N14" s="214">
        <f>VLOOKUP($M14,Лист5!$A$1:$N$10,2,FALSE)*$K14</f>
        <v>0</v>
      </c>
      <c r="O14" s="214">
        <f>VLOOKUP($M14,Лист5!$A$1:$N$10,3,FALSE)*$K14</f>
        <v>0</v>
      </c>
      <c r="P14" s="214">
        <f>VLOOKUP($M14,Лист5!$A$1:$N$10,4,FALSE)*$K14</f>
        <v>0</v>
      </c>
      <c r="Q14" s="214">
        <f>VLOOKUP($M14,Лист5!$A$1:$N$10,5,FALSE)*$K14</f>
        <v>0</v>
      </c>
      <c r="R14" s="214">
        <f>VLOOKUP($M14,Лист5!$A$1:$N$10,6,FALSE)*$K14</f>
        <v>0</v>
      </c>
      <c r="S14" s="214">
        <f>VLOOKUP($M14,Лист5!$A$1:$N$10,7,FALSE)*$K14</f>
        <v>0</v>
      </c>
      <c r="T14" s="214">
        <f>VLOOKUP($M14,Лист5!$A$1:$N$10,8,FALSE)*$K14</f>
        <v>0</v>
      </c>
      <c r="U14" s="214">
        <f>VLOOKUP($M14,Лист5!$A$1:$N$10,9,FALSE)*$K14</f>
        <v>0</v>
      </c>
      <c r="V14" s="214">
        <f>VLOOKUP($M14,Лист5!$A$1:$N$10,10,FALSE)*$K14</f>
        <v>0</v>
      </c>
      <c r="W14" s="214">
        <f>VLOOKUP($M14,Лист5!$A$1:$N$10,11,FALSE)*$K14</f>
        <v>0</v>
      </c>
      <c r="X14" s="214">
        <f>VLOOKUP($M14,Лист5!$A$1:$N$10,12,FALSE)*$K14</f>
        <v>0</v>
      </c>
      <c r="Y14" s="214">
        <f>VLOOKUP($M14,Лист5!$A$1:$N$10,13,FALSE)*$K14</f>
        <v>0</v>
      </c>
      <c r="Z14" s="214">
        <f>VLOOKUP($M14,Лист5!$A$1:$N$10,14,FALSE)*$K14</f>
        <v>0</v>
      </c>
      <c r="AA14" s="214" t="e">
        <f>VLOOKUP($M14,Лист5!$A$1:$N$10,15,FALSE)*$K14</f>
        <v>#REF!</v>
      </c>
      <c r="AB14" s="214" t="e">
        <f>VLOOKUP($M14,Лист5!$A$1:$N$10,16,FALSE)*$K14</f>
        <v>#REF!</v>
      </c>
      <c r="AC14" s="214" t="e">
        <f>VLOOKUP($M14,Лист5!$A$1:$N$10,17,FALSE)*$K14</f>
        <v>#REF!</v>
      </c>
      <c r="AD14" t="s">
        <v>226</v>
      </c>
      <c r="AG14" s="14"/>
      <c r="AH14" s="14"/>
      <c r="AI14" s="14"/>
      <c r="AJ14" s="14"/>
      <c r="AK14" s="14"/>
      <c r="AL14" s="14"/>
      <c r="AM14" s="14"/>
    </row>
    <row r="15" spans="1:39" ht="15" customHeight="1">
      <c r="A15" s="6"/>
      <c r="B15" s="233"/>
      <c r="C15" s="7" t="s">
        <v>23</v>
      </c>
      <c r="D15" s="7" t="s">
        <v>26</v>
      </c>
      <c r="E15" s="7">
        <v>1.5249999999999999</v>
      </c>
      <c r="F15" s="7">
        <v>520</v>
      </c>
      <c r="G15" s="7">
        <v>2.38</v>
      </c>
      <c r="H15" s="15">
        <f t="shared" si="0"/>
        <v>0</v>
      </c>
      <c r="I15" s="230"/>
      <c r="J15" s="10">
        <f t="shared" si="1"/>
        <v>0</v>
      </c>
      <c r="K15" s="11">
        <f t="shared" si="2"/>
        <v>0</v>
      </c>
      <c r="L15" s="580" t="s">
        <v>24</v>
      </c>
      <c r="M15" s="17" t="s">
        <v>24</v>
      </c>
      <c r="N15" s="214">
        <f>VLOOKUP($M15,Лист5!$A$1:$N$10,2,FALSE)*$K15</f>
        <v>0</v>
      </c>
      <c r="O15" s="214">
        <f>VLOOKUP($M15,Лист5!$A$1:$N$10,3,FALSE)*$K15</f>
        <v>0</v>
      </c>
      <c r="P15" s="214">
        <f>VLOOKUP($M15,Лист5!$A$1:$N$10,4,FALSE)*$K15</f>
        <v>0</v>
      </c>
      <c r="Q15" s="214">
        <f>VLOOKUP($M15,Лист5!$A$1:$N$10,5,FALSE)*$K15</f>
        <v>0</v>
      </c>
      <c r="R15" s="214">
        <f>VLOOKUP($M15,Лист5!$A$1:$N$10,6,FALSE)*$K15</f>
        <v>0</v>
      </c>
      <c r="S15" s="214">
        <f>VLOOKUP($M15,Лист5!$A$1:$N$10,7,FALSE)*$K15</f>
        <v>0</v>
      </c>
      <c r="T15" s="214">
        <f>VLOOKUP($M15,Лист5!$A$1:$N$10,8,FALSE)*$K15</f>
        <v>0</v>
      </c>
      <c r="U15" s="214">
        <f>VLOOKUP($M15,Лист5!$A$1:$N$10,9,FALSE)*$K15</f>
        <v>0</v>
      </c>
      <c r="V15" s="214">
        <f>VLOOKUP($M15,Лист5!$A$1:$N$10,10,FALSE)*$K15</f>
        <v>0</v>
      </c>
      <c r="W15" s="214">
        <f>VLOOKUP($M15,Лист5!$A$1:$N$10,11,FALSE)*$K15</f>
        <v>0</v>
      </c>
      <c r="X15" s="214">
        <f>VLOOKUP($M15,Лист5!$A$1:$N$10,12,FALSE)*$K15</f>
        <v>0</v>
      </c>
      <c r="Y15" s="214">
        <f>VLOOKUP($M15,Лист5!$A$1:$N$10,13,FALSE)*$K15</f>
        <v>0</v>
      </c>
      <c r="Z15" s="214">
        <f>VLOOKUP($M15,Лист5!$A$1:$N$10,14,FALSE)*$K15</f>
        <v>0</v>
      </c>
      <c r="AA15" s="214" t="e">
        <f>VLOOKUP($M15,Лист5!$A$1:$N$10,15,FALSE)*$K15</f>
        <v>#REF!</v>
      </c>
      <c r="AB15" s="214" t="e">
        <f>VLOOKUP($M15,Лист5!$A$1:$N$10,16,FALSE)*$K15</f>
        <v>#REF!</v>
      </c>
      <c r="AC15" s="214" t="e">
        <f>VLOOKUP($M15,Лист5!$A$1:$N$10,17,FALSE)*$K15</f>
        <v>#REF!</v>
      </c>
      <c r="AD15" t="s">
        <v>226</v>
      </c>
      <c r="AG15" s="14"/>
      <c r="AH15" s="14"/>
      <c r="AI15" s="14"/>
      <c r="AJ15" s="14"/>
      <c r="AK15" s="14"/>
      <c r="AL15" s="14"/>
      <c r="AM15" s="14"/>
    </row>
    <row r="16" spans="1:39" ht="15" customHeight="1">
      <c r="A16" s="6"/>
      <c r="B16" s="233"/>
      <c r="C16" s="7" t="s">
        <v>23</v>
      </c>
      <c r="D16" s="7" t="s">
        <v>27</v>
      </c>
      <c r="E16" s="7">
        <v>1.4750000000000001</v>
      </c>
      <c r="F16" s="7">
        <v>520</v>
      </c>
      <c r="G16" s="7">
        <v>2.38</v>
      </c>
      <c r="H16" s="15">
        <f t="shared" si="0"/>
        <v>0</v>
      </c>
      <c r="I16" s="230"/>
      <c r="J16" s="10">
        <f t="shared" si="1"/>
        <v>0</v>
      </c>
      <c r="K16" s="11">
        <f t="shared" si="2"/>
        <v>0</v>
      </c>
      <c r="L16" s="580" t="s">
        <v>24</v>
      </c>
      <c r="M16" s="12" t="s">
        <v>12</v>
      </c>
      <c r="N16" s="214" t="e">
        <f>VLOOKUP($M16,Лист5!$A$1:$N$10,2,FALSE)*$K16</f>
        <v>#N/A</v>
      </c>
      <c r="O16" s="214" t="e">
        <f>VLOOKUP($M16,Лист5!$A$1:$N$10,3,FALSE)*$K16</f>
        <v>#N/A</v>
      </c>
      <c r="P16" s="214" t="e">
        <f>VLOOKUP($M16,Лист5!$A$1:$N$10,4,FALSE)*$K16</f>
        <v>#N/A</v>
      </c>
      <c r="Q16" s="214" t="e">
        <f>VLOOKUP($M16,Лист5!$A$1:$N$10,5,FALSE)*$K16</f>
        <v>#N/A</v>
      </c>
      <c r="R16" s="214" t="e">
        <f>VLOOKUP($M16,Лист5!$A$1:$N$10,6,FALSE)*$K16</f>
        <v>#N/A</v>
      </c>
      <c r="S16" s="214" t="e">
        <f>VLOOKUP($M16,Лист5!$A$1:$N$10,7,FALSE)*$K16</f>
        <v>#N/A</v>
      </c>
      <c r="T16" s="214" t="e">
        <f>VLOOKUP($M16,Лист5!$A$1:$N$10,8,FALSE)*$K16</f>
        <v>#N/A</v>
      </c>
      <c r="U16" s="214" t="e">
        <f>VLOOKUP($M16,Лист5!$A$1:$N$10,9,FALSE)*$K16</f>
        <v>#N/A</v>
      </c>
      <c r="V16" s="214" t="e">
        <f>VLOOKUP($M16,Лист5!$A$1:$N$10,10,FALSE)*$K16</f>
        <v>#N/A</v>
      </c>
      <c r="W16" s="214" t="e">
        <f>VLOOKUP($M16,Лист5!$A$1:$N$10,11,FALSE)*$K16</f>
        <v>#N/A</v>
      </c>
      <c r="X16" s="214" t="e">
        <f>VLOOKUP($M16,Лист5!$A$1:$N$10,12,FALSE)*$K16</f>
        <v>#N/A</v>
      </c>
      <c r="Y16" s="214" t="e">
        <f>VLOOKUP($M16,Лист5!$A$1:$N$10,13,FALSE)*$K16</f>
        <v>#N/A</v>
      </c>
      <c r="Z16" s="214" t="e">
        <f>VLOOKUP($M16,Лист5!$A$1:$N$10,14,FALSE)*$K16</f>
        <v>#N/A</v>
      </c>
      <c r="AA16" s="214" t="e">
        <f>VLOOKUP($M16,Лист5!$A$1:$N$10,15,FALSE)*$K16</f>
        <v>#N/A</v>
      </c>
      <c r="AB16" s="214" t="e">
        <f>VLOOKUP($M16,Лист5!$A$1:$N$10,16,FALSE)*$K16</f>
        <v>#N/A</v>
      </c>
      <c r="AC16" s="214" t="e">
        <f>VLOOKUP($M16,Лист5!$A$1:$N$10,17,FALSE)*$K16</f>
        <v>#N/A</v>
      </c>
      <c r="AD16" t="s">
        <v>226</v>
      </c>
      <c r="AG16" s="14"/>
      <c r="AH16" s="14"/>
      <c r="AI16" s="14"/>
      <c r="AJ16" s="14"/>
      <c r="AK16" s="14"/>
      <c r="AL16" s="14"/>
      <c r="AM16" s="14"/>
    </row>
    <row r="17" spans="1:39" ht="15" customHeight="1">
      <c r="A17" s="6"/>
      <c r="B17" s="233"/>
      <c r="C17" s="7" t="s">
        <v>28</v>
      </c>
      <c r="D17" s="7" t="s">
        <v>28</v>
      </c>
      <c r="E17" s="7">
        <v>1.516</v>
      </c>
      <c r="F17" s="7">
        <v>455</v>
      </c>
      <c r="G17" s="7">
        <v>2.5099999999999998</v>
      </c>
      <c r="H17" s="15">
        <f t="shared" si="0"/>
        <v>0</v>
      </c>
      <c r="I17" s="230"/>
      <c r="J17" s="10">
        <f t="shared" si="1"/>
        <v>0</v>
      </c>
      <c r="K17" s="11">
        <f t="shared" si="2"/>
        <v>0</v>
      </c>
      <c r="L17" s="580" t="s">
        <v>24</v>
      </c>
      <c r="M17" s="17" t="s">
        <v>24</v>
      </c>
      <c r="N17" s="214">
        <f>VLOOKUP($M17,Лист5!$A$1:$N$10,2,FALSE)*$K17</f>
        <v>0</v>
      </c>
      <c r="O17" s="214">
        <f>VLOOKUP($M17,Лист5!$A$1:$N$10,3,FALSE)*$K17</f>
        <v>0</v>
      </c>
      <c r="P17" s="214">
        <f>VLOOKUP($M17,Лист5!$A$1:$N$10,4,FALSE)*$K17</f>
        <v>0</v>
      </c>
      <c r="Q17" s="214">
        <f>VLOOKUP($M17,Лист5!$A$1:$N$10,5,FALSE)*$K17</f>
        <v>0</v>
      </c>
      <c r="R17" s="214">
        <f>VLOOKUP($M17,Лист5!$A$1:$N$10,6,FALSE)*$K17</f>
        <v>0</v>
      </c>
      <c r="S17" s="214">
        <f>VLOOKUP($M17,Лист5!$A$1:$N$10,7,FALSE)*$K17</f>
        <v>0</v>
      </c>
      <c r="T17" s="214">
        <f>VLOOKUP($M17,Лист5!$A$1:$N$10,8,FALSE)*$K17</f>
        <v>0</v>
      </c>
      <c r="U17" s="214">
        <f>VLOOKUP($M17,Лист5!$A$1:$N$10,9,FALSE)*$K17</f>
        <v>0</v>
      </c>
      <c r="V17" s="214">
        <f>VLOOKUP($M17,Лист5!$A$1:$N$10,10,FALSE)*$K17</f>
        <v>0</v>
      </c>
      <c r="W17" s="214">
        <f>VLOOKUP($M17,Лист5!$A$1:$N$10,11,FALSE)*$K17</f>
        <v>0</v>
      </c>
      <c r="X17" s="214">
        <f>VLOOKUP($M17,Лист5!$A$1:$N$10,12,FALSE)*$K17</f>
        <v>0</v>
      </c>
      <c r="Y17" s="214">
        <f>VLOOKUP($M17,Лист5!$A$1:$N$10,13,FALSE)*$K17</f>
        <v>0</v>
      </c>
      <c r="Z17" s="214">
        <f>VLOOKUP($M17,Лист5!$A$1:$N$10,14,FALSE)*$K17</f>
        <v>0</v>
      </c>
      <c r="AA17" s="214" t="e">
        <f>VLOOKUP($M17,Лист5!$A$1:$N$10,15,FALSE)*$K17</f>
        <v>#REF!</v>
      </c>
      <c r="AB17" s="214" t="e">
        <f>VLOOKUP($M17,Лист5!$A$1:$N$10,16,FALSE)*$K17</f>
        <v>#REF!</v>
      </c>
      <c r="AC17" s="214" t="e">
        <f>VLOOKUP($M17,Лист5!$A$1:$N$10,17,FALSE)*$K17</f>
        <v>#REF!</v>
      </c>
      <c r="AD17" t="s">
        <v>226</v>
      </c>
      <c r="AG17" s="14"/>
      <c r="AH17" s="14"/>
      <c r="AI17" s="14"/>
      <c r="AJ17" s="14"/>
      <c r="AK17" s="14"/>
      <c r="AL17" s="14"/>
      <c r="AM17" s="14"/>
    </row>
    <row r="18" spans="1:39" ht="15" customHeight="1">
      <c r="A18" s="6"/>
      <c r="B18" s="233"/>
      <c r="C18" s="7" t="s">
        <v>28</v>
      </c>
      <c r="D18" s="7" t="s">
        <v>29</v>
      </c>
      <c r="E18" s="7">
        <v>1.6060000000000001</v>
      </c>
      <c r="F18" s="7">
        <v>455</v>
      </c>
      <c r="G18" s="7">
        <v>2.5099999999999998</v>
      </c>
      <c r="H18" s="15">
        <f t="shared" si="0"/>
        <v>0</v>
      </c>
      <c r="I18" s="230"/>
      <c r="J18" s="10">
        <f t="shared" si="1"/>
        <v>0</v>
      </c>
      <c r="K18" s="11">
        <f t="shared" si="2"/>
        <v>0</v>
      </c>
      <c r="L18" s="580" t="s">
        <v>24</v>
      </c>
      <c r="M18" s="17" t="s">
        <v>24</v>
      </c>
      <c r="N18" s="214">
        <f>VLOOKUP($M18,Лист5!$A$1:$N$10,2,FALSE)*$K18</f>
        <v>0</v>
      </c>
      <c r="O18" s="214">
        <f>VLOOKUP($M18,Лист5!$A$1:$N$10,3,FALSE)*$K18</f>
        <v>0</v>
      </c>
      <c r="P18" s="214">
        <f>VLOOKUP($M18,Лист5!$A$1:$N$10,4,FALSE)*$K18</f>
        <v>0</v>
      </c>
      <c r="Q18" s="214">
        <f>VLOOKUP($M18,Лист5!$A$1:$N$10,5,FALSE)*$K18</f>
        <v>0</v>
      </c>
      <c r="R18" s="214">
        <f>VLOOKUP($M18,Лист5!$A$1:$N$10,6,FALSE)*$K18</f>
        <v>0</v>
      </c>
      <c r="S18" s="214">
        <f>VLOOKUP($M18,Лист5!$A$1:$N$10,7,FALSE)*$K18</f>
        <v>0</v>
      </c>
      <c r="T18" s="214">
        <f>VLOOKUP($M18,Лист5!$A$1:$N$10,8,FALSE)*$K18</f>
        <v>0</v>
      </c>
      <c r="U18" s="214">
        <f>VLOOKUP($M18,Лист5!$A$1:$N$10,9,FALSE)*$K18</f>
        <v>0</v>
      </c>
      <c r="V18" s="214">
        <f>VLOOKUP($M18,Лист5!$A$1:$N$10,10,FALSE)*$K18</f>
        <v>0</v>
      </c>
      <c r="W18" s="214">
        <f>VLOOKUP($M18,Лист5!$A$1:$N$10,11,FALSE)*$K18</f>
        <v>0</v>
      </c>
      <c r="X18" s="214">
        <f>VLOOKUP($M18,Лист5!$A$1:$N$10,12,FALSE)*$K18</f>
        <v>0</v>
      </c>
      <c r="Y18" s="214">
        <f>VLOOKUP($M18,Лист5!$A$1:$N$10,13,FALSE)*$K18</f>
        <v>0</v>
      </c>
      <c r="Z18" s="214">
        <f>VLOOKUP($M18,Лист5!$A$1:$N$10,14,FALSE)*$K18</f>
        <v>0</v>
      </c>
      <c r="AA18" s="214" t="e">
        <f>VLOOKUP($M18,Лист5!$A$1:$N$10,15,FALSE)*$K18</f>
        <v>#REF!</v>
      </c>
      <c r="AB18" s="214" t="e">
        <f>VLOOKUP($M18,Лист5!$A$1:$N$10,16,FALSE)*$K18</f>
        <v>#REF!</v>
      </c>
      <c r="AC18" s="214" t="e">
        <f>VLOOKUP($M18,Лист5!$A$1:$N$10,17,FALSE)*$K18</f>
        <v>#REF!</v>
      </c>
      <c r="AD18" t="s">
        <v>226</v>
      </c>
      <c r="AG18" s="14"/>
      <c r="AH18" s="14"/>
      <c r="AI18" s="14"/>
      <c r="AJ18" s="14"/>
      <c r="AK18" s="14"/>
      <c r="AL18" s="14"/>
      <c r="AM18" s="14"/>
    </row>
    <row r="19" spans="1:39" ht="15" customHeight="1">
      <c r="A19" s="6"/>
      <c r="B19" s="233"/>
      <c r="C19" s="7" t="s">
        <v>28</v>
      </c>
      <c r="D19" s="7" t="s">
        <v>30</v>
      </c>
      <c r="E19" s="7">
        <v>1.6060000000000001</v>
      </c>
      <c r="F19" s="7">
        <v>455</v>
      </c>
      <c r="G19" s="7">
        <v>2.5099999999999998</v>
      </c>
      <c r="H19" s="15">
        <f t="shared" si="0"/>
        <v>0</v>
      </c>
      <c r="I19" s="230"/>
      <c r="J19" s="10">
        <f t="shared" si="1"/>
        <v>0</v>
      </c>
      <c r="K19" s="11">
        <f t="shared" si="2"/>
        <v>0</v>
      </c>
      <c r="L19" s="580" t="s">
        <v>24</v>
      </c>
      <c r="M19" s="17" t="s">
        <v>24</v>
      </c>
      <c r="N19" s="214">
        <f>VLOOKUP($M19,Лист5!$A$1:$N$10,2,FALSE)*$K19</f>
        <v>0</v>
      </c>
      <c r="O19" s="214">
        <f>VLOOKUP($M19,Лист5!$A$1:$N$10,3,FALSE)*$K19</f>
        <v>0</v>
      </c>
      <c r="P19" s="214">
        <f>VLOOKUP($M19,Лист5!$A$1:$N$10,4,FALSE)*$K19</f>
        <v>0</v>
      </c>
      <c r="Q19" s="214">
        <f>VLOOKUP($M19,Лист5!$A$1:$N$10,5,FALSE)*$K19</f>
        <v>0</v>
      </c>
      <c r="R19" s="214">
        <f>VLOOKUP($M19,Лист5!$A$1:$N$10,6,FALSE)*$K19</f>
        <v>0</v>
      </c>
      <c r="S19" s="214">
        <f>VLOOKUP($M19,Лист5!$A$1:$N$10,7,FALSE)*$K19</f>
        <v>0</v>
      </c>
      <c r="T19" s="214">
        <f>VLOOKUP($M19,Лист5!$A$1:$N$10,8,FALSE)*$K19</f>
        <v>0</v>
      </c>
      <c r="U19" s="214">
        <f>VLOOKUP($M19,Лист5!$A$1:$N$10,9,FALSE)*$K19</f>
        <v>0</v>
      </c>
      <c r="V19" s="214">
        <f>VLOOKUP($M19,Лист5!$A$1:$N$10,10,FALSE)*$K19</f>
        <v>0</v>
      </c>
      <c r="W19" s="214">
        <f>VLOOKUP($M19,Лист5!$A$1:$N$10,11,FALSE)*$K19</f>
        <v>0</v>
      </c>
      <c r="X19" s="214">
        <f>VLOOKUP($M19,Лист5!$A$1:$N$10,12,FALSE)*$K19</f>
        <v>0</v>
      </c>
      <c r="Y19" s="214">
        <f>VLOOKUP($M19,Лист5!$A$1:$N$10,13,FALSE)*$K19</f>
        <v>0</v>
      </c>
      <c r="Z19" s="214">
        <f>VLOOKUP($M19,Лист5!$A$1:$N$10,14,FALSE)*$K19</f>
        <v>0</v>
      </c>
      <c r="AA19" s="214" t="e">
        <f>VLOOKUP($M19,Лист5!$A$1:$N$10,15,FALSE)*$K19</f>
        <v>#REF!</v>
      </c>
      <c r="AB19" s="214" t="e">
        <f>VLOOKUP($M19,Лист5!$A$1:$N$10,16,FALSE)*$K19</f>
        <v>#REF!</v>
      </c>
      <c r="AC19" s="214" t="e">
        <f>VLOOKUP($M19,Лист5!$A$1:$N$10,17,FALSE)*$K19</f>
        <v>#REF!</v>
      </c>
      <c r="AD19" t="s">
        <v>226</v>
      </c>
      <c r="AG19" s="14"/>
      <c r="AH19" s="14"/>
      <c r="AI19" s="14"/>
      <c r="AJ19" s="14"/>
      <c r="AK19" s="14"/>
      <c r="AL19" s="14"/>
      <c r="AM19" s="14"/>
    </row>
    <row r="20" spans="1:39" ht="15" customHeight="1">
      <c r="A20" s="6"/>
      <c r="B20" s="233"/>
      <c r="C20" s="7" t="s">
        <v>28</v>
      </c>
      <c r="D20" s="7" t="s">
        <v>31</v>
      </c>
      <c r="E20" s="7">
        <v>1.516</v>
      </c>
      <c r="F20" s="7">
        <v>455</v>
      </c>
      <c r="G20" s="7">
        <v>2.5099999999999998</v>
      </c>
      <c r="H20" s="15">
        <f t="shared" si="0"/>
        <v>0</v>
      </c>
      <c r="I20" s="230"/>
      <c r="J20" s="10">
        <f t="shared" si="1"/>
        <v>0</v>
      </c>
      <c r="K20" s="11">
        <f t="shared" si="2"/>
        <v>0</v>
      </c>
      <c r="L20" s="580" t="s">
        <v>24</v>
      </c>
      <c r="M20" s="12" t="s">
        <v>12</v>
      </c>
      <c r="N20" s="214" t="e">
        <f>VLOOKUP($M20,Лист5!$A$1:$N$10,2,FALSE)*$K20</f>
        <v>#N/A</v>
      </c>
      <c r="O20" s="214" t="e">
        <f>VLOOKUP($M20,Лист5!$A$1:$N$10,3,FALSE)*$K20</f>
        <v>#N/A</v>
      </c>
      <c r="P20" s="214" t="e">
        <f>VLOOKUP($M20,Лист5!$A$1:$N$10,4,FALSE)*$K20</f>
        <v>#N/A</v>
      </c>
      <c r="Q20" s="214" t="e">
        <f>VLOOKUP($M20,Лист5!$A$1:$N$10,5,FALSE)*$K20</f>
        <v>#N/A</v>
      </c>
      <c r="R20" s="214" t="e">
        <f>VLOOKUP($M20,Лист5!$A$1:$N$10,6,FALSE)*$K20</f>
        <v>#N/A</v>
      </c>
      <c r="S20" s="214" t="e">
        <f>VLOOKUP($M20,Лист5!$A$1:$N$10,7,FALSE)*$K20</f>
        <v>#N/A</v>
      </c>
      <c r="T20" s="214" t="e">
        <f>VLOOKUP($M20,Лист5!$A$1:$N$10,8,FALSE)*$K20</f>
        <v>#N/A</v>
      </c>
      <c r="U20" s="214" t="e">
        <f>VLOOKUP($M20,Лист5!$A$1:$N$10,9,FALSE)*$K20</f>
        <v>#N/A</v>
      </c>
      <c r="V20" s="214" t="e">
        <f>VLOOKUP($M20,Лист5!$A$1:$N$10,10,FALSE)*$K20</f>
        <v>#N/A</v>
      </c>
      <c r="W20" s="214" t="e">
        <f>VLOOKUP($M20,Лист5!$A$1:$N$10,11,FALSE)*$K20</f>
        <v>#N/A</v>
      </c>
      <c r="X20" s="214" t="e">
        <f>VLOOKUP($M20,Лист5!$A$1:$N$10,12,FALSE)*$K20</f>
        <v>#N/A</v>
      </c>
      <c r="Y20" s="214" t="e">
        <f>VLOOKUP($M20,Лист5!$A$1:$N$10,13,FALSE)*$K20</f>
        <v>#N/A</v>
      </c>
      <c r="Z20" s="214" t="e">
        <f>VLOOKUP($M20,Лист5!$A$1:$N$10,14,FALSE)*$K20</f>
        <v>#N/A</v>
      </c>
      <c r="AA20" s="214" t="e">
        <f>VLOOKUP($M20,Лист5!$A$1:$N$10,15,FALSE)*$K20</f>
        <v>#N/A</v>
      </c>
      <c r="AB20" s="214" t="e">
        <f>VLOOKUP($M20,Лист5!$A$1:$N$10,16,FALSE)*$K20</f>
        <v>#N/A</v>
      </c>
      <c r="AC20" s="214" t="e">
        <f>VLOOKUP($M20,Лист5!$A$1:$N$10,17,FALSE)*$K20</f>
        <v>#N/A</v>
      </c>
      <c r="AD20" t="s">
        <v>226</v>
      </c>
      <c r="AG20" s="14"/>
      <c r="AH20" s="14"/>
      <c r="AI20" s="14"/>
      <c r="AJ20" s="14"/>
      <c r="AK20" s="14"/>
      <c r="AL20" s="14"/>
      <c r="AM20" s="14"/>
    </row>
    <row r="21" spans="1:39" ht="15" customHeight="1">
      <c r="A21" s="6"/>
      <c r="B21" s="233"/>
      <c r="C21" s="7" t="s">
        <v>32</v>
      </c>
      <c r="D21" s="7" t="s">
        <v>32</v>
      </c>
      <c r="E21" s="7">
        <v>1.508</v>
      </c>
      <c r="F21" s="7">
        <v>520</v>
      </c>
      <c r="G21" s="7">
        <v>2.5</v>
      </c>
      <c r="H21" s="15">
        <f t="shared" si="0"/>
        <v>0</v>
      </c>
      <c r="I21" s="230"/>
      <c r="J21" s="10">
        <f t="shared" si="1"/>
        <v>0</v>
      </c>
      <c r="K21" s="11">
        <f t="shared" si="2"/>
        <v>0</v>
      </c>
      <c r="L21" s="580" t="s">
        <v>24</v>
      </c>
      <c r="M21" s="17" t="s">
        <v>24</v>
      </c>
      <c r="N21" s="214">
        <f>VLOOKUP($M21,Лист5!$A$1:$N$10,2,FALSE)*$K21</f>
        <v>0</v>
      </c>
      <c r="O21" s="214">
        <f>VLOOKUP($M21,Лист5!$A$1:$N$10,3,FALSE)*$K21</f>
        <v>0</v>
      </c>
      <c r="P21" s="214">
        <f>VLOOKUP($M21,Лист5!$A$1:$N$10,4,FALSE)*$K21</f>
        <v>0</v>
      </c>
      <c r="Q21" s="214">
        <f>VLOOKUP($M21,Лист5!$A$1:$N$10,5,FALSE)*$K21</f>
        <v>0</v>
      </c>
      <c r="R21" s="214">
        <f>VLOOKUP($M21,Лист5!$A$1:$N$10,6,FALSE)*$K21</f>
        <v>0</v>
      </c>
      <c r="S21" s="214">
        <f>VLOOKUP($M21,Лист5!$A$1:$N$10,7,FALSE)*$K21</f>
        <v>0</v>
      </c>
      <c r="T21" s="214">
        <f>VLOOKUP($M21,Лист5!$A$1:$N$10,8,FALSE)*$K21</f>
        <v>0</v>
      </c>
      <c r="U21" s="214">
        <f>VLOOKUP($M21,Лист5!$A$1:$N$10,9,FALSE)*$K21</f>
        <v>0</v>
      </c>
      <c r="V21" s="214">
        <f>VLOOKUP($M21,Лист5!$A$1:$N$10,10,FALSE)*$K21</f>
        <v>0</v>
      </c>
      <c r="W21" s="214">
        <f>VLOOKUP($M21,Лист5!$A$1:$N$10,11,FALSE)*$K21</f>
        <v>0</v>
      </c>
      <c r="X21" s="214">
        <f>VLOOKUP($M21,Лист5!$A$1:$N$10,12,FALSE)*$K21</f>
        <v>0</v>
      </c>
      <c r="Y21" s="214">
        <f>VLOOKUP($M21,Лист5!$A$1:$N$10,13,FALSE)*$K21</f>
        <v>0</v>
      </c>
      <c r="Z21" s="214">
        <f>VLOOKUP($M21,Лист5!$A$1:$N$10,14,FALSE)*$K21</f>
        <v>0</v>
      </c>
      <c r="AA21" s="214" t="e">
        <f>VLOOKUP($M21,Лист5!$A$1:$N$10,15,FALSE)*$K21</f>
        <v>#REF!</v>
      </c>
      <c r="AB21" s="214" t="e">
        <f>VLOOKUP($M21,Лист5!$A$1:$N$10,16,FALSE)*$K21</f>
        <v>#REF!</v>
      </c>
      <c r="AC21" s="214" t="e">
        <f>VLOOKUP($M21,Лист5!$A$1:$N$10,17,FALSE)*$K21</f>
        <v>#REF!</v>
      </c>
      <c r="AD21" t="s">
        <v>226</v>
      </c>
      <c r="AG21" s="14"/>
      <c r="AH21" s="14"/>
      <c r="AI21" s="14"/>
      <c r="AJ21" s="14"/>
      <c r="AK21" s="14"/>
      <c r="AL21" s="14"/>
      <c r="AM21" s="14"/>
    </row>
    <row r="22" spans="1:39" ht="15" customHeight="1">
      <c r="A22" s="6"/>
      <c r="B22" s="233"/>
      <c r="C22" s="7" t="s">
        <v>32</v>
      </c>
      <c r="D22" s="7" t="s">
        <v>33</v>
      </c>
      <c r="E22" s="7">
        <v>1.6080000000000001</v>
      </c>
      <c r="F22" s="7">
        <v>520</v>
      </c>
      <c r="G22" s="7">
        <v>2.5</v>
      </c>
      <c r="H22" s="15">
        <f t="shared" si="0"/>
        <v>0</v>
      </c>
      <c r="I22" s="230"/>
      <c r="J22" s="10">
        <f t="shared" si="1"/>
        <v>0</v>
      </c>
      <c r="K22" s="11">
        <f t="shared" si="2"/>
        <v>0</v>
      </c>
      <c r="L22" s="580" t="s">
        <v>24</v>
      </c>
      <c r="M22" s="17" t="s">
        <v>24</v>
      </c>
      <c r="N22" s="214">
        <f>VLOOKUP($M22,Лист5!$A$1:$N$10,2,FALSE)*$K22</f>
        <v>0</v>
      </c>
      <c r="O22" s="214">
        <f>VLOOKUP($M22,Лист5!$A$1:$N$10,3,FALSE)*$K22</f>
        <v>0</v>
      </c>
      <c r="P22" s="214">
        <f>VLOOKUP($M22,Лист5!$A$1:$N$10,4,FALSE)*$K22</f>
        <v>0</v>
      </c>
      <c r="Q22" s="214">
        <f>VLOOKUP($M22,Лист5!$A$1:$N$10,5,FALSE)*$K22</f>
        <v>0</v>
      </c>
      <c r="R22" s="214">
        <f>VLOOKUP($M22,Лист5!$A$1:$N$10,6,FALSE)*$K22</f>
        <v>0</v>
      </c>
      <c r="S22" s="214">
        <f>VLOOKUP($M22,Лист5!$A$1:$N$10,7,FALSE)*$K22</f>
        <v>0</v>
      </c>
      <c r="T22" s="214">
        <f>VLOOKUP($M22,Лист5!$A$1:$N$10,8,FALSE)*$K22</f>
        <v>0</v>
      </c>
      <c r="U22" s="214">
        <f>VLOOKUP($M22,Лист5!$A$1:$N$10,9,FALSE)*$K22</f>
        <v>0</v>
      </c>
      <c r="V22" s="214">
        <f>VLOOKUP($M22,Лист5!$A$1:$N$10,10,FALSE)*$K22</f>
        <v>0</v>
      </c>
      <c r="W22" s="214">
        <f>VLOOKUP($M22,Лист5!$A$1:$N$10,11,FALSE)*$K22</f>
        <v>0</v>
      </c>
      <c r="X22" s="214">
        <f>VLOOKUP($M22,Лист5!$A$1:$N$10,12,FALSE)*$K22</f>
        <v>0</v>
      </c>
      <c r="Y22" s="214">
        <f>VLOOKUP($M22,Лист5!$A$1:$N$10,13,FALSE)*$K22</f>
        <v>0</v>
      </c>
      <c r="Z22" s="214">
        <f>VLOOKUP($M22,Лист5!$A$1:$N$10,14,FALSE)*$K22</f>
        <v>0</v>
      </c>
      <c r="AA22" s="214" t="e">
        <f>VLOOKUP($M22,Лист5!$A$1:$N$10,15,FALSE)*$K22</f>
        <v>#REF!</v>
      </c>
      <c r="AB22" s="214" t="e">
        <f>VLOOKUP($M22,Лист5!$A$1:$N$10,16,FALSE)*$K22</f>
        <v>#REF!</v>
      </c>
      <c r="AC22" s="214" t="e">
        <f>VLOOKUP($M22,Лист5!$A$1:$N$10,17,FALSE)*$K22</f>
        <v>#REF!</v>
      </c>
      <c r="AD22" t="s">
        <v>226</v>
      </c>
      <c r="AG22" s="14"/>
      <c r="AH22" s="14"/>
      <c r="AI22" s="14"/>
      <c r="AJ22" s="14"/>
      <c r="AK22" s="14"/>
      <c r="AL22" s="14"/>
      <c r="AM22" s="14"/>
    </row>
    <row r="23" spans="1:39" ht="15" customHeight="1">
      <c r="A23" s="6"/>
      <c r="B23" s="233"/>
      <c r="C23" s="7" t="s">
        <v>32</v>
      </c>
      <c r="D23" s="7" t="s">
        <v>34</v>
      </c>
      <c r="E23" s="7">
        <v>1.6080000000000001</v>
      </c>
      <c r="F23" s="7">
        <v>520</v>
      </c>
      <c r="G23" s="7">
        <v>2.5</v>
      </c>
      <c r="H23" s="15">
        <f t="shared" si="0"/>
        <v>0</v>
      </c>
      <c r="I23" s="230"/>
      <c r="J23" s="10">
        <f t="shared" si="1"/>
        <v>0</v>
      </c>
      <c r="K23" s="11">
        <f t="shared" si="2"/>
        <v>0</v>
      </c>
      <c r="L23" s="580" t="s">
        <v>24</v>
      </c>
      <c r="M23" s="17" t="s">
        <v>24</v>
      </c>
      <c r="N23" s="214">
        <f>VLOOKUP($M23,Лист5!$A$1:$N$10,2,FALSE)*$K23</f>
        <v>0</v>
      </c>
      <c r="O23" s="214">
        <f>VLOOKUP($M23,Лист5!$A$1:$N$10,3,FALSE)*$K23</f>
        <v>0</v>
      </c>
      <c r="P23" s="214">
        <f>VLOOKUP($M23,Лист5!$A$1:$N$10,4,FALSE)*$K23</f>
        <v>0</v>
      </c>
      <c r="Q23" s="214">
        <f>VLOOKUP($M23,Лист5!$A$1:$N$10,5,FALSE)*$K23</f>
        <v>0</v>
      </c>
      <c r="R23" s="214">
        <f>VLOOKUP($M23,Лист5!$A$1:$N$10,6,FALSE)*$K23</f>
        <v>0</v>
      </c>
      <c r="S23" s="214">
        <f>VLOOKUP($M23,Лист5!$A$1:$N$10,7,FALSE)*$K23</f>
        <v>0</v>
      </c>
      <c r="T23" s="214">
        <f>VLOOKUP($M23,Лист5!$A$1:$N$10,8,FALSE)*$K23</f>
        <v>0</v>
      </c>
      <c r="U23" s="214">
        <f>VLOOKUP($M23,Лист5!$A$1:$N$10,9,FALSE)*$K23</f>
        <v>0</v>
      </c>
      <c r="V23" s="214">
        <f>VLOOKUP($M23,Лист5!$A$1:$N$10,10,FALSE)*$K23</f>
        <v>0</v>
      </c>
      <c r="W23" s="214">
        <f>VLOOKUP($M23,Лист5!$A$1:$N$10,11,FALSE)*$K23</f>
        <v>0</v>
      </c>
      <c r="X23" s="214">
        <f>VLOOKUP($M23,Лист5!$A$1:$N$10,12,FALSE)*$K23</f>
        <v>0</v>
      </c>
      <c r="Y23" s="214">
        <f>VLOOKUP($M23,Лист5!$A$1:$N$10,13,FALSE)*$K23</f>
        <v>0</v>
      </c>
      <c r="Z23" s="214">
        <f>VLOOKUP($M23,Лист5!$A$1:$N$10,14,FALSE)*$K23</f>
        <v>0</v>
      </c>
      <c r="AA23" s="214" t="e">
        <f>VLOOKUP($M23,Лист5!$A$1:$N$10,15,FALSE)*$K23</f>
        <v>#REF!</v>
      </c>
      <c r="AB23" s="214" t="e">
        <f>VLOOKUP($M23,Лист5!$A$1:$N$10,16,FALSE)*$K23</f>
        <v>#REF!</v>
      </c>
      <c r="AC23" s="214" t="e">
        <f>VLOOKUP($M23,Лист5!$A$1:$N$10,17,FALSE)*$K23</f>
        <v>#REF!</v>
      </c>
      <c r="AD23" t="s">
        <v>226</v>
      </c>
      <c r="AG23" s="14"/>
      <c r="AH23" s="14"/>
      <c r="AI23" s="14"/>
      <c r="AJ23" s="14"/>
      <c r="AK23" s="14"/>
      <c r="AL23" s="14"/>
      <c r="AM23" s="14"/>
    </row>
    <row r="24" spans="1:39" ht="15" customHeight="1">
      <c r="A24" s="6"/>
      <c r="B24" s="233"/>
      <c r="C24" s="7" t="s">
        <v>32</v>
      </c>
      <c r="D24" s="7" t="s">
        <v>35</v>
      </c>
      <c r="E24" s="7">
        <v>1.508</v>
      </c>
      <c r="F24" s="7">
        <v>520</v>
      </c>
      <c r="G24" s="7">
        <v>2.5</v>
      </c>
      <c r="H24" s="15">
        <f t="shared" si="0"/>
        <v>0</v>
      </c>
      <c r="I24" s="230"/>
      <c r="J24" s="10">
        <f t="shared" si="1"/>
        <v>0</v>
      </c>
      <c r="K24" s="11">
        <f t="shared" si="2"/>
        <v>0</v>
      </c>
      <c r="L24" s="580" t="s">
        <v>24</v>
      </c>
      <c r="M24" s="12" t="s">
        <v>12</v>
      </c>
      <c r="N24" s="214" t="e">
        <f>VLOOKUP($M24,Лист5!$A$1:$N$10,2,FALSE)*$K24</f>
        <v>#N/A</v>
      </c>
      <c r="O24" s="214" t="e">
        <f>VLOOKUP($M24,Лист5!$A$1:$N$10,3,FALSE)*$K24</f>
        <v>#N/A</v>
      </c>
      <c r="P24" s="214" t="e">
        <f>VLOOKUP($M24,Лист5!$A$1:$N$10,4,FALSE)*$K24</f>
        <v>#N/A</v>
      </c>
      <c r="Q24" s="214" t="e">
        <f>VLOOKUP($M24,Лист5!$A$1:$N$10,5,FALSE)*$K24</f>
        <v>#N/A</v>
      </c>
      <c r="R24" s="214" t="e">
        <f>VLOOKUP($M24,Лист5!$A$1:$N$10,6,FALSE)*$K24</f>
        <v>#N/A</v>
      </c>
      <c r="S24" s="214" t="e">
        <f>VLOOKUP($M24,Лист5!$A$1:$N$10,7,FALSE)*$K24</f>
        <v>#N/A</v>
      </c>
      <c r="T24" s="214" t="e">
        <f>VLOOKUP($M24,Лист5!$A$1:$N$10,8,FALSE)*$K24</f>
        <v>#N/A</v>
      </c>
      <c r="U24" s="214" t="e">
        <f>VLOOKUP($M24,Лист5!$A$1:$N$10,9,FALSE)*$K24</f>
        <v>#N/A</v>
      </c>
      <c r="V24" s="214" t="e">
        <f>VLOOKUP($M24,Лист5!$A$1:$N$10,10,FALSE)*$K24</f>
        <v>#N/A</v>
      </c>
      <c r="W24" s="214" t="e">
        <f>VLOOKUP($M24,Лист5!$A$1:$N$10,11,FALSE)*$K24</f>
        <v>#N/A</v>
      </c>
      <c r="X24" s="214" t="e">
        <f>VLOOKUP($M24,Лист5!$A$1:$N$10,12,FALSE)*$K24</f>
        <v>#N/A</v>
      </c>
      <c r="Y24" s="214" t="e">
        <f>VLOOKUP($M24,Лист5!$A$1:$N$10,13,FALSE)*$K24</f>
        <v>#N/A</v>
      </c>
      <c r="Z24" s="214" t="e">
        <f>VLOOKUP($M24,Лист5!$A$1:$N$10,14,FALSE)*$K24</f>
        <v>#N/A</v>
      </c>
      <c r="AA24" s="214" t="e">
        <f>VLOOKUP($M24,Лист5!$A$1:$N$10,15,FALSE)*$K24</f>
        <v>#N/A</v>
      </c>
      <c r="AB24" s="214" t="e">
        <f>VLOOKUP($M24,Лист5!$A$1:$N$10,16,FALSE)*$K24</f>
        <v>#N/A</v>
      </c>
      <c r="AC24" s="214" t="e">
        <f>VLOOKUP($M24,Лист5!$A$1:$N$10,17,FALSE)*$K24</f>
        <v>#N/A</v>
      </c>
      <c r="AD24" t="s">
        <v>226</v>
      </c>
      <c r="AG24" s="14"/>
      <c r="AH24" s="14"/>
      <c r="AI24" s="14"/>
      <c r="AJ24" s="14"/>
      <c r="AK24" s="14"/>
      <c r="AL24" s="14"/>
      <c r="AM24" s="14"/>
    </row>
    <row r="25" spans="1:39" ht="15" customHeight="1">
      <c r="A25" s="6"/>
      <c r="B25" s="233"/>
      <c r="C25" s="7" t="s">
        <v>36</v>
      </c>
      <c r="D25" s="7" t="s">
        <v>37</v>
      </c>
      <c r="E25" s="7">
        <v>1.0109999999999999</v>
      </c>
      <c r="F25" s="7">
        <v>832</v>
      </c>
      <c r="G25" s="7">
        <v>2.83</v>
      </c>
      <c r="H25" s="18">
        <f t="shared" si="0"/>
        <v>0</v>
      </c>
      <c r="I25" s="230"/>
      <c r="J25" s="10">
        <f t="shared" si="1"/>
        <v>0</v>
      </c>
      <c r="K25" s="11">
        <f t="shared" si="2"/>
        <v>0</v>
      </c>
      <c r="L25" s="11" t="s">
        <v>485</v>
      </c>
      <c r="M25" s="19" t="s">
        <v>38</v>
      </c>
      <c r="N25" s="214">
        <f>VLOOKUP($M25,Лист5!$A$1:$N$10,2,FALSE)*$K25</f>
        <v>0</v>
      </c>
      <c r="O25" s="214">
        <f>VLOOKUP($M25,Лист5!$A$1:$N$10,3,FALSE)*$K25</f>
        <v>0</v>
      </c>
      <c r="P25" s="214">
        <f>VLOOKUP($M25,Лист5!$A$1:$N$10,4,FALSE)*$K25</f>
        <v>0</v>
      </c>
      <c r="Q25" s="214">
        <f>VLOOKUP($M25,Лист5!$A$1:$N$10,5,FALSE)*$K25</f>
        <v>0</v>
      </c>
      <c r="R25" s="214">
        <f>VLOOKUP($M25,Лист5!$A$1:$N$10,6,FALSE)*$K25</f>
        <v>0</v>
      </c>
      <c r="S25" s="214">
        <f>VLOOKUP($M25,Лист5!$A$1:$N$10,7,FALSE)*$K25</f>
        <v>0</v>
      </c>
      <c r="T25" s="214">
        <f>VLOOKUP($M25,Лист5!$A$1:$N$10,8,FALSE)*$K25</f>
        <v>0</v>
      </c>
      <c r="U25" s="214">
        <f>VLOOKUP($M25,Лист5!$A$1:$N$10,9,FALSE)*$K25</f>
        <v>0</v>
      </c>
      <c r="V25" s="214">
        <f>VLOOKUP($M25,Лист5!$A$1:$N$10,10,FALSE)*$K25</f>
        <v>0</v>
      </c>
      <c r="W25" s="214">
        <f>VLOOKUP($M25,Лист5!$A$1:$N$10,11,FALSE)*$K25</f>
        <v>0</v>
      </c>
      <c r="X25" s="214">
        <f>VLOOKUP($M25,Лист5!$A$1:$N$10,12,FALSE)*$K25</f>
        <v>0</v>
      </c>
      <c r="Y25" s="214">
        <f>VLOOKUP($M25,Лист5!$A$1:$N$10,13,FALSE)*$K25</f>
        <v>0</v>
      </c>
      <c r="Z25" s="214">
        <f>VLOOKUP($M25,Лист5!$A$1:$N$10,14,FALSE)*$K25</f>
        <v>0</v>
      </c>
      <c r="AA25" s="214" t="e">
        <f>VLOOKUP($M25,Лист5!$A$1:$N$10,15,FALSE)*$K25</f>
        <v>#REF!</v>
      </c>
      <c r="AB25" s="214" t="e">
        <f>VLOOKUP($M25,Лист5!$A$1:$N$10,16,FALSE)*$K25</f>
        <v>#REF!</v>
      </c>
      <c r="AC25" s="214" t="e">
        <f>VLOOKUP($M25,Лист5!$A$1:$N$10,17,FALSE)*$K25</f>
        <v>#REF!</v>
      </c>
      <c r="AD25" t="s">
        <v>225</v>
      </c>
      <c r="AG25" s="14"/>
      <c r="AH25" s="14"/>
      <c r="AI25" s="14"/>
      <c r="AJ25" s="14"/>
      <c r="AK25" s="14"/>
      <c r="AL25" s="14"/>
      <c r="AM25" s="14"/>
    </row>
    <row r="26" spans="1:39" ht="15" customHeight="1">
      <c r="A26" s="20"/>
      <c r="B26" s="234"/>
      <c r="C26" s="7" t="s">
        <v>39</v>
      </c>
      <c r="D26" s="7" t="s">
        <v>40</v>
      </c>
      <c r="E26" s="7">
        <v>0.91600000000000004</v>
      </c>
      <c r="F26" s="7">
        <v>832</v>
      </c>
      <c r="G26" s="7">
        <v>2.79</v>
      </c>
      <c r="H26" s="9">
        <f t="shared" si="0"/>
        <v>0</v>
      </c>
      <c r="I26" s="230"/>
      <c r="J26" s="10">
        <f t="shared" si="1"/>
        <v>0</v>
      </c>
      <c r="K26" s="11">
        <f t="shared" si="2"/>
        <v>0</v>
      </c>
      <c r="L26" s="11" t="s">
        <v>485</v>
      </c>
      <c r="M26" s="19" t="s">
        <v>38</v>
      </c>
      <c r="N26" s="214">
        <f>VLOOKUP($M26,Лист5!$A$1:$N$10,2,FALSE)*$K26</f>
        <v>0</v>
      </c>
      <c r="O26" s="214">
        <f>VLOOKUP($M26,Лист5!$A$1:$N$10,3,FALSE)*$K26</f>
        <v>0</v>
      </c>
      <c r="P26" s="214">
        <f>VLOOKUP($M26,Лист5!$A$1:$N$10,4,FALSE)*$K26</f>
        <v>0</v>
      </c>
      <c r="Q26" s="214">
        <f>VLOOKUP($M26,Лист5!$A$1:$N$10,5,FALSE)*$K26</f>
        <v>0</v>
      </c>
      <c r="R26" s="214">
        <f>VLOOKUP($M26,Лист5!$A$1:$N$10,6,FALSE)*$K26</f>
        <v>0</v>
      </c>
      <c r="S26" s="214">
        <f>VLOOKUP($M26,Лист5!$A$1:$N$10,7,FALSE)*$K26</f>
        <v>0</v>
      </c>
      <c r="T26" s="214">
        <f>VLOOKUP($M26,Лист5!$A$1:$N$10,8,FALSE)*$K26</f>
        <v>0</v>
      </c>
      <c r="U26" s="214">
        <f>VLOOKUP($M26,Лист5!$A$1:$N$10,9,FALSE)*$K26</f>
        <v>0</v>
      </c>
      <c r="V26" s="214">
        <f>VLOOKUP($M26,Лист5!$A$1:$N$10,10,FALSE)*$K26</f>
        <v>0</v>
      </c>
      <c r="W26" s="214">
        <f>VLOOKUP($M26,Лист5!$A$1:$N$10,11,FALSE)*$K26</f>
        <v>0</v>
      </c>
      <c r="X26" s="214">
        <f>VLOOKUP($M26,Лист5!$A$1:$N$10,12,FALSE)*$K26</f>
        <v>0</v>
      </c>
      <c r="Y26" s="214">
        <f>VLOOKUP($M26,Лист5!$A$1:$N$10,13,FALSE)*$K26</f>
        <v>0</v>
      </c>
      <c r="Z26" s="214">
        <f>VLOOKUP($M26,Лист5!$A$1:$N$10,14,FALSE)*$K26</f>
        <v>0</v>
      </c>
      <c r="AA26" s="214" t="e">
        <f>VLOOKUP($M26,Лист5!$A$1:$N$10,15,FALSE)*$K26</f>
        <v>#REF!</v>
      </c>
      <c r="AB26" s="214" t="e">
        <f>VLOOKUP($M26,Лист5!$A$1:$N$10,16,FALSE)*$K26</f>
        <v>#REF!</v>
      </c>
      <c r="AC26" s="214" t="e">
        <f>VLOOKUP($M26,Лист5!$A$1:$N$10,17,FALSE)*$K26</f>
        <v>#REF!</v>
      </c>
      <c r="AD26" t="s">
        <v>225</v>
      </c>
      <c r="AG26" s="14"/>
      <c r="AH26" s="14"/>
      <c r="AI26" s="14"/>
      <c r="AJ26" s="14"/>
      <c r="AK26" s="14"/>
      <c r="AL26" s="14"/>
      <c r="AM26" s="14"/>
    </row>
    <row r="27" spans="1:39" ht="15" customHeight="1">
      <c r="A27" s="20"/>
      <c r="B27" s="233">
        <v>7</v>
      </c>
      <c r="C27" s="7" t="s">
        <v>41</v>
      </c>
      <c r="D27" s="7" t="s">
        <v>42</v>
      </c>
      <c r="E27" s="7">
        <v>1.008</v>
      </c>
      <c r="F27" s="7">
        <v>832</v>
      </c>
      <c r="G27" s="7">
        <v>2.29</v>
      </c>
      <c r="H27" s="18">
        <f t="shared" si="0"/>
        <v>25.802134615384617</v>
      </c>
      <c r="I27" s="230">
        <v>7</v>
      </c>
      <c r="J27" s="10">
        <f t="shared" si="1"/>
        <v>21467.376</v>
      </c>
      <c r="K27" s="11">
        <f t="shared" si="2"/>
        <v>21639.115008000001</v>
      </c>
      <c r="L27" s="11" t="s">
        <v>485</v>
      </c>
      <c r="M27" s="24" t="s">
        <v>43</v>
      </c>
      <c r="N27" s="214">
        <f>VLOOKUP($M27,Лист5!$A$1:$N$10,2,FALSE)*$K27</f>
        <v>17079.017370165744</v>
      </c>
      <c r="O27" s="214">
        <f>VLOOKUP($M27,Лист5!$A$1:$N$10,3,FALSE)*$K27</f>
        <v>631.92364269613256</v>
      </c>
      <c r="P27" s="214">
        <f>VLOOKUP($M27,Лист5!$A$1:$N$10,4,FALSE)*$K27</f>
        <v>0</v>
      </c>
      <c r="Q27" s="214">
        <f>VLOOKUP($M27,Лист5!$A$1:$N$10,5,FALSE)*$K27</f>
        <v>512.37052110497234</v>
      </c>
      <c r="R27" s="214">
        <f>VLOOKUP($M27,Лист5!$A$1:$N$10,6,FALSE)*$K27</f>
        <v>853.95086850828727</v>
      </c>
      <c r="S27" s="214">
        <f>VLOOKUP($M27,Лист5!$A$1:$N$10,7,FALSE)*$K27</f>
        <v>2561.8526055248622</v>
      </c>
      <c r="T27" s="214">
        <f>VLOOKUP($M27,Лист5!$A$1:$N$10,8,FALSE)*$K27</f>
        <v>0</v>
      </c>
      <c r="U27" s="214">
        <f>VLOOKUP($M27,Лист5!$A$1:$N$10,9,FALSE)*$K27</f>
        <v>0</v>
      </c>
      <c r="V27" s="214">
        <f>VLOOKUP($M27,Лист5!$A$1:$N$10,10,FALSE)*$K27</f>
        <v>0</v>
      </c>
      <c r="W27" s="214">
        <f>VLOOKUP($M27,Лист5!$A$1:$N$10,11,FALSE)*$K27</f>
        <v>0</v>
      </c>
      <c r="X27" s="214">
        <f>VLOOKUP($M27,Лист5!$A$1:$N$10,12,FALSE)*$K27</f>
        <v>0</v>
      </c>
      <c r="Y27" s="214">
        <f>VLOOKUP($M27,Лист5!$A$1:$N$10,13,FALSE)*$K27</f>
        <v>0</v>
      </c>
      <c r="Z27" s="214">
        <f>VLOOKUP($M27,Лист5!$A$1:$N$10,14,FALSE)*$K27</f>
        <v>21639.115008000001</v>
      </c>
      <c r="AA27" s="214" t="e">
        <f>VLOOKUP($M27,Лист5!$A$1:$N$10,15,FALSE)*$K27</f>
        <v>#REF!</v>
      </c>
      <c r="AB27" s="214" t="e">
        <f>VLOOKUP($M27,Лист5!$A$1:$N$10,16,FALSE)*$K27</f>
        <v>#REF!</v>
      </c>
      <c r="AC27" s="214" t="e">
        <f>VLOOKUP($M27,Лист5!$A$1:$N$10,17,FALSE)*$K27</f>
        <v>#REF!</v>
      </c>
      <c r="AD27" t="s">
        <v>225</v>
      </c>
      <c r="AG27" s="14"/>
      <c r="AH27" s="14"/>
      <c r="AI27" s="14"/>
      <c r="AJ27" s="14"/>
      <c r="AK27" s="14"/>
      <c r="AL27" s="14"/>
      <c r="AM27" s="14"/>
    </row>
    <row r="28" spans="1:39" ht="15" customHeight="1">
      <c r="A28" s="20"/>
      <c r="B28" s="233">
        <v>7</v>
      </c>
      <c r="C28" s="7" t="s">
        <v>44</v>
      </c>
      <c r="D28" s="7" t="s">
        <v>42</v>
      </c>
      <c r="E28" s="7">
        <v>1.008</v>
      </c>
      <c r="F28" s="7">
        <v>832</v>
      </c>
      <c r="G28" s="7">
        <v>2.37</v>
      </c>
      <c r="H28" s="18">
        <f t="shared" si="0"/>
        <v>26.703519230769231</v>
      </c>
      <c r="I28" s="230">
        <v>7</v>
      </c>
      <c r="J28" s="10">
        <f t="shared" si="1"/>
        <v>22217.328000000001</v>
      </c>
      <c r="K28" s="11">
        <f t="shared" si="2"/>
        <v>22395.066624000003</v>
      </c>
      <c r="L28" s="11" t="s">
        <v>485</v>
      </c>
      <c r="M28" s="24" t="s">
        <v>43</v>
      </c>
      <c r="N28" s="214">
        <f>VLOOKUP($M28,Лист5!$A$1:$N$10,2,FALSE)*$K28</f>
        <v>17675.664265193373</v>
      </c>
      <c r="O28" s="214">
        <f>VLOOKUP($M28,Лист5!$A$1:$N$10,3,FALSE)*$K28</f>
        <v>653.99957781215471</v>
      </c>
      <c r="P28" s="214">
        <f>VLOOKUP($M28,Лист5!$A$1:$N$10,4,FALSE)*$K28</f>
        <v>0</v>
      </c>
      <c r="Q28" s="214">
        <f>VLOOKUP($M28,Лист5!$A$1:$N$10,5,FALSE)*$K28</f>
        <v>530.26992795580111</v>
      </c>
      <c r="R28" s="214">
        <f>VLOOKUP($M28,Лист5!$A$1:$N$10,6,FALSE)*$K28</f>
        <v>883.78321325966863</v>
      </c>
      <c r="S28" s="214">
        <f>VLOOKUP($M28,Лист5!$A$1:$N$10,7,FALSE)*$K28</f>
        <v>2651.3496397790059</v>
      </c>
      <c r="T28" s="214">
        <f>VLOOKUP($M28,Лист5!$A$1:$N$10,8,FALSE)*$K28</f>
        <v>0</v>
      </c>
      <c r="U28" s="214">
        <f>VLOOKUP($M28,Лист5!$A$1:$N$10,9,FALSE)*$K28</f>
        <v>0</v>
      </c>
      <c r="V28" s="214">
        <f>VLOOKUP($M28,Лист5!$A$1:$N$10,10,FALSE)*$K28</f>
        <v>0</v>
      </c>
      <c r="W28" s="214">
        <f>VLOOKUP($M28,Лист5!$A$1:$N$10,11,FALSE)*$K28</f>
        <v>0</v>
      </c>
      <c r="X28" s="214">
        <f>VLOOKUP($M28,Лист5!$A$1:$N$10,12,FALSE)*$K28</f>
        <v>0</v>
      </c>
      <c r="Y28" s="214">
        <f>VLOOKUP($M28,Лист5!$A$1:$N$10,13,FALSE)*$K28</f>
        <v>0</v>
      </c>
      <c r="Z28" s="214">
        <f>VLOOKUP($M28,Лист5!$A$1:$N$10,14,FALSE)*$K28</f>
        <v>22395.066624000003</v>
      </c>
      <c r="AA28" s="214" t="e">
        <f>VLOOKUP($M28,Лист5!$A$1:$N$10,15,FALSE)*$K28</f>
        <v>#REF!</v>
      </c>
      <c r="AB28" s="214" t="e">
        <f>VLOOKUP($M28,Лист5!$A$1:$N$10,16,FALSE)*$K28</f>
        <v>#REF!</v>
      </c>
      <c r="AC28" s="214" t="e">
        <f>VLOOKUP($M28,Лист5!$A$1:$N$10,17,FALSE)*$K28</f>
        <v>#REF!</v>
      </c>
      <c r="AD28" t="s">
        <v>225</v>
      </c>
      <c r="AG28" s="14"/>
      <c r="AH28" s="14"/>
      <c r="AI28" s="14"/>
      <c r="AJ28" s="14"/>
      <c r="AK28" s="14"/>
      <c r="AL28" s="14"/>
      <c r="AM28" s="14"/>
    </row>
    <row r="29" spans="1:39" s="13" customFormat="1" ht="15" customHeight="1">
      <c r="A29" s="20"/>
      <c r="B29" s="234">
        <v>6</v>
      </c>
      <c r="C29" s="7" t="s">
        <v>45</v>
      </c>
      <c r="D29" s="7" t="s">
        <v>40</v>
      </c>
      <c r="E29" s="7">
        <v>0.91600000000000004</v>
      </c>
      <c r="F29" s="7">
        <v>832</v>
      </c>
      <c r="G29" s="7">
        <v>2.62</v>
      </c>
      <c r="H29" s="9">
        <f t="shared" si="0"/>
        <v>29.520346153846155</v>
      </c>
      <c r="I29" s="230">
        <v>7</v>
      </c>
      <c r="J29" s="10">
        <f t="shared" si="1"/>
        <v>24560.928</v>
      </c>
      <c r="K29" s="11">
        <f t="shared" si="2"/>
        <v>22497.810047999999</v>
      </c>
      <c r="L29" s="11" t="s">
        <v>485</v>
      </c>
      <c r="M29" s="24" t="s">
        <v>43</v>
      </c>
      <c r="N29" s="214">
        <f>VLOOKUP($M29,Лист5!$A$1:$N$10,2,FALSE)*$K29</f>
        <v>17756.75615469613</v>
      </c>
      <c r="O29" s="214">
        <f>VLOOKUP($M29,Лист5!$A$1:$N$10,3,FALSE)*$K29</f>
        <v>656.99997772375684</v>
      </c>
      <c r="P29" s="214">
        <f>VLOOKUP($M29,Лист5!$A$1:$N$10,4,FALSE)*$K29</f>
        <v>0</v>
      </c>
      <c r="Q29" s="214">
        <f>VLOOKUP($M29,Лист5!$A$1:$N$10,5,FALSE)*$K29</f>
        <v>532.70268464088394</v>
      </c>
      <c r="R29" s="214">
        <f>VLOOKUP($M29,Лист5!$A$1:$N$10,6,FALSE)*$K29</f>
        <v>887.83780773480657</v>
      </c>
      <c r="S29" s="214">
        <f>VLOOKUP($M29,Лист5!$A$1:$N$10,7,FALSE)*$K29</f>
        <v>2663.5134232044197</v>
      </c>
      <c r="T29" s="214">
        <f>VLOOKUP($M29,Лист5!$A$1:$N$10,8,FALSE)*$K29</f>
        <v>0</v>
      </c>
      <c r="U29" s="214">
        <f>VLOOKUP($M29,Лист5!$A$1:$N$10,9,FALSE)*$K29</f>
        <v>0</v>
      </c>
      <c r="V29" s="214">
        <f>VLOOKUP($M29,Лист5!$A$1:$N$10,10,FALSE)*$K29</f>
        <v>0</v>
      </c>
      <c r="W29" s="214">
        <f>VLOOKUP($M29,Лист5!$A$1:$N$10,11,FALSE)*$K29</f>
        <v>0</v>
      </c>
      <c r="X29" s="214">
        <f>VLOOKUP($M29,Лист5!$A$1:$N$10,12,FALSE)*$K29</f>
        <v>0</v>
      </c>
      <c r="Y29" s="214">
        <f>VLOOKUP($M29,Лист5!$A$1:$N$10,13,FALSE)*$K29</f>
        <v>0</v>
      </c>
      <c r="Z29" s="214">
        <f>VLOOKUP($M29,Лист5!$A$1:$N$10,14,FALSE)*$K29</f>
        <v>22497.810047999999</v>
      </c>
      <c r="AA29" s="214" t="e">
        <f>VLOOKUP($M29,Лист5!$A$1:$N$10,15,FALSE)*$K29</f>
        <v>#REF!</v>
      </c>
      <c r="AB29" s="214" t="e">
        <f>VLOOKUP($M29,Лист5!$A$1:$N$10,16,FALSE)*$K29</f>
        <v>#REF!</v>
      </c>
      <c r="AC29" s="214" t="e">
        <f>VLOOKUP($M29,Лист5!$A$1:$N$10,17,FALSE)*$K29</f>
        <v>#REF!</v>
      </c>
      <c r="AD29" t="s">
        <v>225</v>
      </c>
      <c r="AE29" s="25"/>
      <c r="AF29" s="25"/>
      <c r="AG29" s="25"/>
      <c r="AH29" s="25"/>
      <c r="AI29" s="25"/>
      <c r="AJ29" s="25"/>
      <c r="AK29" s="25"/>
      <c r="AL29" s="25"/>
      <c r="AM29" s="25"/>
    </row>
    <row r="30" spans="1:39" s="13" customFormat="1" ht="15" customHeight="1">
      <c r="A30" s="20"/>
      <c r="B30" s="234">
        <v>6</v>
      </c>
      <c r="C30" s="7" t="s">
        <v>46</v>
      </c>
      <c r="D30" s="7" t="s">
        <v>40</v>
      </c>
      <c r="E30" s="7">
        <v>0.91600000000000004</v>
      </c>
      <c r="F30" s="7">
        <v>832</v>
      </c>
      <c r="G30" s="7">
        <v>2.57</v>
      </c>
      <c r="H30" s="9">
        <f t="shared" si="0"/>
        <v>28.956980769230768</v>
      </c>
      <c r="I30" s="230">
        <v>7</v>
      </c>
      <c r="J30" s="10">
        <f t="shared" si="1"/>
        <v>24092.207999999999</v>
      </c>
      <c r="K30" s="11">
        <f t="shared" si="2"/>
        <v>22068.462528</v>
      </c>
      <c r="L30" s="11" t="s">
        <v>485</v>
      </c>
      <c r="M30" s="24" t="s">
        <v>43</v>
      </c>
      <c r="N30" s="214">
        <f>VLOOKUP($M30,Лист5!$A$1:$N$10,2,FALSE)*$K30</f>
        <v>17417.886762430939</v>
      </c>
      <c r="O30" s="214">
        <f>VLOOKUP($M30,Лист5!$A$1:$N$10,3,FALSE)*$K30</f>
        <v>644.4618102099447</v>
      </c>
      <c r="P30" s="214">
        <f>VLOOKUP($M30,Лист5!$A$1:$N$10,4,FALSE)*$K30</f>
        <v>0</v>
      </c>
      <c r="Q30" s="214">
        <f>VLOOKUP($M30,Лист5!$A$1:$N$10,5,FALSE)*$K30</f>
        <v>522.53660287292814</v>
      </c>
      <c r="R30" s="214">
        <f>VLOOKUP($M30,Лист5!$A$1:$N$10,6,FALSE)*$K30</f>
        <v>870.89433812154698</v>
      </c>
      <c r="S30" s="214">
        <f>VLOOKUP($M30,Лист5!$A$1:$N$10,7,FALSE)*$K30</f>
        <v>2612.6830143646407</v>
      </c>
      <c r="T30" s="214">
        <f>VLOOKUP($M30,Лист5!$A$1:$N$10,8,FALSE)*$K30</f>
        <v>0</v>
      </c>
      <c r="U30" s="214">
        <f>VLOOKUP($M30,Лист5!$A$1:$N$10,9,FALSE)*$K30</f>
        <v>0</v>
      </c>
      <c r="V30" s="214">
        <f>VLOOKUP($M30,Лист5!$A$1:$N$10,10,FALSE)*$K30</f>
        <v>0</v>
      </c>
      <c r="W30" s="214">
        <f>VLOOKUP($M30,Лист5!$A$1:$N$10,11,FALSE)*$K30</f>
        <v>0</v>
      </c>
      <c r="X30" s="214">
        <f>VLOOKUP($M30,Лист5!$A$1:$N$10,12,FALSE)*$K30</f>
        <v>0</v>
      </c>
      <c r="Y30" s="214">
        <f>VLOOKUP($M30,Лист5!$A$1:$N$10,13,FALSE)*$K30</f>
        <v>0</v>
      </c>
      <c r="Z30" s="214">
        <f>VLOOKUP($M30,Лист5!$A$1:$N$10,14,FALSE)*$K30</f>
        <v>22068.462528</v>
      </c>
      <c r="AA30" s="214" t="e">
        <f>VLOOKUP($M30,Лист5!$A$1:$N$10,15,FALSE)*$K30</f>
        <v>#REF!</v>
      </c>
      <c r="AB30" s="214" t="e">
        <f>VLOOKUP($M30,Лист5!$A$1:$N$10,16,FALSE)*$K30</f>
        <v>#REF!</v>
      </c>
      <c r="AC30" s="214" t="e">
        <f>VLOOKUP($M30,Лист5!$A$1:$N$10,17,FALSE)*$K30</f>
        <v>#REF!</v>
      </c>
      <c r="AD30" t="s">
        <v>225</v>
      </c>
      <c r="AE30" s="25"/>
      <c r="AF30" s="25"/>
      <c r="AG30" s="25"/>
      <c r="AH30" s="25"/>
      <c r="AI30" s="25"/>
      <c r="AJ30" s="25"/>
      <c r="AK30" s="25"/>
      <c r="AL30" s="25"/>
      <c r="AM30" s="25"/>
    </row>
    <row r="31" spans="1:39" ht="15" customHeight="1">
      <c r="A31" s="20"/>
      <c r="B31" s="235"/>
      <c r="C31" s="7" t="s">
        <v>47</v>
      </c>
      <c r="D31" s="7" t="s">
        <v>42</v>
      </c>
      <c r="E31" s="7">
        <v>1.008</v>
      </c>
      <c r="F31" s="7">
        <v>832</v>
      </c>
      <c r="G31" s="7">
        <v>2.57</v>
      </c>
      <c r="H31" s="18">
        <f t="shared" si="0"/>
        <v>0</v>
      </c>
      <c r="I31" s="230"/>
      <c r="J31" s="10">
        <f t="shared" si="1"/>
        <v>0</v>
      </c>
      <c r="K31" s="11">
        <f t="shared" si="2"/>
        <v>0</v>
      </c>
      <c r="L31" s="11" t="s">
        <v>485</v>
      </c>
      <c r="M31" s="24" t="s">
        <v>43</v>
      </c>
      <c r="N31" s="214">
        <f>VLOOKUP($M31,Лист5!$A$1:$N$10,2,FALSE)*$K31</f>
        <v>0</v>
      </c>
      <c r="O31" s="214">
        <f>VLOOKUP($M31,Лист5!$A$1:$N$10,3,FALSE)*$K31</f>
        <v>0</v>
      </c>
      <c r="P31" s="214">
        <f>VLOOKUP($M31,Лист5!$A$1:$N$10,4,FALSE)*$K31</f>
        <v>0</v>
      </c>
      <c r="Q31" s="214">
        <f>VLOOKUP($M31,Лист5!$A$1:$N$10,5,FALSE)*$K31</f>
        <v>0</v>
      </c>
      <c r="R31" s="214">
        <f>VLOOKUP($M31,Лист5!$A$1:$N$10,6,FALSE)*$K31</f>
        <v>0</v>
      </c>
      <c r="S31" s="214">
        <f>VLOOKUP($M31,Лист5!$A$1:$N$10,7,FALSE)*$K31</f>
        <v>0</v>
      </c>
      <c r="T31" s="214">
        <f>VLOOKUP($M31,Лист5!$A$1:$N$10,8,FALSE)*$K31</f>
        <v>0</v>
      </c>
      <c r="U31" s="214">
        <f>VLOOKUP($M31,Лист5!$A$1:$N$10,9,FALSE)*$K31</f>
        <v>0</v>
      </c>
      <c r="V31" s="214">
        <f>VLOOKUP($M31,Лист5!$A$1:$N$10,10,FALSE)*$K31</f>
        <v>0</v>
      </c>
      <c r="W31" s="214">
        <f>VLOOKUP($M31,Лист5!$A$1:$N$10,11,FALSE)*$K31</f>
        <v>0</v>
      </c>
      <c r="X31" s="214">
        <f>VLOOKUP($M31,Лист5!$A$1:$N$10,12,FALSE)*$K31</f>
        <v>0</v>
      </c>
      <c r="Y31" s="214">
        <f>VLOOKUP($M31,Лист5!$A$1:$N$10,13,FALSE)*$K31</f>
        <v>0</v>
      </c>
      <c r="Z31" s="214">
        <f>VLOOKUP($M31,Лист5!$A$1:$N$10,14,FALSE)*$K31</f>
        <v>0</v>
      </c>
      <c r="AA31" s="214" t="e">
        <f>VLOOKUP($M31,Лист5!$A$1:$N$10,15,FALSE)*$K31</f>
        <v>#REF!</v>
      </c>
      <c r="AB31" s="214" t="e">
        <f>VLOOKUP($M31,Лист5!$A$1:$N$10,16,FALSE)*$K31</f>
        <v>#REF!</v>
      </c>
      <c r="AC31" s="214" t="e">
        <f>VLOOKUP($M31,Лист5!$A$1:$N$10,17,FALSE)*$K31</f>
        <v>#REF!</v>
      </c>
      <c r="AD31" t="s">
        <v>225</v>
      </c>
      <c r="AE31" s="14"/>
      <c r="AF31" s="14"/>
      <c r="AG31" s="14"/>
      <c r="AH31" s="14"/>
      <c r="AI31" s="14"/>
      <c r="AJ31" s="14"/>
      <c r="AK31" s="14"/>
      <c r="AL31" s="14"/>
      <c r="AM31" s="14"/>
    </row>
    <row r="32" spans="1:39" ht="15" customHeight="1">
      <c r="A32" s="6"/>
      <c r="B32" s="235"/>
      <c r="C32" s="7" t="s">
        <v>48</v>
      </c>
      <c r="D32" s="7" t="s">
        <v>42</v>
      </c>
      <c r="E32" s="7">
        <v>1.008</v>
      </c>
      <c r="F32" s="7">
        <v>832</v>
      </c>
      <c r="G32" s="7">
        <v>2.5099999999999998</v>
      </c>
      <c r="H32" s="18">
        <f t="shared" si="0"/>
        <v>0</v>
      </c>
      <c r="I32" s="230"/>
      <c r="J32" s="10">
        <f t="shared" si="1"/>
        <v>0</v>
      </c>
      <c r="K32" s="11">
        <f t="shared" si="2"/>
        <v>0</v>
      </c>
      <c r="L32" s="11" t="s">
        <v>485</v>
      </c>
      <c r="M32" s="24" t="s">
        <v>43</v>
      </c>
      <c r="N32" s="214">
        <f>VLOOKUP($M32,Лист5!$A$1:$N$10,2,FALSE)*$K32</f>
        <v>0</v>
      </c>
      <c r="O32" s="214">
        <f>VLOOKUP($M32,Лист5!$A$1:$N$10,3,FALSE)*$K32</f>
        <v>0</v>
      </c>
      <c r="P32" s="214">
        <f>VLOOKUP($M32,Лист5!$A$1:$N$10,4,FALSE)*$K32</f>
        <v>0</v>
      </c>
      <c r="Q32" s="214">
        <f>VLOOKUP($M32,Лист5!$A$1:$N$10,5,FALSE)*$K32</f>
        <v>0</v>
      </c>
      <c r="R32" s="214">
        <f>VLOOKUP($M32,Лист5!$A$1:$N$10,6,FALSE)*$K32</f>
        <v>0</v>
      </c>
      <c r="S32" s="214">
        <f>VLOOKUP($M32,Лист5!$A$1:$N$10,7,FALSE)*$K32</f>
        <v>0</v>
      </c>
      <c r="T32" s="214">
        <f>VLOOKUP($M32,Лист5!$A$1:$N$10,8,FALSE)*$K32</f>
        <v>0</v>
      </c>
      <c r="U32" s="214">
        <f>VLOOKUP($M32,Лист5!$A$1:$N$10,9,FALSE)*$K32</f>
        <v>0</v>
      </c>
      <c r="V32" s="214">
        <f>VLOOKUP($M32,Лист5!$A$1:$N$10,10,FALSE)*$K32</f>
        <v>0</v>
      </c>
      <c r="W32" s="214">
        <f>VLOOKUP($M32,Лист5!$A$1:$N$10,11,FALSE)*$K32</f>
        <v>0</v>
      </c>
      <c r="X32" s="214">
        <f>VLOOKUP($M32,Лист5!$A$1:$N$10,12,FALSE)*$K32</f>
        <v>0</v>
      </c>
      <c r="Y32" s="214">
        <f>VLOOKUP($M32,Лист5!$A$1:$N$10,13,FALSE)*$K32</f>
        <v>0</v>
      </c>
      <c r="Z32" s="214">
        <f>VLOOKUP($M32,Лист5!$A$1:$N$10,14,FALSE)*$K32</f>
        <v>0</v>
      </c>
      <c r="AA32" s="214" t="e">
        <f>VLOOKUP($M32,Лист5!$A$1:$N$10,15,FALSE)*$K32</f>
        <v>#REF!</v>
      </c>
      <c r="AB32" s="214" t="e">
        <f>VLOOKUP($M32,Лист5!$A$1:$N$10,16,FALSE)*$K32</f>
        <v>#REF!</v>
      </c>
      <c r="AC32" s="214" t="e">
        <f>VLOOKUP($M32,Лист5!$A$1:$N$10,17,FALSE)*$K32</f>
        <v>#REF!</v>
      </c>
      <c r="AD32" t="s">
        <v>225</v>
      </c>
      <c r="AE32" s="14"/>
      <c r="AF32" s="14"/>
      <c r="AG32" s="14"/>
      <c r="AH32" s="14"/>
      <c r="AI32" s="14"/>
      <c r="AJ32" s="14"/>
      <c r="AK32" s="14"/>
      <c r="AL32" s="14"/>
      <c r="AM32" s="14"/>
    </row>
    <row r="33" spans="1:16364">
      <c r="A33" s="20"/>
      <c r="B33" s="235">
        <v>2</v>
      </c>
      <c r="C33" s="7" t="s">
        <v>49</v>
      </c>
      <c r="D33" s="7" t="s">
        <v>42</v>
      </c>
      <c r="E33" s="7">
        <v>1.008</v>
      </c>
      <c r="F33" s="7">
        <v>832</v>
      </c>
      <c r="G33" s="231">
        <v>2.66</v>
      </c>
      <c r="H33" s="18">
        <f t="shared" si="0"/>
        <v>29.971038461538463</v>
      </c>
      <c r="I33" s="230">
        <v>7</v>
      </c>
      <c r="J33" s="10">
        <f t="shared" si="1"/>
        <v>24935.904000000002</v>
      </c>
      <c r="K33" s="11">
        <f t="shared" si="2"/>
        <v>25135.391232000002</v>
      </c>
      <c r="L33" s="11" t="s">
        <v>485</v>
      </c>
      <c r="M33" s="24" t="s">
        <v>43</v>
      </c>
      <c r="N33" s="214">
        <f>VLOOKUP($M33,Лист5!$A$1:$N$10,2,FALSE)*$K33</f>
        <v>19838.50925966851</v>
      </c>
      <c r="O33" s="214">
        <f>VLOOKUP($M33,Лист5!$A$1:$N$10,3,FALSE)*$K33</f>
        <v>734.02484260773485</v>
      </c>
      <c r="P33" s="214">
        <f>VLOOKUP($M33,Лист5!$A$1:$N$10,4,FALSE)*$K33</f>
        <v>0</v>
      </c>
      <c r="Q33" s="214">
        <f>VLOOKUP($M33,Лист5!$A$1:$N$10,5,FALSE)*$K33</f>
        <v>595.15527779005527</v>
      </c>
      <c r="R33" s="214">
        <f>VLOOKUP($M33,Лист5!$A$1:$N$10,6,FALSE)*$K33</f>
        <v>991.92546298342552</v>
      </c>
      <c r="S33" s="214">
        <f>VLOOKUP($M33,Лист5!$A$1:$N$10,7,FALSE)*$K33</f>
        <v>2975.7763889502767</v>
      </c>
      <c r="T33" s="214">
        <f>VLOOKUP($M33,Лист5!$A$1:$N$10,8,FALSE)*$K33</f>
        <v>0</v>
      </c>
      <c r="U33" s="214">
        <f>VLOOKUP($M33,Лист5!$A$1:$N$10,9,FALSE)*$K33</f>
        <v>0</v>
      </c>
      <c r="V33" s="214">
        <f>VLOOKUP($M33,Лист5!$A$1:$N$10,10,FALSE)*$K33</f>
        <v>0</v>
      </c>
      <c r="W33" s="214">
        <f>VLOOKUP($M33,Лист5!$A$1:$N$10,11,FALSE)*$K33</f>
        <v>0</v>
      </c>
      <c r="X33" s="214">
        <f>VLOOKUP($M33,Лист5!$A$1:$N$10,12,FALSE)*$K33</f>
        <v>0</v>
      </c>
      <c r="Y33" s="214">
        <f>VLOOKUP($M33,Лист5!$A$1:$N$10,13,FALSE)*$K33</f>
        <v>0</v>
      </c>
      <c r="Z33" s="214">
        <f>VLOOKUP($M33,Лист5!$A$1:$N$10,14,FALSE)*$K33</f>
        <v>25135.391232000002</v>
      </c>
      <c r="AA33" s="214" t="e">
        <f>VLOOKUP($M33,Лист5!$A$1:$N$10,15,FALSE)*$K33</f>
        <v>#REF!</v>
      </c>
      <c r="AB33" s="214" t="e">
        <f>VLOOKUP($M33,Лист5!$A$1:$N$10,16,FALSE)*$K33</f>
        <v>#REF!</v>
      </c>
      <c r="AC33" s="214" t="e">
        <f>VLOOKUP($M33,Лист5!$A$1:$N$10,17,FALSE)*$K33</f>
        <v>#REF!</v>
      </c>
      <c r="AD33" t="s">
        <v>225</v>
      </c>
      <c r="AE33" s="14"/>
      <c r="AF33" s="14"/>
      <c r="AG33" s="14"/>
      <c r="AH33" s="14"/>
      <c r="AI33" s="14"/>
      <c r="AJ33" s="14"/>
      <c r="AK33" s="14"/>
      <c r="AL33" s="14"/>
      <c r="AM33" s="14"/>
    </row>
    <row r="34" spans="1:16364">
      <c r="A34" s="6"/>
      <c r="B34" s="235">
        <v>2</v>
      </c>
      <c r="C34" s="7" t="s">
        <v>50</v>
      </c>
      <c r="D34" s="7" t="s">
        <v>42</v>
      </c>
      <c r="E34" s="7">
        <v>1.008</v>
      </c>
      <c r="F34" s="7">
        <v>832</v>
      </c>
      <c r="G34" s="231">
        <v>2.61</v>
      </c>
      <c r="H34" s="18">
        <f t="shared" ref="H34:H65" si="3">J34/F34</f>
        <v>29.407673076923079</v>
      </c>
      <c r="I34" s="230">
        <v>7</v>
      </c>
      <c r="J34" s="10">
        <f t="shared" ref="J34:J65" si="4">G34*$J$1*I34</f>
        <v>24467.184000000001</v>
      </c>
      <c r="K34" s="11">
        <f t="shared" ref="K34:K65" si="5">J34*E34</f>
        <v>24662.921472000002</v>
      </c>
      <c r="L34" s="11" t="s">
        <v>485</v>
      </c>
      <c r="M34" s="24" t="s">
        <v>43</v>
      </c>
      <c r="N34" s="214">
        <f>VLOOKUP($M34,Лист5!$A$1:$N$10,2,FALSE)*$K34</f>
        <v>19465.604950276243</v>
      </c>
      <c r="O34" s="214">
        <f>VLOOKUP($M34,Лист5!$A$1:$N$10,3,FALSE)*$K34</f>
        <v>720.22738316022105</v>
      </c>
      <c r="P34" s="214">
        <f>VLOOKUP($M34,Лист5!$A$1:$N$10,4,FALSE)*$K34</f>
        <v>0</v>
      </c>
      <c r="Q34" s="214">
        <f>VLOOKUP($M34,Лист5!$A$1:$N$10,5,FALSE)*$K34</f>
        <v>583.9681485082873</v>
      </c>
      <c r="R34" s="214">
        <f>VLOOKUP($M34,Лист5!$A$1:$N$10,6,FALSE)*$K34</f>
        <v>973.28024751381224</v>
      </c>
      <c r="S34" s="214">
        <f>VLOOKUP($M34,Лист5!$A$1:$N$10,7,FALSE)*$K34</f>
        <v>2919.8407425414366</v>
      </c>
      <c r="T34" s="214">
        <f>VLOOKUP($M34,Лист5!$A$1:$N$10,8,FALSE)*$K34</f>
        <v>0</v>
      </c>
      <c r="U34" s="214">
        <f>VLOOKUP($M34,Лист5!$A$1:$N$10,9,FALSE)*$K34</f>
        <v>0</v>
      </c>
      <c r="V34" s="214">
        <f>VLOOKUP($M34,Лист5!$A$1:$N$10,10,FALSE)*$K34</f>
        <v>0</v>
      </c>
      <c r="W34" s="214">
        <f>VLOOKUP($M34,Лист5!$A$1:$N$10,11,FALSE)*$K34</f>
        <v>0</v>
      </c>
      <c r="X34" s="214">
        <f>VLOOKUP($M34,Лист5!$A$1:$N$10,12,FALSE)*$K34</f>
        <v>0</v>
      </c>
      <c r="Y34" s="214">
        <f>VLOOKUP($M34,Лист5!$A$1:$N$10,13,FALSE)*$K34</f>
        <v>0</v>
      </c>
      <c r="Z34" s="214">
        <f>VLOOKUP($M34,Лист5!$A$1:$N$10,14,FALSE)*$K34</f>
        <v>24662.921472000002</v>
      </c>
      <c r="AA34" s="214" t="e">
        <f>VLOOKUP($M34,Лист5!$A$1:$N$10,15,FALSE)*$K34</f>
        <v>#REF!</v>
      </c>
      <c r="AB34" s="214" t="e">
        <f>VLOOKUP($M34,Лист5!$A$1:$N$10,16,FALSE)*$K34</f>
        <v>#REF!</v>
      </c>
      <c r="AC34" s="214" t="e">
        <f>VLOOKUP($M34,Лист5!$A$1:$N$10,17,FALSE)*$K34</f>
        <v>#REF!</v>
      </c>
      <c r="AD34" t="s">
        <v>225</v>
      </c>
      <c r="AE34" s="14"/>
      <c r="AF34" s="14"/>
      <c r="AG34" s="14"/>
      <c r="AH34" s="14"/>
      <c r="AI34" s="14"/>
      <c r="AJ34" s="14"/>
      <c r="AK34" s="14"/>
      <c r="AL34" s="14"/>
      <c r="AM34" s="14"/>
    </row>
    <row r="35" spans="1:16364" s="13" customFormat="1" ht="16.5" customHeight="1">
      <c r="A35" s="20"/>
      <c r="B35" s="234">
        <v>15</v>
      </c>
      <c r="C35" s="7" t="s">
        <v>51</v>
      </c>
      <c r="D35" s="7" t="s">
        <v>52</v>
      </c>
      <c r="E35" s="7">
        <v>1.0669999999999999</v>
      </c>
      <c r="F35" s="26">
        <v>624</v>
      </c>
      <c r="G35" s="7">
        <v>2.68</v>
      </c>
      <c r="H35" s="9">
        <f t="shared" si="3"/>
        <v>17.255076923076924</v>
      </c>
      <c r="I35" s="230">
        <v>3</v>
      </c>
      <c r="J35" s="10">
        <f t="shared" si="4"/>
        <v>10767.168000000001</v>
      </c>
      <c r="K35" s="11">
        <f t="shared" si="5"/>
        <v>11488.568256</v>
      </c>
      <c r="L35" s="11" t="s">
        <v>485</v>
      </c>
      <c r="M35" s="19" t="s">
        <v>38</v>
      </c>
      <c r="N35" s="214">
        <f>VLOOKUP($M35,Лист5!$A$1:$N$10,2,FALSE)*$K35</f>
        <v>9089.0571645569617</v>
      </c>
      <c r="O35" s="214">
        <f>VLOOKUP($M35,Лист5!$A$1:$N$10,3,FALSE)*$K35</f>
        <v>309.02794359493669</v>
      </c>
      <c r="P35" s="214">
        <f>VLOOKUP($M35,Лист5!$A$1:$N$10,4,FALSE)*$K35</f>
        <v>0</v>
      </c>
      <c r="Q35" s="214">
        <f>VLOOKUP($M35,Лист5!$A$1:$N$10,5,FALSE)*$K35</f>
        <v>272.67171493670884</v>
      </c>
      <c r="R35" s="214">
        <f>VLOOKUP($M35,Лист5!$A$1:$N$10,6,FALSE)*$K35</f>
        <v>454.45285822784808</v>
      </c>
      <c r="S35" s="214">
        <f>VLOOKUP($M35,Лист5!$A$1:$N$10,7,FALSE)*$K35</f>
        <v>1363.3585746835442</v>
      </c>
      <c r="T35" s="214">
        <f>VLOOKUP($M35,Лист5!$A$1:$N$10,8,FALSE)*$K35</f>
        <v>0</v>
      </c>
      <c r="U35" s="214">
        <f>VLOOKUP($M35,Лист5!$A$1:$N$10,9,FALSE)*$K35</f>
        <v>0</v>
      </c>
      <c r="V35" s="214">
        <f>VLOOKUP($M35,Лист5!$A$1:$N$10,10,FALSE)*$K35</f>
        <v>0</v>
      </c>
      <c r="W35" s="214">
        <f>VLOOKUP($M35,Лист5!$A$1:$N$10,11,FALSE)*$K35</f>
        <v>0</v>
      </c>
      <c r="X35" s="214">
        <f>VLOOKUP($M35,Лист5!$A$1:$N$10,12,FALSE)*$K35</f>
        <v>0</v>
      </c>
      <c r="Y35" s="214">
        <f>VLOOKUP($M35,Лист5!$A$1:$N$10,13,FALSE)*$K35</f>
        <v>0</v>
      </c>
      <c r="Z35" s="214">
        <f>VLOOKUP($M35,Лист5!$A$1:$N$10,14,FALSE)*$K35</f>
        <v>11488.568256</v>
      </c>
      <c r="AA35" s="214" t="e">
        <f>VLOOKUP($M35,Лист5!$A$1:$N$10,15,FALSE)*$K35</f>
        <v>#REF!</v>
      </c>
      <c r="AB35" s="214" t="e">
        <f>VLOOKUP($M35,Лист5!$A$1:$N$10,16,FALSE)*$K35</f>
        <v>#REF!</v>
      </c>
      <c r="AC35" s="214" t="e">
        <f>VLOOKUP($M35,Лист5!$A$1:$N$10,17,FALSE)*$K35</f>
        <v>#REF!</v>
      </c>
      <c r="AD35" t="s">
        <v>225</v>
      </c>
    </row>
    <row r="36" spans="1:16364">
      <c r="A36" s="6"/>
      <c r="B36" s="234">
        <v>3</v>
      </c>
      <c r="C36" s="7" t="s">
        <v>53</v>
      </c>
      <c r="D36" s="7" t="s">
        <v>54</v>
      </c>
      <c r="E36" s="7">
        <v>1.165</v>
      </c>
      <c r="F36" s="26">
        <v>624</v>
      </c>
      <c r="G36" s="7">
        <v>2.4300000000000002</v>
      </c>
      <c r="H36" s="9">
        <f t="shared" si="3"/>
        <v>36.506076923076925</v>
      </c>
      <c r="I36" s="230">
        <v>7</v>
      </c>
      <c r="J36" s="10">
        <f t="shared" si="4"/>
        <v>22779.792000000001</v>
      </c>
      <c r="K36" s="11">
        <f t="shared" si="5"/>
        <v>26538.457680000003</v>
      </c>
      <c r="L36" s="11" t="s">
        <v>485</v>
      </c>
      <c r="M36" s="24" t="s">
        <v>43</v>
      </c>
      <c r="N36" s="214">
        <f>VLOOKUP($M36,Лист5!$A$1:$N$10,2,FALSE)*$K36</f>
        <v>20945.901878453038</v>
      </c>
      <c r="O36" s="214">
        <f>VLOOKUP($M36,Лист5!$A$1:$N$10,3,FALSE)*$K36</f>
        <v>774.99836950276256</v>
      </c>
      <c r="P36" s="214">
        <f>VLOOKUP($M36,Лист5!$A$1:$N$10,4,FALSE)*$K36</f>
        <v>0</v>
      </c>
      <c r="Q36" s="214">
        <f>VLOOKUP($M36,Лист5!$A$1:$N$10,5,FALSE)*$K36</f>
        <v>628.37705635359123</v>
      </c>
      <c r="R36" s="214">
        <f>VLOOKUP($M36,Лист5!$A$1:$N$10,6,FALSE)*$K36</f>
        <v>1047.2950939226521</v>
      </c>
      <c r="S36" s="214">
        <f>VLOOKUP($M36,Лист5!$A$1:$N$10,7,FALSE)*$K36</f>
        <v>3141.8852817679563</v>
      </c>
      <c r="T36" s="214">
        <f>VLOOKUP($M36,Лист5!$A$1:$N$10,8,FALSE)*$K36</f>
        <v>0</v>
      </c>
      <c r="U36" s="214">
        <f>VLOOKUP($M36,Лист5!$A$1:$N$10,9,FALSE)*$K36</f>
        <v>0</v>
      </c>
      <c r="V36" s="214">
        <f>VLOOKUP($M36,Лист5!$A$1:$N$10,10,FALSE)*$K36</f>
        <v>0</v>
      </c>
      <c r="W36" s="214">
        <f>VLOOKUP($M36,Лист5!$A$1:$N$10,11,FALSE)*$K36</f>
        <v>0</v>
      </c>
      <c r="X36" s="214">
        <f>VLOOKUP($M36,Лист5!$A$1:$N$10,12,FALSE)*$K36</f>
        <v>0</v>
      </c>
      <c r="Y36" s="214">
        <f>VLOOKUP($M36,Лист5!$A$1:$N$10,13,FALSE)*$K36</f>
        <v>0</v>
      </c>
      <c r="Z36" s="214">
        <f>VLOOKUP($M36,Лист5!$A$1:$N$10,14,FALSE)*$K36</f>
        <v>26538.457680000003</v>
      </c>
      <c r="AA36" s="214" t="e">
        <f>VLOOKUP($M36,Лист5!$A$1:$N$10,15,FALSE)*$K36</f>
        <v>#REF!</v>
      </c>
      <c r="AB36" s="214" t="e">
        <f>VLOOKUP($M36,Лист5!$A$1:$N$10,16,FALSE)*$K36</f>
        <v>#REF!</v>
      </c>
      <c r="AC36" s="214" t="e">
        <f>VLOOKUP($M36,Лист5!$A$1:$N$10,17,FALSE)*$K36</f>
        <v>#REF!</v>
      </c>
      <c r="AD36" t="s">
        <v>225</v>
      </c>
    </row>
    <row r="37" spans="1:16364" ht="15" customHeight="1">
      <c r="A37" s="6"/>
      <c r="B37" s="234"/>
      <c r="C37" s="7" t="s">
        <v>55</v>
      </c>
      <c r="D37" s="7" t="s">
        <v>54</v>
      </c>
      <c r="E37" s="7">
        <v>1.165</v>
      </c>
      <c r="F37" s="26">
        <v>624</v>
      </c>
      <c r="G37" s="7">
        <v>2.4</v>
      </c>
      <c r="H37" s="9">
        <f t="shared" si="3"/>
        <v>0</v>
      </c>
      <c r="I37" s="230"/>
      <c r="J37" s="10">
        <f t="shared" si="4"/>
        <v>0</v>
      </c>
      <c r="K37" s="11">
        <f t="shared" si="5"/>
        <v>0</v>
      </c>
      <c r="L37" s="11" t="s">
        <v>485</v>
      </c>
      <c r="M37" s="24" t="s">
        <v>43</v>
      </c>
      <c r="N37" s="214">
        <f>VLOOKUP($M37,Лист5!$A$1:$N$10,2,FALSE)*$K37</f>
        <v>0</v>
      </c>
      <c r="O37" s="214">
        <f>VLOOKUP($M37,Лист5!$A$1:$N$10,3,FALSE)*$K37</f>
        <v>0</v>
      </c>
      <c r="P37" s="214">
        <f>VLOOKUP($M37,Лист5!$A$1:$N$10,4,FALSE)*$K37</f>
        <v>0</v>
      </c>
      <c r="Q37" s="214">
        <f>VLOOKUP($M37,Лист5!$A$1:$N$10,5,FALSE)*$K37</f>
        <v>0</v>
      </c>
      <c r="R37" s="214">
        <f>VLOOKUP($M37,Лист5!$A$1:$N$10,6,FALSE)*$K37</f>
        <v>0</v>
      </c>
      <c r="S37" s="214">
        <f>VLOOKUP($M37,Лист5!$A$1:$N$10,7,FALSE)*$K37</f>
        <v>0</v>
      </c>
      <c r="T37" s="214">
        <f>VLOOKUP($M37,Лист5!$A$1:$N$10,8,FALSE)*$K37</f>
        <v>0</v>
      </c>
      <c r="U37" s="214">
        <f>VLOOKUP($M37,Лист5!$A$1:$N$10,9,FALSE)*$K37</f>
        <v>0</v>
      </c>
      <c r="V37" s="214">
        <f>VLOOKUP($M37,Лист5!$A$1:$N$10,10,FALSE)*$K37</f>
        <v>0</v>
      </c>
      <c r="W37" s="214">
        <f>VLOOKUP($M37,Лист5!$A$1:$N$10,11,FALSE)*$K37</f>
        <v>0</v>
      </c>
      <c r="X37" s="214">
        <f>VLOOKUP($M37,Лист5!$A$1:$N$10,12,FALSE)*$K37</f>
        <v>0</v>
      </c>
      <c r="Y37" s="214">
        <f>VLOOKUP($M37,Лист5!$A$1:$N$10,13,FALSE)*$K37</f>
        <v>0</v>
      </c>
      <c r="Z37" s="214">
        <f>VLOOKUP($M37,Лист5!$A$1:$N$10,14,FALSE)*$K37</f>
        <v>0</v>
      </c>
      <c r="AA37" s="214" t="e">
        <f>VLOOKUP($M37,Лист5!$A$1:$N$10,15,FALSE)*$K37</f>
        <v>#REF!</v>
      </c>
      <c r="AB37" s="214" t="e">
        <f>VLOOKUP($M37,Лист5!$A$1:$N$10,16,FALSE)*$K37</f>
        <v>#REF!</v>
      </c>
      <c r="AC37" s="214" t="e">
        <f>VLOOKUP($M37,Лист5!$A$1:$N$10,17,FALSE)*$K37</f>
        <v>#REF!</v>
      </c>
      <c r="AD37" t="s">
        <v>225</v>
      </c>
    </row>
    <row r="38" spans="1:16364" ht="15" customHeight="1">
      <c r="A38" s="6"/>
      <c r="B38" s="233">
        <v>8</v>
      </c>
      <c r="C38" s="7" t="s">
        <v>56</v>
      </c>
      <c r="D38" s="7" t="s">
        <v>54</v>
      </c>
      <c r="E38" s="7">
        <v>1.165</v>
      </c>
      <c r="F38" s="26">
        <v>624</v>
      </c>
      <c r="G38" s="7">
        <v>2.57</v>
      </c>
      <c r="H38" s="18">
        <f t="shared" si="3"/>
        <v>38.609307692307688</v>
      </c>
      <c r="I38" s="230">
        <v>7</v>
      </c>
      <c r="J38" s="10">
        <f t="shared" si="4"/>
        <v>24092.207999999999</v>
      </c>
      <c r="K38" s="11">
        <f t="shared" si="5"/>
        <v>28067.422319999998</v>
      </c>
      <c r="L38" s="11" t="s">
        <v>485</v>
      </c>
      <c r="M38" s="24" t="s">
        <v>43</v>
      </c>
      <c r="N38" s="214">
        <f>VLOOKUP($M38,Лист5!$A$1:$N$10,2,FALSE)*$K38</f>
        <v>22152.661657458561</v>
      </c>
      <c r="O38" s="214">
        <f>VLOOKUP($M38,Лист5!$A$1:$N$10,3,FALSE)*$K38</f>
        <v>819.64848132596671</v>
      </c>
      <c r="P38" s="214">
        <f>VLOOKUP($M38,Лист5!$A$1:$N$10,4,FALSE)*$K38</f>
        <v>0</v>
      </c>
      <c r="Q38" s="214">
        <f>VLOOKUP($M38,Лист5!$A$1:$N$10,5,FALSE)*$K38</f>
        <v>664.57984972375687</v>
      </c>
      <c r="R38" s="214">
        <f>VLOOKUP($M38,Лист5!$A$1:$N$10,6,FALSE)*$K38</f>
        <v>1107.6330828729281</v>
      </c>
      <c r="S38" s="214">
        <f>VLOOKUP($M38,Лист5!$A$1:$N$10,7,FALSE)*$K38</f>
        <v>3322.8992486187844</v>
      </c>
      <c r="T38" s="214">
        <f>VLOOKUP($M38,Лист5!$A$1:$N$10,8,FALSE)*$K38</f>
        <v>0</v>
      </c>
      <c r="U38" s="214">
        <f>VLOOKUP($M38,Лист5!$A$1:$N$10,9,FALSE)*$K38</f>
        <v>0</v>
      </c>
      <c r="V38" s="214">
        <f>VLOOKUP($M38,Лист5!$A$1:$N$10,10,FALSE)*$K38</f>
        <v>0</v>
      </c>
      <c r="W38" s="214">
        <f>VLOOKUP($M38,Лист5!$A$1:$N$10,11,FALSE)*$K38</f>
        <v>0</v>
      </c>
      <c r="X38" s="214">
        <f>VLOOKUP($M38,Лист5!$A$1:$N$10,12,FALSE)*$K38</f>
        <v>0</v>
      </c>
      <c r="Y38" s="214">
        <f>VLOOKUP($M38,Лист5!$A$1:$N$10,13,FALSE)*$K38</f>
        <v>0</v>
      </c>
      <c r="Z38" s="214">
        <f>VLOOKUP($M38,Лист5!$A$1:$N$10,14,FALSE)*$K38</f>
        <v>28067.422319999998</v>
      </c>
      <c r="AA38" s="214" t="e">
        <f>VLOOKUP($M38,Лист5!$A$1:$N$10,15,FALSE)*$K38</f>
        <v>#REF!</v>
      </c>
      <c r="AB38" s="214" t="e">
        <f>VLOOKUP($M38,Лист5!$A$1:$N$10,16,FALSE)*$K38</f>
        <v>#REF!</v>
      </c>
      <c r="AC38" s="214" t="e">
        <f>VLOOKUP($M38,Лист5!$A$1:$N$10,17,FALSE)*$K38</f>
        <v>#REF!</v>
      </c>
      <c r="AD38" t="s">
        <v>225</v>
      </c>
    </row>
    <row r="39" spans="1:16364" ht="15" customHeight="1">
      <c r="A39" s="6"/>
      <c r="B39" s="233">
        <v>8</v>
      </c>
      <c r="C39" s="7" t="s">
        <v>57</v>
      </c>
      <c r="D39" s="7" t="s">
        <v>54</v>
      </c>
      <c r="E39" s="7">
        <v>1.165</v>
      </c>
      <c r="F39" s="26">
        <v>624</v>
      </c>
      <c r="G39" s="7">
        <v>2.48</v>
      </c>
      <c r="H39" s="18">
        <f t="shared" si="3"/>
        <v>37.257230769230766</v>
      </c>
      <c r="I39" s="230">
        <v>7</v>
      </c>
      <c r="J39" s="10">
        <f t="shared" si="4"/>
        <v>23248.511999999999</v>
      </c>
      <c r="K39" s="11">
        <f t="shared" si="5"/>
        <v>27084.516479999998</v>
      </c>
      <c r="L39" s="11" t="s">
        <v>485</v>
      </c>
      <c r="M39" s="24" t="s">
        <v>43</v>
      </c>
      <c r="N39" s="214">
        <f>VLOOKUP($M39,Лист5!$A$1:$N$10,2,FALSE)*$K39</f>
        <v>21376.887513812151</v>
      </c>
      <c r="O39" s="214">
        <f>VLOOKUP($M39,Лист5!$A$1:$N$10,3,FALSE)*$K39</f>
        <v>790.94483801104968</v>
      </c>
      <c r="P39" s="214">
        <f>VLOOKUP($M39,Лист5!$A$1:$N$10,4,FALSE)*$K39</f>
        <v>0</v>
      </c>
      <c r="Q39" s="214">
        <f>VLOOKUP($M39,Лист5!$A$1:$N$10,5,FALSE)*$K39</f>
        <v>641.30662541436459</v>
      </c>
      <c r="R39" s="214">
        <f>VLOOKUP($M39,Лист5!$A$1:$N$10,6,FALSE)*$K39</f>
        <v>1068.8443756906076</v>
      </c>
      <c r="S39" s="214">
        <f>VLOOKUP($M39,Лист5!$A$1:$N$10,7,FALSE)*$K39</f>
        <v>3206.5331270718229</v>
      </c>
      <c r="T39" s="214">
        <f>VLOOKUP($M39,Лист5!$A$1:$N$10,8,FALSE)*$K39</f>
        <v>0</v>
      </c>
      <c r="U39" s="214">
        <f>VLOOKUP($M39,Лист5!$A$1:$N$10,9,FALSE)*$K39</f>
        <v>0</v>
      </c>
      <c r="V39" s="214">
        <f>VLOOKUP($M39,Лист5!$A$1:$N$10,10,FALSE)*$K39</f>
        <v>0</v>
      </c>
      <c r="W39" s="214">
        <f>VLOOKUP($M39,Лист5!$A$1:$N$10,11,FALSE)*$K39</f>
        <v>0</v>
      </c>
      <c r="X39" s="214">
        <f>VLOOKUP($M39,Лист5!$A$1:$N$10,12,FALSE)*$K39</f>
        <v>0</v>
      </c>
      <c r="Y39" s="214">
        <f>VLOOKUP($M39,Лист5!$A$1:$N$10,13,FALSE)*$K39</f>
        <v>0</v>
      </c>
      <c r="Z39" s="214">
        <f>VLOOKUP($M39,Лист5!$A$1:$N$10,14,FALSE)*$K39</f>
        <v>27084.516479999998</v>
      </c>
      <c r="AA39" s="214" t="e">
        <f>VLOOKUP($M39,Лист5!$A$1:$N$10,15,FALSE)*$K39</f>
        <v>#REF!</v>
      </c>
      <c r="AB39" s="214" t="e">
        <f>VLOOKUP($M39,Лист5!$A$1:$N$10,16,FALSE)*$K39</f>
        <v>#REF!</v>
      </c>
      <c r="AC39" s="214" t="e">
        <f>VLOOKUP($M39,Лист5!$A$1:$N$10,17,FALSE)*$K39</f>
        <v>#REF!</v>
      </c>
      <c r="AD39" t="s">
        <v>225</v>
      </c>
    </row>
    <row r="40" spans="1:16364" ht="15" customHeight="1">
      <c r="A40" s="6"/>
      <c r="B40" s="234"/>
      <c r="C40" s="7" t="s">
        <v>58</v>
      </c>
      <c r="D40" s="7" t="s">
        <v>59</v>
      </c>
      <c r="E40" s="7">
        <v>1.157</v>
      </c>
      <c r="F40" s="26">
        <v>624</v>
      </c>
      <c r="G40" s="7">
        <v>2.33</v>
      </c>
      <c r="H40" s="9">
        <f t="shared" si="3"/>
        <v>0</v>
      </c>
      <c r="I40" s="230"/>
      <c r="J40" s="10">
        <f t="shared" si="4"/>
        <v>0</v>
      </c>
      <c r="K40" s="11">
        <f t="shared" si="5"/>
        <v>0</v>
      </c>
      <c r="L40" s="11" t="s">
        <v>485</v>
      </c>
      <c r="M40" s="24" t="s">
        <v>43</v>
      </c>
      <c r="N40" s="214">
        <f>VLOOKUP($M40,Лист5!$A$1:$N$10,2,FALSE)*$K40</f>
        <v>0</v>
      </c>
      <c r="O40" s="214">
        <f>VLOOKUP($M40,Лист5!$A$1:$N$10,3,FALSE)*$K40</f>
        <v>0</v>
      </c>
      <c r="P40" s="214">
        <f>VLOOKUP($M40,Лист5!$A$1:$N$10,4,FALSE)*$K40</f>
        <v>0</v>
      </c>
      <c r="Q40" s="214">
        <f>VLOOKUP($M40,Лист5!$A$1:$N$10,5,FALSE)*$K40</f>
        <v>0</v>
      </c>
      <c r="R40" s="214">
        <f>VLOOKUP($M40,Лист5!$A$1:$N$10,6,FALSE)*$K40</f>
        <v>0</v>
      </c>
      <c r="S40" s="214">
        <f>VLOOKUP($M40,Лист5!$A$1:$N$10,7,FALSE)*$K40</f>
        <v>0</v>
      </c>
      <c r="T40" s="214">
        <f>VLOOKUP($M40,Лист5!$A$1:$N$10,8,FALSE)*$K40</f>
        <v>0</v>
      </c>
      <c r="U40" s="214">
        <f>VLOOKUP($M40,Лист5!$A$1:$N$10,9,FALSE)*$K40</f>
        <v>0</v>
      </c>
      <c r="V40" s="214">
        <f>VLOOKUP($M40,Лист5!$A$1:$N$10,10,FALSE)*$K40</f>
        <v>0</v>
      </c>
      <c r="W40" s="214">
        <f>VLOOKUP($M40,Лист5!$A$1:$N$10,11,FALSE)*$K40</f>
        <v>0</v>
      </c>
      <c r="X40" s="214">
        <f>VLOOKUP($M40,Лист5!$A$1:$N$10,12,FALSE)*$K40</f>
        <v>0</v>
      </c>
      <c r="Y40" s="214">
        <f>VLOOKUP($M40,Лист5!$A$1:$N$10,13,FALSE)*$K40</f>
        <v>0</v>
      </c>
      <c r="Z40" s="214">
        <f>VLOOKUP($M40,Лист5!$A$1:$N$10,14,FALSE)*$K40</f>
        <v>0</v>
      </c>
      <c r="AA40" s="214" t="e">
        <f>VLOOKUP($M40,Лист5!$A$1:$N$10,15,FALSE)*$K40</f>
        <v>#REF!</v>
      </c>
      <c r="AB40" s="214" t="e">
        <f>VLOOKUP($M40,Лист5!$A$1:$N$10,16,FALSE)*$K40</f>
        <v>#REF!</v>
      </c>
      <c r="AC40" s="214" t="e">
        <f>VLOOKUP($M40,Лист5!$A$1:$N$10,17,FALSE)*$K40</f>
        <v>#REF!</v>
      </c>
      <c r="AD40" t="s">
        <v>225</v>
      </c>
    </row>
    <row r="41" spans="1:16364" ht="15" customHeight="1">
      <c r="A41" s="6"/>
      <c r="B41" s="234"/>
      <c r="C41" s="7" t="s">
        <v>60</v>
      </c>
      <c r="D41" s="7" t="s">
        <v>59</v>
      </c>
      <c r="E41" s="7">
        <v>1.157</v>
      </c>
      <c r="F41" s="26">
        <v>624</v>
      </c>
      <c r="G41" s="7">
        <v>2.38</v>
      </c>
      <c r="H41" s="9">
        <f t="shared" si="3"/>
        <v>0</v>
      </c>
      <c r="I41" s="230"/>
      <c r="J41" s="10">
        <f t="shared" si="4"/>
        <v>0</v>
      </c>
      <c r="K41" s="11">
        <f t="shared" si="5"/>
        <v>0</v>
      </c>
      <c r="L41" s="11" t="s">
        <v>485</v>
      </c>
      <c r="M41" s="24" t="s">
        <v>43</v>
      </c>
      <c r="N41" s="214">
        <f>VLOOKUP($M41,Лист5!$A$1:$N$10,2,FALSE)*$K41</f>
        <v>0</v>
      </c>
      <c r="O41" s="214">
        <f>VLOOKUP($M41,Лист5!$A$1:$N$10,3,FALSE)*$K41</f>
        <v>0</v>
      </c>
      <c r="P41" s="214">
        <f>VLOOKUP($M41,Лист5!$A$1:$N$10,4,FALSE)*$K41</f>
        <v>0</v>
      </c>
      <c r="Q41" s="214">
        <f>VLOOKUP($M41,Лист5!$A$1:$N$10,5,FALSE)*$K41</f>
        <v>0</v>
      </c>
      <c r="R41" s="214">
        <f>VLOOKUP($M41,Лист5!$A$1:$N$10,6,FALSE)*$K41</f>
        <v>0</v>
      </c>
      <c r="S41" s="214">
        <f>VLOOKUP($M41,Лист5!$A$1:$N$10,7,FALSE)*$K41</f>
        <v>0</v>
      </c>
      <c r="T41" s="214">
        <f>VLOOKUP($M41,Лист5!$A$1:$N$10,8,FALSE)*$K41</f>
        <v>0</v>
      </c>
      <c r="U41" s="214">
        <f>VLOOKUP($M41,Лист5!$A$1:$N$10,9,FALSE)*$K41</f>
        <v>0</v>
      </c>
      <c r="V41" s="214">
        <f>VLOOKUP($M41,Лист5!$A$1:$N$10,10,FALSE)*$K41</f>
        <v>0</v>
      </c>
      <c r="W41" s="214">
        <f>VLOOKUP($M41,Лист5!$A$1:$N$10,11,FALSE)*$K41</f>
        <v>0</v>
      </c>
      <c r="X41" s="214">
        <f>VLOOKUP($M41,Лист5!$A$1:$N$10,12,FALSE)*$K41</f>
        <v>0</v>
      </c>
      <c r="Y41" s="214">
        <f>VLOOKUP($M41,Лист5!$A$1:$N$10,13,FALSE)*$K41</f>
        <v>0</v>
      </c>
      <c r="Z41" s="214">
        <f>VLOOKUP($M41,Лист5!$A$1:$N$10,14,FALSE)*$K41</f>
        <v>0</v>
      </c>
      <c r="AA41" s="214" t="e">
        <f>VLOOKUP($M41,Лист5!$A$1:$N$10,15,FALSE)*$K41</f>
        <v>#REF!</v>
      </c>
      <c r="AB41" s="214" t="e">
        <f>VLOOKUP($M41,Лист5!$A$1:$N$10,16,FALSE)*$K41</f>
        <v>#REF!</v>
      </c>
      <c r="AC41" s="214" t="e">
        <f>VLOOKUP($M41,Лист5!$A$1:$N$10,17,FALSE)*$K41</f>
        <v>#REF!</v>
      </c>
      <c r="AD41" t="s">
        <v>225</v>
      </c>
    </row>
    <row r="42" spans="1:16364">
      <c r="A42" s="20"/>
      <c r="B42" s="233">
        <v>3</v>
      </c>
      <c r="C42" s="7" t="s">
        <v>61</v>
      </c>
      <c r="D42" s="7" t="s">
        <v>62</v>
      </c>
      <c r="E42" s="7">
        <v>1.1919999999999999</v>
      </c>
      <c r="F42" s="7">
        <v>728</v>
      </c>
      <c r="G42" s="231">
        <v>2.31</v>
      </c>
      <c r="H42" s="18">
        <f t="shared" si="3"/>
        <v>29.745692307692309</v>
      </c>
      <c r="I42" s="230">
        <v>7</v>
      </c>
      <c r="J42" s="10">
        <f t="shared" si="4"/>
        <v>21654.864000000001</v>
      </c>
      <c r="K42" s="11">
        <f t="shared" si="5"/>
        <v>25812.597888</v>
      </c>
      <c r="L42" s="11" t="s">
        <v>485</v>
      </c>
      <c r="M42" s="24" t="s">
        <v>43</v>
      </c>
      <c r="N42" s="214">
        <f>VLOOKUP($M42,Лист5!$A$1:$N$10,2,FALSE)*$K42</f>
        <v>20373.005436464089</v>
      </c>
      <c r="O42" s="214">
        <f>VLOOKUP($M42,Лист5!$A$1:$N$10,3,FALSE)*$K42</f>
        <v>753.80120114917122</v>
      </c>
      <c r="P42" s="214">
        <f>VLOOKUP($M42,Лист5!$A$1:$N$10,4,FALSE)*$K42</f>
        <v>0</v>
      </c>
      <c r="Q42" s="214">
        <f>VLOOKUP($M42,Лист5!$A$1:$N$10,5,FALSE)*$K42</f>
        <v>611.19016309392259</v>
      </c>
      <c r="R42" s="214">
        <f>VLOOKUP($M42,Лист5!$A$1:$N$10,6,FALSE)*$K42</f>
        <v>1018.6502718232044</v>
      </c>
      <c r="S42" s="214">
        <f>VLOOKUP($M42,Лист5!$A$1:$N$10,7,FALSE)*$K42</f>
        <v>3055.9508154696132</v>
      </c>
      <c r="T42" s="214">
        <f>VLOOKUP($M42,Лист5!$A$1:$N$10,8,FALSE)*$K42</f>
        <v>0</v>
      </c>
      <c r="U42" s="214">
        <f>VLOOKUP($M42,Лист5!$A$1:$N$10,9,FALSE)*$K42</f>
        <v>0</v>
      </c>
      <c r="V42" s="214">
        <f>VLOOKUP($M42,Лист5!$A$1:$N$10,10,FALSE)*$K42</f>
        <v>0</v>
      </c>
      <c r="W42" s="214">
        <f>VLOOKUP($M42,Лист5!$A$1:$N$10,11,FALSE)*$K42</f>
        <v>0</v>
      </c>
      <c r="X42" s="214">
        <f>VLOOKUP($M42,Лист5!$A$1:$N$10,12,FALSE)*$K42</f>
        <v>0</v>
      </c>
      <c r="Y42" s="214">
        <f>VLOOKUP($M42,Лист5!$A$1:$N$10,13,FALSE)*$K42</f>
        <v>0</v>
      </c>
      <c r="Z42" s="214">
        <f>VLOOKUP($M42,Лист5!$A$1:$N$10,14,FALSE)*$K42</f>
        <v>25812.597888</v>
      </c>
      <c r="AA42" s="214" t="e">
        <f>VLOOKUP($M42,Лист5!$A$1:$N$10,15,FALSE)*$K42</f>
        <v>#REF!</v>
      </c>
      <c r="AB42" s="214" t="e">
        <f>VLOOKUP($M42,Лист5!$A$1:$N$10,16,FALSE)*$K42</f>
        <v>#REF!</v>
      </c>
      <c r="AC42" s="214" t="e">
        <f>VLOOKUP($M42,Лист5!$A$1:$N$10,17,FALSE)*$K42</f>
        <v>#REF!</v>
      </c>
      <c r="AD42" t="s">
        <v>225</v>
      </c>
    </row>
    <row r="43" spans="1:16364">
      <c r="A43" s="6"/>
      <c r="B43" s="234">
        <v>19</v>
      </c>
      <c r="C43" s="7" t="s">
        <v>63</v>
      </c>
      <c r="D43" s="7" t="s">
        <v>62</v>
      </c>
      <c r="E43" s="7">
        <v>1.1919999999999999</v>
      </c>
      <c r="F43" s="7">
        <v>728</v>
      </c>
      <c r="G43" s="7">
        <v>2.5099999999999998</v>
      </c>
      <c r="H43" s="9">
        <f t="shared" si="3"/>
        <v>23.086483516483515</v>
      </c>
      <c r="I43" s="230">
        <v>5</v>
      </c>
      <c r="J43" s="10">
        <f t="shared" si="4"/>
        <v>16806.96</v>
      </c>
      <c r="K43" s="11">
        <f t="shared" si="5"/>
        <v>20033.89632</v>
      </c>
      <c r="L43" s="11" t="s">
        <v>485</v>
      </c>
      <c r="M43" s="19" t="s">
        <v>38</v>
      </c>
      <c r="N43" s="214">
        <f>VLOOKUP($M43,Лист5!$A$1:$N$10,2,FALSE)*$K43</f>
        <v>15849.601518987341</v>
      </c>
      <c r="O43" s="214">
        <f>VLOOKUP($M43,Лист5!$A$1:$N$10,3,FALSE)*$K43</f>
        <v>538.88645164556954</v>
      </c>
      <c r="P43" s="214">
        <f>VLOOKUP($M43,Лист5!$A$1:$N$10,4,FALSE)*$K43</f>
        <v>0</v>
      </c>
      <c r="Q43" s="214">
        <f>VLOOKUP($M43,Лист5!$A$1:$N$10,5,FALSE)*$K43</f>
        <v>475.48804556962023</v>
      </c>
      <c r="R43" s="214">
        <f>VLOOKUP($M43,Лист5!$A$1:$N$10,6,FALSE)*$K43</f>
        <v>792.48007594936701</v>
      </c>
      <c r="S43" s="214">
        <f>VLOOKUP($M43,Лист5!$A$1:$N$10,7,FALSE)*$K43</f>
        <v>2377.4402278481011</v>
      </c>
      <c r="T43" s="214">
        <f>VLOOKUP($M43,Лист5!$A$1:$N$10,8,FALSE)*$K43</f>
        <v>0</v>
      </c>
      <c r="U43" s="214">
        <f>VLOOKUP($M43,Лист5!$A$1:$N$10,9,FALSE)*$K43</f>
        <v>0</v>
      </c>
      <c r="V43" s="214">
        <f>VLOOKUP($M43,Лист5!$A$1:$N$10,10,FALSE)*$K43</f>
        <v>0</v>
      </c>
      <c r="W43" s="214">
        <f>VLOOKUP($M43,Лист5!$A$1:$N$10,11,FALSE)*$K43</f>
        <v>0</v>
      </c>
      <c r="X43" s="214">
        <f>VLOOKUP($M43,Лист5!$A$1:$N$10,12,FALSE)*$K43</f>
        <v>0</v>
      </c>
      <c r="Y43" s="214">
        <f>VLOOKUP($M43,Лист5!$A$1:$N$10,13,FALSE)*$K43</f>
        <v>0</v>
      </c>
      <c r="Z43" s="214">
        <f>VLOOKUP($M43,Лист5!$A$1:$N$10,14,FALSE)*$K43</f>
        <v>20033.89632</v>
      </c>
      <c r="AA43" s="214" t="e">
        <f>VLOOKUP($M43,Лист5!$A$1:$N$10,15,FALSE)*$K43</f>
        <v>#REF!</v>
      </c>
      <c r="AB43" s="214" t="e">
        <f>VLOOKUP($M43,Лист5!$A$1:$N$10,16,FALSE)*$K43</f>
        <v>#REF!</v>
      </c>
      <c r="AC43" s="214" t="e">
        <f>VLOOKUP($M43,Лист5!$A$1:$N$10,17,FALSE)*$K43</f>
        <v>#REF!</v>
      </c>
      <c r="AD43" t="s">
        <v>225</v>
      </c>
    </row>
    <row r="44" spans="1:16364">
      <c r="A44" s="20"/>
      <c r="B44" s="233"/>
      <c r="C44" s="7" t="s">
        <v>64</v>
      </c>
      <c r="D44" s="7" t="s">
        <v>65</v>
      </c>
      <c r="E44" s="7">
        <v>1.06</v>
      </c>
      <c r="F44" s="7">
        <v>728</v>
      </c>
      <c r="G44" s="231">
        <v>2.5</v>
      </c>
      <c r="H44" s="18">
        <f t="shared" si="3"/>
        <v>0</v>
      </c>
      <c r="I44" s="230"/>
      <c r="J44" s="10">
        <f t="shared" si="4"/>
        <v>0</v>
      </c>
      <c r="K44" s="11">
        <f t="shared" si="5"/>
        <v>0</v>
      </c>
      <c r="L44" s="11" t="s">
        <v>485</v>
      </c>
      <c r="M44" s="19" t="s">
        <v>38</v>
      </c>
      <c r="N44" s="214">
        <f>VLOOKUP($M44,Лист5!$A$1:$N$10,2,FALSE)*$K44</f>
        <v>0</v>
      </c>
      <c r="O44" s="214">
        <f>VLOOKUP($M44,Лист5!$A$1:$N$10,3,FALSE)*$K44</f>
        <v>0</v>
      </c>
      <c r="P44" s="214">
        <f>VLOOKUP($M44,Лист5!$A$1:$N$10,4,FALSE)*$K44</f>
        <v>0</v>
      </c>
      <c r="Q44" s="214">
        <f>VLOOKUP($M44,Лист5!$A$1:$N$10,5,FALSE)*$K44</f>
        <v>0</v>
      </c>
      <c r="R44" s="214">
        <f>VLOOKUP($M44,Лист5!$A$1:$N$10,6,FALSE)*$K44</f>
        <v>0</v>
      </c>
      <c r="S44" s="214">
        <f>VLOOKUP($M44,Лист5!$A$1:$N$10,7,FALSE)*$K44</f>
        <v>0</v>
      </c>
      <c r="T44" s="214">
        <f>VLOOKUP($M44,Лист5!$A$1:$N$10,8,FALSE)*$K44</f>
        <v>0</v>
      </c>
      <c r="U44" s="214">
        <f>VLOOKUP($M44,Лист5!$A$1:$N$10,9,FALSE)*$K44</f>
        <v>0</v>
      </c>
      <c r="V44" s="214">
        <f>VLOOKUP($M44,Лист5!$A$1:$N$10,10,FALSE)*$K44</f>
        <v>0</v>
      </c>
      <c r="W44" s="214">
        <f>VLOOKUP($M44,Лист5!$A$1:$N$10,11,FALSE)*$K44</f>
        <v>0</v>
      </c>
      <c r="X44" s="214">
        <f>VLOOKUP($M44,Лист5!$A$1:$N$10,12,FALSE)*$K44</f>
        <v>0</v>
      </c>
      <c r="Y44" s="214">
        <f>VLOOKUP($M44,Лист5!$A$1:$N$10,13,FALSE)*$K44</f>
        <v>0</v>
      </c>
      <c r="Z44" s="214">
        <f>VLOOKUP($M44,Лист5!$A$1:$N$10,14,FALSE)*$K44</f>
        <v>0</v>
      </c>
      <c r="AA44" s="214" t="e">
        <f>VLOOKUP($M44,Лист5!$A$1:$N$10,15,FALSE)*$K44</f>
        <v>#REF!</v>
      </c>
      <c r="AB44" s="214" t="e">
        <f>VLOOKUP($M44,Лист5!$A$1:$N$10,16,FALSE)*$K44</f>
        <v>#REF!</v>
      </c>
      <c r="AC44" s="214" t="e">
        <f>VLOOKUP($M44,Лист5!$A$1:$N$10,17,FALSE)*$K44</f>
        <v>#REF!</v>
      </c>
      <c r="AD44" t="s">
        <v>225</v>
      </c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Q44" s="27"/>
      <c r="BR44" s="27"/>
      <c r="BS44" s="27"/>
      <c r="BT44" s="27"/>
      <c r="BU44" s="27"/>
      <c r="BV44" s="27"/>
      <c r="BW44" s="27"/>
      <c r="BX44" s="27"/>
      <c r="BY44" s="27"/>
      <c r="BZ44" s="27"/>
      <c r="CA44" s="27"/>
      <c r="CB44" s="27"/>
      <c r="CC44" s="27"/>
      <c r="CD44" s="27"/>
      <c r="CE44" s="27"/>
      <c r="CF44" s="27"/>
      <c r="CG44" s="27"/>
      <c r="CH44" s="27"/>
      <c r="CI44" s="27"/>
      <c r="CJ44" s="27"/>
      <c r="CK44" s="27"/>
      <c r="CL44" s="27"/>
      <c r="CM44" s="27"/>
      <c r="CN44" s="27"/>
      <c r="CO44" s="27"/>
      <c r="CP44" s="27"/>
      <c r="CQ44" s="27"/>
      <c r="CR44" s="27"/>
      <c r="CS44" s="27"/>
      <c r="CT44" s="27"/>
      <c r="CU44" s="27"/>
      <c r="CV44" s="27"/>
      <c r="CW44" s="27"/>
      <c r="CX44" s="27"/>
      <c r="CY44" s="27"/>
      <c r="CZ44" s="27"/>
      <c r="DA44" s="27"/>
      <c r="DB44" s="27"/>
      <c r="DC44" s="27"/>
      <c r="DD44" s="27"/>
      <c r="DE44" s="27"/>
      <c r="DF44" s="27"/>
      <c r="DG44" s="27"/>
      <c r="DH44" s="27"/>
      <c r="DI44" s="27"/>
      <c r="DJ44" s="27"/>
      <c r="DK44" s="27"/>
      <c r="DL44" s="27"/>
      <c r="DM44" s="27"/>
      <c r="DN44" s="27"/>
      <c r="DO44" s="27"/>
      <c r="DP44" s="27"/>
      <c r="DQ44" s="27"/>
      <c r="DR44" s="27"/>
      <c r="DS44" s="27"/>
      <c r="DT44" s="27"/>
      <c r="DU44" s="27"/>
      <c r="DV44" s="27"/>
      <c r="DW44" s="27"/>
      <c r="DX44" s="27"/>
      <c r="DY44" s="27"/>
      <c r="DZ44" s="27"/>
      <c r="EA44" s="27"/>
      <c r="EB44" s="27"/>
      <c r="EC44" s="27"/>
      <c r="ED44" s="27"/>
      <c r="EE44" s="27"/>
      <c r="EF44" s="27"/>
      <c r="EG44" s="27"/>
      <c r="EH44" s="27"/>
      <c r="EI44" s="27"/>
      <c r="EJ44" s="27"/>
      <c r="EK44" s="27"/>
      <c r="EL44" s="27"/>
      <c r="EM44" s="27"/>
      <c r="EN44" s="27"/>
      <c r="EO44" s="27"/>
      <c r="EP44" s="27"/>
      <c r="EQ44" s="27"/>
      <c r="ER44" s="27"/>
      <c r="ES44" s="27"/>
      <c r="ET44" s="27"/>
      <c r="EU44" s="27"/>
      <c r="EV44" s="27"/>
      <c r="EW44" s="27"/>
      <c r="EX44" s="27"/>
      <c r="EY44" s="27"/>
      <c r="EZ44" s="27"/>
      <c r="FA44" s="27"/>
      <c r="FB44" s="27"/>
      <c r="FC44" s="27"/>
      <c r="FD44" s="27"/>
      <c r="FE44" s="27"/>
      <c r="FF44" s="27"/>
      <c r="FG44" s="27"/>
      <c r="FH44" s="27"/>
      <c r="FI44" s="27"/>
      <c r="FJ44" s="27"/>
      <c r="FK44" s="27"/>
      <c r="FL44" s="27"/>
      <c r="FM44" s="27"/>
      <c r="FN44" s="27"/>
      <c r="FO44" s="27"/>
      <c r="FP44" s="27"/>
      <c r="FQ44" s="27"/>
      <c r="FR44" s="27"/>
      <c r="FS44" s="27"/>
      <c r="FT44" s="27"/>
      <c r="FU44" s="27"/>
      <c r="FV44" s="27"/>
      <c r="FW44" s="27"/>
      <c r="FX44" s="27"/>
      <c r="FY44" s="27"/>
      <c r="FZ44" s="27"/>
      <c r="GA44" s="27"/>
      <c r="GB44" s="27"/>
      <c r="GC44" s="27"/>
      <c r="GD44" s="27"/>
      <c r="GE44" s="27"/>
      <c r="GF44" s="27"/>
      <c r="GG44" s="27"/>
      <c r="GH44" s="27"/>
      <c r="GI44" s="27"/>
      <c r="GJ44" s="27"/>
      <c r="GK44" s="27"/>
      <c r="GL44" s="27"/>
      <c r="GM44" s="27"/>
      <c r="GN44" s="27"/>
      <c r="GO44" s="27"/>
      <c r="GP44" s="27"/>
      <c r="GQ44" s="27"/>
      <c r="GR44" s="27"/>
      <c r="GS44" s="27"/>
      <c r="GT44" s="27"/>
      <c r="GU44" s="27"/>
      <c r="GV44" s="27"/>
      <c r="GW44" s="27"/>
      <c r="GX44" s="27"/>
      <c r="GY44" s="27"/>
      <c r="GZ44" s="27"/>
      <c r="HA44" s="27"/>
      <c r="HB44" s="27"/>
      <c r="HC44" s="27"/>
      <c r="HD44" s="27"/>
      <c r="HE44" s="27"/>
      <c r="HF44" s="27"/>
      <c r="HG44" s="27"/>
      <c r="HH44" s="27"/>
      <c r="HI44" s="27"/>
      <c r="HJ44" s="27"/>
      <c r="HK44" s="27"/>
      <c r="HL44" s="27"/>
      <c r="HM44" s="27"/>
      <c r="HN44" s="27"/>
      <c r="HO44" s="27"/>
      <c r="HP44" s="27"/>
      <c r="HQ44" s="27"/>
      <c r="HR44" s="27"/>
      <c r="HS44" s="27"/>
      <c r="HT44" s="27"/>
      <c r="HU44" s="27"/>
      <c r="HV44" s="27"/>
      <c r="HW44" s="27"/>
      <c r="HX44" s="27"/>
      <c r="HY44" s="27"/>
      <c r="HZ44" s="27"/>
      <c r="IA44" s="27"/>
      <c r="IB44" s="27"/>
      <c r="IC44" s="27"/>
      <c r="ID44" s="27"/>
      <c r="IE44" s="27"/>
      <c r="IF44" s="27"/>
      <c r="IH44" s="27"/>
      <c r="II44" s="27"/>
      <c r="IJ44" s="27"/>
      <c r="IM44" s="27"/>
      <c r="IN44" s="27"/>
      <c r="IO44" s="27"/>
      <c r="IP44" s="27"/>
      <c r="IQ44" s="27"/>
      <c r="IR44" s="27"/>
      <c r="IS44" s="27"/>
      <c r="IT44" s="27"/>
      <c r="IU44" s="27"/>
      <c r="IV44" s="27"/>
      <c r="IW44" s="27"/>
      <c r="JE44" s="27"/>
      <c r="JF44" s="27"/>
      <c r="JG44" s="27"/>
      <c r="JH44" s="27"/>
      <c r="JI44" s="27"/>
      <c r="JJ44" s="27"/>
      <c r="JK44" s="27"/>
      <c r="JL44" s="27"/>
      <c r="JM44" s="27"/>
      <c r="JN44" s="27"/>
      <c r="JO44" s="27"/>
      <c r="JP44" s="27"/>
      <c r="JQ44" s="27"/>
      <c r="JR44" s="27"/>
      <c r="JS44" s="27"/>
      <c r="JT44" s="27"/>
      <c r="JU44" s="27"/>
      <c r="JV44" s="27"/>
      <c r="JW44" s="27"/>
      <c r="JX44" s="27"/>
      <c r="JY44" s="27"/>
      <c r="JZ44" s="27"/>
      <c r="KA44" s="27"/>
      <c r="KB44" s="27"/>
      <c r="KC44" s="27"/>
      <c r="KD44" s="27"/>
      <c r="KE44" s="27"/>
      <c r="KF44" s="27"/>
      <c r="KG44" s="27"/>
      <c r="KH44" s="27"/>
      <c r="KI44" s="27"/>
      <c r="KJ44" s="27"/>
      <c r="KK44" s="27"/>
      <c r="KL44" s="27"/>
      <c r="KM44" s="27"/>
      <c r="KN44" s="27"/>
      <c r="KO44" s="27"/>
      <c r="KP44" s="27"/>
      <c r="KQ44" s="27"/>
      <c r="KR44" s="27"/>
      <c r="KS44" s="27"/>
      <c r="KT44" s="27"/>
      <c r="KU44" s="27"/>
      <c r="KV44" s="27"/>
      <c r="KW44" s="27"/>
      <c r="KX44" s="27"/>
      <c r="KY44" s="27"/>
      <c r="KZ44" s="27"/>
      <c r="LA44" s="27"/>
      <c r="LB44" s="27"/>
      <c r="LC44" s="27"/>
      <c r="LD44" s="27"/>
      <c r="LE44" s="27"/>
      <c r="LF44" s="27"/>
      <c r="LG44" s="27"/>
      <c r="LH44" s="27"/>
      <c r="LI44" s="27"/>
      <c r="LJ44" s="27"/>
      <c r="LK44" s="27"/>
      <c r="LL44" s="27"/>
      <c r="LM44" s="27"/>
      <c r="LN44" s="27"/>
      <c r="LO44" s="27"/>
      <c r="LP44" s="27"/>
      <c r="LQ44" s="27"/>
      <c r="LR44" s="27"/>
      <c r="LS44" s="27"/>
      <c r="LT44" s="27"/>
      <c r="LU44" s="27"/>
      <c r="LV44" s="27"/>
      <c r="LW44" s="27"/>
      <c r="LX44" s="27"/>
      <c r="LY44" s="27"/>
      <c r="LZ44" s="27"/>
      <c r="MA44" s="27"/>
      <c r="MB44" s="27"/>
      <c r="MC44" s="27"/>
      <c r="MD44" s="27"/>
      <c r="ME44" s="27"/>
      <c r="MF44" s="27"/>
      <c r="MG44" s="27"/>
      <c r="MH44" s="27"/>
      <c r="MI44" s="27"/>
      <c r="MJ44" s="27"/>
      <c r="MK44" s="27"/>
      <c r="ML44" s="27"/>
      <c r="MM44" s="27"/>
      <c r="MN44" s="27"/>
      <c r="MO44" s="27"/>
      <c r="MP44" s="27"/>
      <c r="MQ44" s="27"/>
      <c r="MR44" s="27"/>
      <c r="MS44" s="27"/>
      <c r="MT44" s="27"/>
      <c r="MU44" s="27"/>
      <c r="MV44" s="27"/>
      <c r="MW44" s="27"/>
      <c r="MX44" s="27"/>
      <c r="MY44" s="27"/>
      <c r="MZ44" s="27"/>
      <c r="NA44" s="27"/>
      <c r="NB44" s="27"/>
      <c r="NC44" s="27"/>
      <c r="ND44" s="27"/>
      <c r="NE44" s="27"/>
      <c r="NF44" s="27"/>
      <c r="NG44" s="27"/>
      <c r="NH44" s="27"/>
      <c r="NI44" s="27"/>
      <c r="NJ44" s="27"/>
      <c r="NK44" s="27"/>
      <c r="NL44" s="27"/>
      <c r="NM44" s="27"/>
      <c r="NN44" s="27"/>
      <c r="NO44" s="27"/>
      <c r="NP44" s="27"/>
      <c r="NQ44" s="27"/>
      <c r="NR44" s="27"/>
      <c r="NS44" s="27"/>
      <c r="NT44" s="27"/>
      <c r="NU44" s="27"/>
      <c r="NV44" s="27"/>
      <c r="NW44" s="27"/>
      <c r="NX44" s="27"/>
      <c r="NY44" s="27"/>
      <c r="NZ44" s="27"/>
      <c r="OA44" s="27"/>
      <c r="OB44" s="27"/>
      <c r="OC44" s="27"/>
      <c r="OD44" s="27"/>
      <c r="OE44" s="27"/>
      <c r="OF44" s="27"/>
      <c r="OG44" s="27"/>
      <c r="OH44" s="27"/>
      <c r="OI44" s="27"/>
      <c r="OJ44" s="27"/>
      <c r="OK44" s="27"/>
      <c r="OL44" s="27"/>
      <c r="OM44" s="27"/>
      <c r="ON44" s="27"/>
      <c r="OO44" s="27"/>
      <c r="OP44" s="27"/>
      <c r="OQ44" s="27"/>
      <c r="OR44" s="27"/>
      <c r="OS44" s="27"/>
      <c r="OT44" s="27"/>
      <c r="OU44" s="27"/>
      <c r="OV44" s="27"/>
      <c r="OW44" s="27"/>
      <c r="OX44" s="27"/>
      <c r="OY44" s="27"/>
      <c r="OZ44" s="27"/>
      <c r="PA44" s="27"/>
      <c r="PB44" s="27"/>
      <c r="PC44" s="27"/>
      <c r="PD44" s="27"/>
      <c r="PE44" s="27"/>
      <c r="PF44" s="27"/>
      <c r="PG44" s="27"/>
      <c r="PH44" s="27"/>
      <c r="PI44" s="27"/>
      <c r="PJ44" s="27"/>
      <c r="PK44" s="27"/>
      <c r="PL44" s="27"/>
      <c r="PM44" s="27"/>
      <c r="PN44" s="27"/>
      <c r="PO44" s="27"/>
      <c r="PP44" s="27"/>
      <c r="PQ44" s="27"/>
      <c r="PR44" s="27"/>
      <c r="PS44" s="27"/>
      <c r="PT44" s="27"/>
      <c r="PU44" s="27"/>
      <c r="PV44" s="27"/>
      <c r="PW44" s="27"/>
      <c r="PX44" s="27"/>
      <c r="PY44" s="27"/>
      <c r="PZ44" s="27"/>
      <c r="QA44" s="27"/>
      <c r="QB44" s="27"/>
      <c r="QC44" s="27"/>
      <c r="QD44" s="27"/>
      <c r="QE44" s="27"/>
      <c r="QF44" s="27"/>
      <c r="QG44" s="27"/>
      <c r="QH44" s="27"/>
      <c r="QI44" s="27"/>
      <c r="QJ44" s="27"/>
      <c r="QK44" s="27"/>
      <c r="QL44" s="27"/>
      <c r="QM44" s="27"/>
      <c r="QN44" s="27"/>
      <c r="QO44" s="27"/>
      <c r="QP44" s="27"/>
      <c r="QQ44" s="27"/>
      <c r="QR44" s="27"/>
      <c r="QS44" s="27"/>
      <c r="QT44" s="27"/>
      <c r="QU44" s="27"/>
      <c r="QV44" s="27"/>
      <c r="QW44" s="27"/>
      <c r="QX44" s="27"/>
      <c r="QY44" s="27"/>
      <c r="QZ44" s="27"/>
      <c r="RA44" s="27"/>
      <c r="RB44" s="27"/>
      <c r="RC44" s="27"/>
      <c r="RD44" s="27"/>
      <c r="RE44" s="27"/>
      <c r="RF44" s="27"/>
      <c r="RG44" s="27"/>
      <c r="RH44" s="27"/>
      <c r="RI44" s="27"/>
      <c r="RJ44" s="27"/>
      <c r="RK44" s="27"/>
      <c r="RL44" s="27"/>
      <c r="RM44" s="27"/>
      <c r="RN44" s="27"/>
      <c r="RO44" s="27"/>
      <c r="RP44" s="27"/>
      <c r="RQ44" s="27"/>
      <c r="RR44" s="27"/>
      <c r="RS44" s="27"/>
      <c r="RT44" s="27"/>
      <c r="RU44" s="27"/>
      <c r="RV44" s="27"/>
      <c r="RW44" s="27"/>
      <c r="RX44" s="27"/>
      <c r="RY44" s="27"/>
      <c r="RZ44" s="27"/>
      <c r="SA44" s="27"/>
      <c r="SB44" s="27"/>
      <c r="SD44" s="27"/>
      <c r="SE44" s="27"/>
      <c r="SF44" s="27"/>
      <c r="SI44" s="27"/>
      <c r="SJ44" s="27"/>
      <c r="SK44" s="27"/>
      <c r="SL44" s="27"/>
      <c r="SM44" s="27"/>
      <c r="SN44" s="27"/>
      <c r="SO44" s="27"/>
      <c r="SP44" s="27"/>
      <c r="SQ44" s="27"/>
      <c r="SR44" s="27"/>
      <c r="SS44" s="27"/>
      <c r="TA44" s="27"/>
      <c r="TB44" s="27"/>
      <c r="TC44" s="27"/>
      <c r="TD44" s="27"/>
      <c r="TE44" s="27"/>
      <c r="TF44" s="27"/>
      <c r="TG44" s="27"/>
      <c r="TH44" s="27"/>
      <c r="TI44" s="27"/>
      <c r="TJ44" s="27"/>
      <c r="TK44" s="27"/>
      <c r="TL44" s="27"/>
      <c r="TM44" s="27"/>
      <c r="TN44" s="27"/>
      <c r="TO44" s="27"/>
      <c r="TP44" s="27"/>
      <c r="TQ44" s="27"/>
      <c r="TR44" s="27"/>
      <c r="TS44" s="27"/>
      <c r="TT44" s="27"/>
      <c r="TU44" s="27"/>
      <c r="TV44" s="27"/>
      <c r="TW44" s="27"/>
      <c r="TX44" s="27"/>
      <c r="TY44" s="27"/>
      <c r="TZ44" s="27"/>
      <c r="UA44" s="27"/>
      <c r="UB44" s="27"/>
      <c r="UC44" s="27"/>
      <c r="UD44" s="27"/>
      <c r="UE44" s="27"/>
      <c r="UF44" s="27"/>
      <c r="UG44" s="27"/>
      <c r="UH44" s="27"/>
      <c r="UI44" s="27"/>
      <c r="UJ44" s="27"/>
      <c r="UK44" s="27"/>
      <c r="UL44" s="27"/>
      <c r="UM44" s="27"/>
      <c r="UN44" s="27"/>
      <c r="UO44" s="27"/>
      <c r="UP44" s="27"/>
      <c r="UQ44" s="27"/>
      <c r="UR44" s="27"/>
      <c r="US44" s="27"/>
      <c r="UT44" s="27"/>
      <c r="UU44" s="27"/>
      <c r="UV44" s="27"/>
      <c r="UW44" s="27"/>
      <c r="UX44" s="27"/>
      <c r="UY44" s="27"/>
      <c r="UZ44" s="27"/>
      <c r="VA44" s="27"/>
      <c r="VB44" s="27"/>
      <c r="VC44" s="27"/>
      <c r="VD44" s="27"/>
      <c r="VE44" s="27"/>
      <c r="VF44" s="27"/>
      <c r="VG44" s="27"/>
      <c r="VH44" s="27"/>
      <c r="VI44" s="27"/>
      <c r="VJ44" s="27"/>
      <c r="VK44" s="27"/>
      <c r="VL44" s="27"/>
      <c r="VM44" s="27"/>
      <c r="VN44" s="27"/>
      <c r="VO44" s="27"/>
      <c r="VP44" s="27"/>
      <c r="VQ44" s="27"/>
      <c r="VR44" s="27"/>
      <c r="VS44" s="27"/>
      <c r="VT44" s="27"/>
      <c r="VU44" s="27"/>
      <c r="VV44" s="27"/>
      <c r="VW44" s="27"/>
      <c r="VX44" s="27"/>
      <c r="VY44" s="27"/>
      <c r="VZ44" s="27"/>
      <c r="WA44" s="27"/>
      <c r="WB44" s="27"/>
      <c r="WC44" s="27"/>
      <c r="WD44" s="27"/>
      <c r="WE44" s="27"/>
      <c r="WF44" s="27"/>
      <c r="WG44" s="27"/>
      <c r="WH44" s="27"/>
      <c r="WI44" s="27"/>
      <c r="WJ44" s="27"/>
      <c r="WK44" s="27"/>
      <c r="WL44" s="27"/>
      <c r="WM44" s="27"/>
      <c r="WN44" s="27"/>
      <c r="WO44" s="27"/>
      <c r="WP44" s="27"/>
      <c r="WQ44" s="27"/>
      <c r="WR44" s="27"/>
      <c r="WS44" s="27"/>
      <c r="WT44" s="27"/>
      <c r="WU44" s="27"/>
      <c r="WV44" s="27"/>
      <c r="WW44" s="27"/>
      <c r="WX44" s="27"/>
      <c r="WY44" s="27"/>
      <c r="WZ44" s="27"/>
      <c r="XA44" s="27"/>
      <c r="XB44" s="27"/>
      <c r="XC44" s="27"/>
      <c r="XD44" s="27"/>
      <c r="XE44" s="27"/>
      <c r="XF44" s="27"/>
      <c r="XG44" s="27"/>
      <c r="XH44" s="27"/>
      <c r="XI44" s="27"/>
      <c r="XJ44" s="27"/>
      <c r="XK44" s="27"/>
      <c r="XL44" s="27"/>
      <c r="XM44" s="27"/>
      <c r="XN44" s="27"/>
      <c r="XO44" s="27"/>
      <c r="XP44" s="27"/>
      <c r="XQ44" s="27"/>
      <c r="XR44" s="27"/>
      <c r="XS44" s="27"/>
      <c r="XT44" s="27"/>
      <c r="XU44" s="27"/>
      <c r="XV44" s="27"/>
      <c r="XW44" s="27"/>
      <c r="XX44" s="27"/>
      <c r="XY44" s="27"/>
      <c r="XZ44" s="27"/>
      <c r="YA44" s="27"/>
      <c r="YB44" s="27"/>
      <c r="YC44" s="27"/>
      <c r="YD44" s="27"/>
      <c r="YE44" s="27"/>
      <c r="YF44" s="27"/>
      <c r="YG44" s="27"/>
      <c r="YH44" s="27"/>
      <c r="YI44" s="27"/>
      <c r="YJ44" s="27"/>
      <c r="YK44" s="27"/>
      <c r="YL44" s="27"/>
      <c r="YM44" s="27"/>
      <c r="YN44" s="27"/>
      <c r="YO44" s="27"/>
      <c r="YP44" s="27"/>
      <c r="YQ44" s="27"/>
      <c r="YR44" s="27"/>
      <c r="YS44" s="27"/>
      <c r="YT44" s="27"/>
      <c r="YU44" s="27"/>
      <c r="YV44" s="27"/>
      <c r="YW44" s="27"/>
      <c r="YX44" s="27"/>
      <c r="YY44" s="27"/>
      <c r="YZ44" s="27"/>
      <c r="ZA44" s="27"/>
      <c r="ZB44" s="27"/>
      <c r="ZC44" s="27"/>
      <c r="ZD44" s="27"/>
      <c r="ZE44" s="27"/>
      <c r="ZF44" s="27"/>
      <c r="ZG44" s="27"/>
      <c r="ZH44" s="27"/>
      <c r="ZI44" s="27"/>
      <c r="ZJ44" s="27"/>
      <c r="ZK44" s="27"/>
      <c r="ZL44" s="27"/>
      <c r="ZM44" s="27"/>
      <c r="ZN44" s="27"/>
      <c r="ZO44" s="27"/>
      <c r="ZP44" s="27"/>
      <c r="ZQ44" s="27"/>
      <c r="ZR44" s="27"/>
      <c r="ZS44" s="27"/>
      <c r="ZT44" s="27"/>
      <c r="ZU44" s="27"/>
      <c r="ZV44" s="27"/>
      <c r="ZW44" s="27"/>
      <c r="ZX44" s="27"/>
      <c r="ZY44" s="27"/>
      <c r="ZZ44" s="27"/>
      <c r="AAA44" s="27"/>
      <c r="AAB44" s="27"/>
      <c r="AAC44" s="27"/>
      <c r="AAD44" s="27"/>
      <c r="AAE44" s="27"/>
      <c r="AAF44" s="27"/>
      <c r="AAG44" s="27"/>
      <c r="AAH44" s="27"/>
      <c r="AAI44" s="27"/>
      <c r="AAJ44" s="27"/>
      <c r="AAK44" s="27"/>
      <c r="AAL44" s="27"/>
      <c r="AAM44" s="27"/>
      <c r="AAN44" s="27"/>
      <c r="AAO44" s="27"/>
      <c r="AAP44" s="27"/>
      <c r="AAQ44" s="27"/>
      <c r="AAR44" s="27"/>
      <c r="AAS44" s="27"/>
      <c r="AAT44" s="27"/>
      <c r="AAU44" s="27"/>
      <c r="AAV44" s="27"/>
      <c r="AAW44" s="27"/>
      <c r="AAX44" s="27"/>
      <c r="AAY44" s="27"/>
      <c r="AAZ44" s="27"/>
      <c r="ABA44" s="27"/>
      <c r="ABB44" s="27"/>
      <c r="ABC44" s="27"/>
      <c r="ABD44" s="27"/>
      <c r="ABE44" s="27"/>
      <c r="ABF44" s="27"/>
      <c r="ABG44" s="27"/>
      <c r="ABH44" s="27"/>
      <c r="ABI44" s="27"/>
      <c r="ABJ44" s="27"/>
      <c r="ABK44" s="27"/>
      <c r="ABL44" s="27"/>
      <c r="ABM44" s="27"/>
      <c r="ABN44" s="27"/>
      <c r="ABO44" s="27"/>
      <c r="ABP44" s="27"/>
      <c r="ABQ44" s="27"/>
      <c r="ABR44" s="27"/>
      <c r="ABS44" s="27"/>
      <c r="ABT44" s="27"/>
      <c r="ABU44" s="27"/>
      <c r="ABV44" s="27"/>
      <c r="ABW44" s="27"/>
      <c r="ABX44" s="27"/>
      <c r="ABZ44" s="27"/>
      <c r="ACA44" s="27"/>
      <c r="ACB44" s="27"/>
      <c r="ACE44" s="27"/>
      <c r="ACF44" s="27"/>
      <c r="ACG44" s="27"/>
      <c r="ACH44" s="27"/>
      <c r="ACI44" s="27"/>
      <c r="ACJ44" s="27"/>
      <c r="ACK44" s="27"/>
      <c r="ACL44" s="27"/>
      <c r="ACM44" s="27"/>
      <c r="ACN44" s="27"/>
      <c r="ACO44" s="27"/>
      <c r="ACW44" s="27"/>
      <c r="ACX44" s="27"/>
      <c r="ACY44" s="27"/>
      <c r="ACZ44" s="27"/>
      <c r="ADA44" s="27"/>
      <c r="ADB44" s="27"/>
      <c r="ADC44" s="27"/>
      <c r="ADD44" s="27"/>
      <c r="ADE44" s="27"/>
      <c r="ADF44" s="27"/>
      <c r="ADG44" s="27"/>
      <c r="ADH44" s="27"/>
      <c r="ADI44" s="27"/>
      <c r="ADJ44" s="27"/>
      <c r="ADK44" s="27"/>
      <c r="ADL44" s="27"/>
      <c r="ADM44" s="27"/>
      <c r="ADN44" s="27"/>
      <c r="ADO44" s="27"/>
      <c r="ADP44" s="27"/>
      <c r="ADQ44" s="27"/>
      <c r="ADR44" s="27"/>
      <c r="ADS44" s="27"/>
      <c r="ADT44" s="27"/>
      <c r="ADU44" s="27"/>
      <c r="ADV44" s="27"/>
      <c r="ADW44" s="27"/>
      <c r="ADX44" s="27"/>
      <c r="ADY44" s="27"/>
      <c r="ADZ44" s="27"/>
      <c r="AEA44" s="27"/>
      <c r="AEB44" s="27"/>
      <c r="AEC44" s="27"/>
      <c r="AED44" s="27"/>
      <c r="AEE44" s="27"/>
      <c r="AEF44" s="27"/>
      <c r="AEG44" s="27"/>
      <c r="AEH44" s="27"/>
      <c r="AEI44" s="27"/>
      <c r="AEJ44" s="27"/>
      <c r="AEK44" s="27"/>
      <c r="AEL44" s="27"/>
      <c r="AEM44" s="27"/>
      <c r="AEN44" s="27"/>
      <c r="AEO44" s="27"/>
      <c r="AEP44" s="27"/>
      <c r="AEQ44" s="27"/>
      <c r="AER44" s="27"/>
      <c r="AES44" s="27"/>
      <c r="AET44" s="27"/>
      <c r="AEU44" s="27"/>
      <c r="AEV44" s="27"/>
      <c r="AEW44" s="27"/>
      <c r="AEX44" s="27"/>
      <c r="AEY44" s="27"/>
      <c r="AEZ44" s="27"/>
      <c r="AFA44" s="27"/>
      <c r="AFB44" s="27"/>
      <c r="AFC44" s="27"/>
      <c r="AFD44" s="27"/>
      <c r="AFE44" s="27"/>
      <c r="AFF44" s="27"/>
      <c r="AFG44" s="27"/>
      <c r="AFH44" s="27"/>
      <c r="AFI44" s="27"/>
      <c r="AFJ44" s="27"/>
      <c r="AFK44" s="27"/>
      <c r="AFL44" s="27"/>
      <c r="AFM44" s="27"/>
      <c r="AFN44" s="27"/>
      <c r="AFO44" s="27"/>
      <c r="AFP44" s="27"/>
      <c r="AFQ44" s="27"/>
      <c r="AFR44" s="27"/>
      <c r="AFS44" s="27"/>
      <c r="AFT44" s="27"/>
      <c r="AFU44" s="27"/>
      <c r="AFV44" s="27"/>
      <c r="AFW44" s="27"/>
      <c r="AFX44" s="27"/>
      <c r="AFY44" s="27"/>
      <c r="AFZ44" s="27"/>
      <c r="AGA44" s="27"/>
      <c r="AGB44" s="27"/>
      <c r="AGC44" s="27"/>
      <c r="AGD44" s="27"/>
      <c r="AGE44" s="27"/>
      <c r="AGF44" s="27"/>
      <c r="AGG44" s="27"/>
      <c r="AGH44" s="27"/>
      <c r="AGI44" s="27"/>
      <c r="AGJ44" s="27"/>
      <c r="AGK44" s="27"/>
      <c r="AGL44" s="27"/>
      <c r="AGM44" s="27"/>
      <c r="AGN44" s="27"/>
      <c r="AGO44" s="27"/>
      <c r="AGP44" s="27"/>
      <c r="AGQ44" s="27"/>
      <c r="AGR44" s="27"/>
      <c r="AGS44" s="27"/>
      <c r="AGT44" s="27"/>
      <c r="AGU44" s="27"/>
      <c r="AGV44" s="27"/>
      <c r="AGW44" s="27"/>
      <c r="AGX44" s="27"/>
      <c r="AGY44" s="27"/>
      <c r="AGZ44" s="27"/>
      <c r="AHA44" s="27"/>
      <c r="AHB44" s="27"/>
      <c r="AHC44" s="27"/>
      <c r="AHD44" s="27"/>
      <c r="AHE44" s="27"/>
      <c r="AHF44" s="27"/>
      <c r="AHG44" s="27"/>
      <c r="AHH44" s="27"/>
      <c r="AHI44" s="27"/>
      <c r="AHJ44" s="27"/>
      <c r="AHK44" s="27"/>
      <c r="AHL44" s="27"/>
      <c r="AHM44" s="27"/>
      <c r="AHN44" s="27"/>
      <c r="AHO44" s="27"/>
      <c r="AHP44" s="27"/>
      <c r="AHQ44" s="27"/>
      <c r="AHR44" s="27"/>
      <c r="AHS44" s="27"/>
      <c r="AHT44" s="27"/>
      <c r="AHU44" s="27"/>
      <c r="AHV44" s="27"/>
      <c r="AHW44" s="27"/>
      <c r="AHX44" s="27"/>
      <c r="AHY44" s="27"/>
      <c r="AHZ44" s="27"/>
      <c r="AIA44" s="27"/>
      <c r="AIB44" s="27"/>
      <c r="AIC44" s="27"/>
      <c r="AID44" s="27"/>
      <c r="AIE44" s="27"/>
      <c r="AIF44" s="27"/>
      <c r="AIG44" s="27"/>
      <c r="AIH44" s="27"/>
      <c r="AII44" s="27"/>
      <c r="AIJ44" s="27"/>
      <c r="AIK44" s="27"/>
      <c r="AIL44" s="27"/>
      <c r="AIM44" s="27"/>
      <c r="AIN44" s="27"/>
      <c r="AIO44" s="27"/>
      <c r="AIP44" s="27"/>
      <c r="AIQ44" s="27"/>
      <c r="AIR44" s="27"/>
      <c r="AIS44" s="27"/>
      <c r="AIT44" s="27"/>
      <c r="AIU44" s="27"/>
      <c r="AIV44" s="27"/>
      <c r="AIW44" s="27"/>
      <c r="AIX44" s="27"/>
      <c r="AIY44" s="27"/>
      <c r="AIZ44" s="27"/>
      <c r="AJA44" s="27"/>
      <c r="AJB44" s="27"/>
      <c r="AJC44" s="27"/>
      <c r="AJD44" s="27"/>
      <c r="AJE44" s="27"/>
      <c r="AJF44" s="27"/>
      <c r="AJG44" s="27"/>
      <c r="AJH44" s="27"/>
      <c r="AJI44" s="27"/>
      <c r="AJJ44" s="27"/>
      <c r="AJK44" s="27"/>
      <c r="AJL44" s="27"/>
      <c r="AJM44" s="27"/>
      <c r="AJN44" s="27"/>
      <c r="AJO44" s="27"/>
      <c r="AJP44" s="27"/>
      <c r="AJQ44" s="27"/>
      <c r="AJR44" s="27"/>
      <c r="AJS44" s="27"/>
      <c r="AJT44" s="27"/>
      <c r="AJU44" s="27"/>
      <c r="AJV44" s="27"/>
      <c r="AJW44" s="27"/>
      <c r="AJX44" s="27"/>
      <c r="AJY44" s="27"/>
      <c r="AJZ44" s="27"/>
      <c r="AKA44" s="27"/>
      <c r="AKB44" s="27"/>
      <c r="AKC44" s="27"/>
      <c r="AKD44" s="27"/>
      <c r="AKE44" s="27"/>
      <c r="AKF44" s="27"/>
      <c r="AKG44" s="27"/>
      <c r="AKH44" s="27"/>
      <c r="AKI44" s="27"/>
      <c r="AKJ44" s="27"/>
      <c r="AKK44" s="27"/>
      <c r="AKL44" s="27"/>
      <c r="AKM44" s="27"/>
      <c r="AKN44" s="27"/>
      <c r="AKO44" s="27"/>
      <c r="AKP44" s="27"/>
      <c r="AKQ44" s="27"/>
      <c r="AKR44" s="27"/>
      <c r="AKS44" s="27"/>
      <c r="AKT44" s="27"/>
      <c r="AKU44" s="27"/>
      <c r="AKV44" s="27"/>
      <c r="AKW44" s="27"/>
      <c r="AKX44" s="27"/>
      <c r="AKY44" s="27"/>
      <c r="AKZ44" s="27"/>
      <c r="ALA44" s="27"/>
      <c r="ALB44" s="27"/>
      <c r="ALC44" s="27"/>
      <c r="ALD44" s="27"/>
      <c r="ALE44" s="27"/>
      <c r="ALF44" s="27"/>
      <c r="ALG44" s="27"/>
      <c r="ALH44" s="27"/>
      <c r="ALI44" s="27"/>
      <c r="ALJ44" s="27"/>
      <c r="ALK44" s="27"/>
      <c r="ALL44" s="27"/>
      <c r="ALM44" s="27"/>
      <c r="ALN44" s="27"/>
      <c r="ALO44" s="27"/>
      <c r="ALP44" s="27"/>
      <c r="ALQ44" s="27"/>
      <c r="ALR44" s="27"/>
      <c r="ALS44" s="27"/>
      <c r="ALT44" s="27"/>
      <c r="ALV44" s="27"/>
      <c r="ALW44" s="27"/>
      <c r="ALX44" s="27"/>
      <c r="AMA44" s="27"/>
      <c r="AMB44" s="27"/>
      <c r="AMC44" s="27"/>
      <c r="AMD44" s="27"/>
      <c r="AME44" s="27"/>
      <c r="AMF44" s="27"/>
      <c r="AMG44" s="27"/>
      <c r="AMH44" s="27"/>
      <c r="AMI44" s="27"/>
      <c r="AMJ44" s="27"/>
      <c r="AMK44" s="27"/>
      <c r="AMS44" s="27"/>
      <c r="AMT44" s="27"/>
      <c r="AMU44" s="27"/>
      <c r="AMV44" s="27"/>
      <c r="AMW44" s="27"/>
      <c r="AMX44" s="27"/>
      <c r="AMY44" s="27"/>
      <c r="AMZ44" s="27"/>
      <c r="ANA44" s="27"/>
      <c r="ANB44" s="27"/>
      <c r="ANC44" s="27"/>
      <c r="AND44" s="27"/>
      <c r="ANE44" s="27"/>
      <c r="ANF44" s="27"/>
      <c r="ANG44" s="27"/>
      <c r="ANH44" s="27"/>
      <c r="ANI44" s="27"/>
      <c r="ANJ44" s="27"/>
      <c r="ANK44" s="27"/>
      <c r="ANL44" s="27"/>
      <c r="ANM44" s="27"/>
      <c r="ANN44" s="27"/>
      <c r="ANO44" s="27"/>
      <c r="ANP44" s="27"/>
      <c r="ANQ44" s="27"/>
      <c r="ANR44" s="27"/>
      <c r="ANS44" s="27"/>
      <c r="ANT44" s="27"/>
      <c r="ANU44" s="27"/>
      <c r="ANV44" s="27"/>
      <c r="ANW44" s="27"/>
      <c r="ANX44" s="27"/>
      <c r="ANY44" s="27"/>
      <c r="ANZ44" s="27"/>
      <c r="AOA44" s="27"/>
      <c r="AOB44" s="27"/>
      <c r="AOC44" s="27"/>
      <c r="AOD44" s="27"/>
      <c r="AOE44" s="27"/>
      <c r="AOF44" s="27"/>
      <c r="AOG44" s="27"/>
      <c r="AOH44" s="27"/>
      <c r="AOI44" s="27"/>
      <c r="AOJ44" s="27"/>
      <c r="AOK44" s="27"/>
      <c r="AOL44" s="27"/>
      <c r="AOM44" s="27"/>
      <c r="AON44" s="27"/>
      <c r="AOO44" s="27"/>
      <c r="AOP44" s="27"/>
      <c r="AOQ44" s="27"/>
      <c r="AOR44" s="27"/>
      <c r="AOS44" s="27"/>
      <c r="AOT44" s="27"/>
      <c r="AOU44" s="27"/>
      <c r="AOV44" s="27"/>
      <c r="AOW44" s="27"/>
      <c r="AOX44" s="27"/>
      <c r="AOY44" s="27"/>
      <c r="AOZ44" s="27"/>
      <c r="APA44" s="27"/>
      <c r="APB44" s="27"/>
      <c r="APC44" s="27"/>
      <c r="APD44" s="27"/>
      <c r="APE44" s="27"/>
      <c r="APF44" s="27"/>
      <c r="APG44" s="27"/>
      <c r="APH44" s="27"/>
      <c r="API44" s="27"/>
      <c r="APJ44" s="27"/>
      <c r="APK44" s="27"/>
      <c r="APL44" s="27"/>
      <c r="APM44" s="27"/>
      <c r="APN44" s="27"/>
      <c r="APO44" s="27"/>
      <c r="APP44" s="27"/>
      <c r="APQ44" s="27"/>
      <c r="APR44" s="27"/>
      <c r="APS44" s="27"/>
      <c r="APT44" s="27"/>
      <c r="APU44" s="27"/>
      <c r="APV44" s="27"/>
      <c r="APW44" s="27"/>
      <c r="APX44" s="27"/>
      <c r="APY44" s="27"/>
      <c r="APZ44" s="27"/>
      <c r="AQA44" s="27"/>
      <c r="AQB44" s="27"/>
      <c r="AQC44" s="27"/>
      <c r="AQD44" s="27"/>
      <c r="AQE44" s="27"/>
      <c r="AQF44" s="27"/>
      <c r="AQG44" s="27"/>
      <c r="AQH44" s="27"/>
      <c r="AQI44" s="27"/>
      <c r="AQJ44" s="27"/>
      <c r="AQK44" s="27"/>
      <c r="AQL44" s="27"/>
      <c r="AQM44" s="27"/>
      <c r="AQN44" s="27"/>
      <c r="AQO44" s="27"/>
      <c r="AQP44" s="27"/>
      <c r="AQQ44" s="27"/>
      <c r="AQR44" s="27"/>
      <c r="AQS44" s="27"/>
      <c r="AQT44" s="27"/>
      <c r="AQU44" s="27"/>
      <c r="AQV44" s="27"/>
      <c r="AQW44" s="27"/>
      <c r="AQX44" s="27"/>
      <c r="AQY44" s="27"/>
      <c r="AQZ44" s="27"/>
      <c r="ARA44" s="27"/>
      <c r="ARB44" s="27"/>
      <c r="ARC44" s="27"/>
      <c r="ARD44" s="27"/>
      <c r="ARE44" s="27"/>
      <c r="ARF44" s="27"/>
      <c r="ARG44" s="27"/>
      <c r="ARH44" s="27"/>
      <c r="ARI44" s="27"/>
      <c r="ARJ44" s="27"/>
      <c r="ARK44" s="27"/>
      <c r="ARL44" s="27"/>
      <c r="ARM44" s="27"/>
      <c r="ARN44" s="27"/>
      <c r="ARO44" s="27"/>
      <c r="ARP44" s="27"/>
      <c r="ARQ44" s="27"/>
      <c r="ARR44" s="27"/>
      <c r="ARS44" s="27"/>
      <c r="ART44" s="27"/>
      <c r="ARU44" s="27"/>
      <c r="ARV44" s="27"/>
      <c r="ARW44" s="27"/>
      <c r="ARX44" s="27"/>
      <c r="ARY44" s="27"/>
      <c r="ARZ44" s="27"/>
      <c r="ASA44" s="27"/>
      <c r="ASB44" s="27"/>
      <c r="ASC44" s="27"/>
      <c r="ASD44" s="27"/>
      <c r="ASE44" s="27"/>
      <c r="ASF44" s="27"/>
      <c r="ASG44" s="27"/>
      <c r="ASH44" s="27"/>
      <c r="ASI44" s="27"/>
      <c r="ASJ44" s="27"/>
      <c r="ASK44" s="27"/>
      <c r="ASL44" s="27"/>
      <c r="ASM44" s="27"/>
      <c r="ASN44" s="27"/>
      <c r="ASO44" s="27"/>
      <c r="ASP44" s="27"/>
      <c r="ASQ44" s="27"/>
      <c r="ASR44" s="27"/>
      <c r="ASS44" s="27"/>
      <c r="AST44" s="27"/>
      <c r="ASU44" s="27"/>
      <c r="ASV44" s="27"/>
      <c r="ASW44" s="27"/>
      <c r="ASX44" s="27"/>
      <c r="ASY44" s="27"/>
      <c r="ASZ44" s="27"/>
      <c r="ATA44" s="27"/>
      <c r="ATB44" s="27"/>
      <c r="ATC44" s="27"/>
      <c r="ATD44" s="27"/>
      <c r="ATE44" s="27"/>
      <c r="ATF44" s="27"/>
      <c r="ATG44" s="27"/>
      <c r="ATH44" s="27"/>
      <c r="ATI44" s="27"/>
      <c r="ATJ44" s="27"/>
      <c r="ATK44" s="27"/>
      <c r="ATL44" s="27"/>
      <c r="ATM44" s="27"/>
      <c r="ATN44" s="27"/>
      <c r="ATO44" s="27"/>
      <c r="ATP44" s="27"/>
      <c r="ATQ44" s="27"/>
      <c r="ATR44" s="27"/>
      <c r="ATS44" s="27"/>
      <c r="ATT44" s="27"/>
      <c r="ATU44" s="27"/>
      <c r="ATV44" s="27"/>
      <c r="ATW44" s="27"/>
      <c r="ATX44" s="27"/>
      <c r="ATY44" s="27"/>
      <c r="ATZ44" s="27"/>
      <c r="AUA44" s="27"/>
      <c r="AUB44" s="27"/>
      <c r="AUC44" s="27"/>
      <c r="AUD44" s="27"/>
      <c r="AUE44" s="27"/>
      <c r="AUF44" s="27"/>
      <c r="AUG44" s="27"/>
      <c r="AUH44" s="27"/>
      <c r="AUI44" s="27"/>
      <c r="AUJ44" s="27"/>
      <c r="AUK44" s="27"/>
      <c r="AUL44" s="27"/>
      <c r="AUM44" s="27"/>
      <c r="AUN44" s="27"/>
      <c r="AUO44" s="27"/>
      <c r="AUP44" s="27"/>
      <c r="AUQ44" s="27"/>
      <c r="AUR44" s="27"/>
      <c r="AUS44" s="27"/>
      <c r="AUT44" s="27"/>
      <c r="AUU44" s="27"/>
      <c r="AUV44" s="27"/>
      <c r="AUW44" s="27"/>
      <c r="AUX44" s="27"/>
      <c r="AUY44" s="27"/>
      <c r="AUZ44" s="27"/>
      <c r="AVA44" s="27"/>
      <c r="AVB44" s="27"/>
      <c r="AVC44" s="27"/>
      <c r="AVD44" s="27"/>
      <c r="AVE44" s="27"/>
      <c r="AVF44" s="27"/>
      <c r="AVG44" s="27"/>
      <c r="AVH44" s="27"/>
      <c r="AVI44" s="27"/>
      <c r="AVJ44" s="27"/>
      <c r="AVK44" s="27"/>
      <c r="AVL44" s="27"/>
      <c r="AVM44" s="27"/>
      <c r="AVN44" s="27"/>
      <c r="AVO44" s="27"/>
      <c r="AVP44" s="27"/>
      <c r="AVR44" s="27"/>
      <c r="AVS44" s="27"/>
      <c r="AVT44" s="27"/>
      <c r="AVW44" s="27"/>
      <c r="AVX44" s="27"/>
      <c r="AVY44" s="27"/>
      <c r="AVZ44" s="27"/>
      <c r="AWA44" s="27"/>
      <c r="AWB44" s="27"/>
      <c r="AWC44" s="27"/>
      <c r="AWD44" s="27"/>
      <c r="AWE44" s="27"/>
      <c r="AWF44" s="27"/>
      <c r="AWG44" s="27"/>
      <c r="AWO44" s="27"/>
      <c r="AWP44" s="27"/>
      <c r="AWQ44" s="27"/>
      <c r="AWR44" s="27"/>
      <c r="AWS44" s="27"/>
      <c r="AWT44" s="27"/>
      <c r="AWU44" s="27"/>
      <c r="AWV44" s="27"/>
      <c r="AWW44" s="27"/>
      <c r="AWX44" s="27"/>
      <c r="AWY44" s="27"/>
      <c r="AWZ44" s="27"/>
      <c r="AXA44" s="27"/>
      <c r="AXB44" s="27"/>
      <c r="AXC44" s="27"/>
      <c r="AXD44" s="27"/>
      <c r="AXE44" s="27"/>
      <c r="AXF44" s="27"/>
      <c r="AXG44" s="27"/>
      <c r="AXH44" s="27"/>
      <c r="AXI44" s="27"/>
      <c r="AXJ44" s="27"/>
      <c r="AXK44" s="27"/>
      <c r="AXL44" s="27"/>
      <c r="AXM44" s="27"/>
      <c r="AXN44" s="27"/>
      <c r="AXO44" s="27"/>
      <c r="AXP44" s="27"/>
      <c r="AXQ44" s="27"/>
      <c r="AXR44" s="27"/>
      <c r="AXS44" s="27"/>
      <c r="AXT44" s="27"/>
      <c r="AXU44" s="27"/>
      <c r="AXV44" s="27"/>
      <c r="AXW44" s="27"/>
      <c r="AXX44" s="27"/>
      <c r="AXY44" s="27"/>
      <c r="AXZ44" s="27"/>
      <c r="AYA44" s="27"/>
      <c r="AYB44" s="27"/>
      <c r="AYC44" s="27"/>
      <c r="AYD44" s="27"/>
      <c r="AYE44" s="27"/>
      <c r="AYF44" s="27"/>
      <c r="AYG44" s="27"/>
      <c r="AYH44" s="27"/>
      <c r="AYI44" s="27"/>
      <c r="AYJ44" s="27"/>
      <c r="AYK44" s="27"/>
      <c r="AYL44" s="27"/>
      <c r="AYM44" s="27"/>
      <c r="AYN44" s="27"/>
      <c r="AYO44" s="27"/>
      <c r="AYP44" s="27"/>
      <c r="AYQ44" s="27"/>
      <c r="AYR44" s="27"/>
      <c r="AYS44" s="27"/>
      <c r="AYT44" s="27"/>
      <c r="AYU44" s="27"/>
      <c r="AYV44" s="27"/>
      <c r="AYW44" s="27"/>
      <c r="AYX44" s="27"/>
      <c r="AYY44" s="27"/>
      <c r="AYZ44" s="27"/>
      <c r="AZA44" s="27"/>
      <c r="AZB44" s="27"/>
      <c r="AZC44" s="27"/>
      <c r="AZD44" s="27"/>
      <c r="AZE44" s="27"/>
      <c r="AZF44" s="27"/>
      <c r="AZG44" s="27"/>
      <c r="AZH44" s="27"/>
      <c r="AZI44" s="27"/>
      <c r="AZJ44" s="27"/>
      <c r="AZK44" s="27"/>
      <c r="AZL44" s="27"/>
      <c r="AZM44" s="27"/>
      <c r="AZN44" s="27"/>
      <c r="AZO44" s="27"/>
      <c r="AZP44" s="27"/>
      <c r="AZQ44" s="27"/>
      <c r="AZR44" s="27"/>
      <c r="AZS44" s="27"/>
      <c r="AZT44" s="27"/>
      <c r="AZU44" s="27"/>
      <c r="AZV44" s="27"/>
      <c r="AZW44" s="27"/>
      <c r="AZX44" s="27"/>
      <c r="AZY44" s="27"/>
      <c r="AZZ44" s="27"/>
      <c r="BAA44" s="27"/>
      <c r="BAB44" s="27"/>
      <c r="BAC44" s="27"/>
      <c r="BAD44" s="27"/>
      <c r="BAE44" s="27"/>
      <c r="BAF44" s="27"/>
      <c r="BAG44" s="27"/>
      <c r="BAH44" s="27"/>
      <c r="BAI44" s="27"/>
      <c r="BAJ44" s="27"/>
      <c r="BAK44" s="27"/>
      <c r="BAL44" s="27"/>
      <c r="BAM44" s="27"/>
      <c r="BAN44" s="27"/>
      <c r="BAO44" s="27"/>
      <c r="BAP44" s="27"/>
      <c r="BAQ44" s="27"/>
      <c r="BAR44" s="27"/>
      <c r="BAS44" s="27"/>
      <c r="BAT44" s="27"/>
      <c r="BAU44" s="27"/>
      <c r="BAV44" s="27"/>
      <c r="BAW44" s="27"/>
      <c r="BAX44" s="27"/>
      <c r="BAY44" s="27"/>
      <c r="BAZ44" s="27"/>
      <c r="BBA44" s="27"/>
      <c r="BBB44" s="27"/>
      <c r="BBC44" s="27"/>
      <c r="BBD44" s="27"/>
      <c r="BBE44" s="27"/>
      <c r="BBF44" s="27"/>
      <c r="BBG44" s="27"/>
      <c r="BBH44" s="27"/>
      <c r="BBI44" s="27"/>
      <c r="BBJ44" s="27"/>
      <c r="BBK44" s="27"/>
      <c r="BBL44" s="27"/>
      <c r="BBM44" s="27"/>
      <c r="BBN44" s="27"/>
      <c r="BBO44" s="27"/>
      <c r="BBP44" s="27"/>
      <c r="BBQ44" s="27"/>
      <c r="BBR44" s="27"/>
      <c r="BBS44" s="27"/>
      <c r="BBT44" s="27"/>
      <c r="BBU44" s="27"/>
      <c r="BBV44" s="27"/>
      <c r="BBW44" s="27"/>
      <c r="BBX44" s="27"/>
      <c r="BBY44" s="27"/>
      <c r="BBZ44" s="27"/>
      <c r="BCA44" s="27"/>
      <c r="BCB44" s="27"/>
      <c r="BCC44" s="27"/>
      <c r="BCD44" s="27"/>
      <c r="BCE44" s="27"/>
      <c r="BCF44" s="27"/>
      <c r="BCG44" s="27"/>
      <c r="BCH44" s="27"/>
      <c r="BCI44" s="27"/>
      <c r="BCJ44" s="27"/>
      <c r="BCK44" s="27"/>
      <c r="BCL44" s="27"/>
      <c r="BCM44" s="27"/>
      <c r="BCN44" s="27"/>
      <c r="BCO44" s="27"/>
      <c r="BCP44" s="27"/>
      <c r="BCQ44" s="27"/>
      <c r="BCR44" s="27"/>
      <c r="BCS44" s="27"/>
      <c r="BCT44" s="27"/>
      <c r="BCU44" s="27"/>
      <c r="BCV44" s="27"/>
      <c r="BCW44" s="27"/>
      <c r="BCX44" s="27"/>
      <c r="BCY44" s="27"/>
      <c r="BCZ44" s="27"/>
      <c r="BDA44" s="27"/>
      <c r="BDB44" s="27"/>
      <c r="BDC44" s="27"/>
      <c r="BDD44" s="27"/>
      <c r="BDE44" s="27"/>
      <c r="BDF44" s="27"/>
      <c r="BDG44" s="27"/>
      <c r="BDH44" s="27"/>
      <c r="BDI44" s="27"/>
      <c r="BDJ44" s="27"/>
      <c r="BDK44" s="27"/>
      <c r="BDL44" s="27"/>
      <c r="BDM44" s="27"/>
      <c r="BDN44" s="27"/>
      <c r="BDO44" s="27"/>
      <c r="BDP44" s="27"/>
      <c r="BDQ44" s="27"/>
      <c r="BDR44" s="27"/>
      <c r="BDS44" s="27"/>
      <c r="BDT44" s="27"/>
      <c r="BDU44" s="27"/>
      <c r="BDV44" s="27"/>
      <c r="BDW44" s="27"/>
      <c r="BDX44" s="27"/>
      <c r="BDY44" s="27"/>
      <c r="BDZ44" s="27"/>
      <c r="BEA44" s="27"/>
      <c r="BEB44" s="27"/>
      <c r="BEC44" s="27"/>
      <c r="BED44" s="27"/>
      <c r="BEE44" s="27"/>
      <c r="BEF44" s="27"/>
      <c r="BEG44" s="27"/>
      <c r="BEH44" s="27"/>
      <c r="BEI44" s="27"/>
      <c r="BEJ44" s="27"/>
      <c r="BEK44" s="27"/>
      <c r="BEL44" s="27"/>
      <c r="BEM44" s="27"/>
      <c r="BEN44" s="27"/>
      <c r="BEO44" s="27"/>
      <c r="BEP44" s="27"/>
      <c r="BEQ44" s="27"/>
      <c r="BER44" s="27"/>
      <c r="BES44" s="27"/>
      <c r="BET44" s="27"/>
      <c r="BEU44" s="27"/>
      <c r="BEV44" s="27"/>
      <c r="BEW44" s="27"/>
      <c r="BEX44" s="27"/>
      <c r="BEY44" s="27"/>
      <c r="BEZ44" s="27"/>
      <c r="BFA44" s="27"/>
      <c r="BFB44" s="27"/>
      <c r="BFC44" s="27"/>
      <c r="BFD44" s="27"/>
      <c r="BFE44" s="27"/>
      <c r="BFF44" s="27"/>
      <c r="BFG44" s="27"/>
      <c r="BFH44" s="27"/>
      <c r="BFI44" s="27"/>
      <c r="BFJ44" s="27"/>
      <c r="BFK44" s="27"/>
      <c r="BFL44" s="27"/>
      <c r="BFN44" s="27"/>
      <c r="BFO44" s="27"/>
      <c r="BFP44" s="27"/>
      <c r="BFS44" s="27"/>
      <c r="BFT44" s="27"/>
      <c r="BFU44" s="27"/>
      <c r="BFV44" s="27"/>
      <c r="BFW44" s="27"/>
      <c r="BFX44" s="27"/>
      <c r="BFY44" s="27"/>
      <c r="BFZ44" s="27"/>
      <c r="BGA44" s="27"/>
      <c r="BGB44" s="27"/>
      <c r="BGC44" s="27"/>
      <c r="BGK44" s="27"/>
      <c r="BGL44" s="27"/>
      <c r="BGM44" s="27"/>
      <c r="BGN44" s="27"/>
      <c r="BGO44" s="27"/>
      <c r="BGP44" s="27"/>
      <c r="BGQ44" s="27"/>
      <c r="BGR44" s="27"/>
      <c r="BGS44" s="27"/>
      <c r="BGT44" s="27"/>
      <c r="BGU44" s="27"/>
      <c r="BGV44" s="27"/>
      <c r="BGW44" s="27"/>
      <c r="BGX44" s="27"/>
      <c r="BGY44" s="27"/>
      <c r="BGZ44" s="27"/>
      <c r="BHA44" s="27"/>
      <c r="BHB44" s="27"/>
      <c r="BHC44" s="27"/>
      <c r="BHD44" s="27"/>
      <c r="BHE44" s="27"/>
      <c r="BHF44" s="27"/>
      <c r="BHG44" s="27"/>
      <c r="BHH44" s="27"/>
      <c r="BHI44" s="27"/>
      <c r="BHJ44" s="27"/>
      <c r="BHK44" s="27"/>
      <c r="BHL44" s="27"/>
      <c r="BHM44" s="27"/>
      <c r="BHN44" s="27"/>
      <c r="BHO44" s="27"/>
      <c r="BHP44" s="27"/>
      <c r="BHQ44" s="27"/>
      <c r="BHR44" s="27"/>
      <c r="BHS44" s="27"/>
      <c r="BHT44" s="27"/>
      <c r="BHU44" s="27"/>
      <c r="BHV44" s="27"/>
      <c r="BHW44" s="27"/>
      <c r="BHX44" s="27"/>
      <c r="BHY44" s="27"/>
      <c r="BHZ44" s="27"/>
      <c r="BIA44" s="27"/>
      <c r="BIB44" s="27"/>
      <c r="BIC44" s="27"/>
      <c r="BID44" s="27"/>
      <c r="BIE44" s="27"/>
      <c r="BIF44" s="27"/>
      <c r="BIG44" s="27"/>
      <c r="BIH44" s="27"/>
      <c r="BII44" s="27"/>
      <c r="BIJ44" s="27"/>
      <c r="BIK44" s="27"/>
      <c r="BIL44" s="27"/>
      <c r="BIM44" s="27"/>
      <c r="BIN44" s="27"/>
      <c r="BIO44" s="27"/>
      <c r="BIP44" s="27"/>
      <c r="BIQ44" s="27"/>
      <c r="BIR44" s="27"/>
      <c r="BIS44" s="27"/>
      <c r="BIT44" s="27"/>
      <c r="BIU44" s="27"/>
      <c r="BIV44" s="27"/>
      <c r="BIW44" s="27"/>
      <c r="BIX44" s="27"/>
      <c r="BIY44" s="27"/>
      <c r="BIZ44" s="27"/>
      <c r="BJA44" s="27"/>
      <c r="BJB44" s="27"/>
      <c r="BJC44" s="27"/>
      <c r="BJD44" s="27"/>
      <c r="BJE44" s="27"/>
      <c r="BJF44" s="27"/>
      <c r="BJG44" s="27"/>
      <c r="BJH44" s="27"/>
      <c r="BJI44" s="27"/>
      <c r="BJJ44" s="27"/>
      <c r="BJK44" s="27"/>
      <c r="BJL44" s="27"/>
      <c r="BJM44" s="27"/>
      <c r="BJN44" s="27"/>
      <c r="BJO44" s="27"/>
      <c r="BJP44" s="27"/>
      <c r="BJQ44" s="27"/>
      <c r="BJR44" s="27"/>
      <c r="BJS44" s="27"/>
      <c r="BJT44" s="27"/>
      <c r="BJU44" s="27"/>
      <c r="BJV44" s="27"/>
      <c r="BJW44" s="27"/>
      <c r="BJX44" s="27"/>
      <c r="BJY44" s="27"/>
      <c r="BJZ44" s="27"/>
      <c r="BKA44" s="27"/>
      <c r="BKB44" s="27"/>
      <c r="BKC44" s="27"/>
      <c r="BKD44" s="27"/>
      <c r="BKE44" s="27"/>
      <c r="BKF44" s="27"/>
      <c r="BKG44" s="27"/>
      <c r="BKH44" s="27"/>
      <c r="BKI44" s="27"/>
      <c r="BKJ44" s="27"/>
      <c r="BKK44" s="27"/>
      <c r="BKL44" s="27"/>
      <c r="BKM44" s="27"/>
      <c r="BKN44" s="27"/>
      <c r="BKO44" s="27"/>
      <c r="BKP44" s="27"/>
      <c r="BKQ44" s="27"/>
      <c r="BKR44" s="27"/>
      <c r="BKS44" s="27"/>
      <c r="BKT44" s="27"/>
      <c r="BKU44" s="27"/>
      <c r="BKV44" s="27"/>
      <c r="BKW44" s="27"/>
      <c r="BKX44" s="27"/>
      <c r="BKY44" s="27"/>
      <c r="BKZ44" s="27"/>
      <c r="BLA44" s="27"/>
      <c r="BLB44" s="27"/>
      <c r="BLC44" s="27"/>
      <c r="BLD44" s="27"/>
      <c r="BLE44" s="27"/>
      <c r="BLF44" s="27"/>
      <c r="BLG44" s="27"/>
      <c r="BLH44" s="27"/>
      <c r="BLI44" s="27"/>
      <c r="BLJ44" s="27"/>
      <c r="BLK44" s="27"/>
      <c r="BLL44" s="27"/>
      <c r="BLM44" s="27"/>
      <c r="BLN44" s="27"/>
      <c r="BLO44" s="27"/>
      <c r="BLP44" s="27"/>
      <c r="BLQ44" s="27"/>
      <c r="BLR44" s="27"/>
      <c r="BLS44" s="27"/>
      <c r="BLT44" s="27"/>
      <c r="BLU44" s="27"/>
      <c r="BLV44" s="27"/>
      <c r="BLW44" s="27"/>
      <c r="BLX44" s="27"/>
      <c r="BLY44" s="27"/>
      <c r="BLZ44" s="27"/>
      <c r="BMA44" s="27"/>
      <c r="BMB44" s="27"/>
      <c r="BMC44" s="27"/>
      <c r="BMD44" s="27"/>
      <c r="BME44" s="27"/>
      <c r="BMF44" s="27"/>
      <c r="BMG44" s="27"/>
      <c r="BMH44" s="27"/>
      <c r="BMI44" s="27"/>
      <c r="BMJ44" s="27"/>
      <c r="BMK44" s="27"/>
      <c r="BML44" s="27"/>
      <c r="BMM44" s="27"/>
      <c r="BMN44" s="27"/>
      <c r="BMO44" s="27"/>
      <c r="BMP44" s="27"/>
      <c r="BMQ44" s="27"/>
      <c r="BMR44" s="27"/>
      <c r="BMS44" s="27"/>
      <c r="BMT44" s="27"/>
      <c r="BMU44" s="27"/>
      <c r="BMV44" s="27"/>
      <c r="BMW44" s="27"/>
      <c r="BMX44" s="27"/>
      <c r="BMY44" s="27"/>
      <c r="BMZ44" s="27"/>
      <c r="BNA44" s="27"/>
      <c r="BNB44" s="27"/>
      <c r="BNC44" s="27"/>
      <c r="BND44" s="27"/>
      <c r="BNE44" s="27"/>
      <c r="BNF44" s="27"/>
      <c r="BNG44" s="27"/>
      <c r="BNH44" s="27"/>
      <c r="BNI44" s="27"/>
      <c r="BNJ44" s="27"/>
      <c r="BNK44" s="27"/>
      <c r="BNL44" s="27"/>
      <c r="BNM44" s="27"/>
      <c r="BNN44" s="27"/>
      <c r="BNO44" s="27"/>
      <c r="BNP44" s="27"/>
      <c r="BNQ44" s="27"/>
      <c r="BNR44" s="27"/>
      <c r="BNS44" s="27"/>
      <c r="BNT44" s="27"/>
      <c r="BNU44" s="27"/>
      <c r="BNV44" s="27"/>
      <c r="BNW44" s="27"/>
      <c r="BNX44" s="27"/>
      <c r="BNY44" s="27"/>
      <c r="BNZ44" s="27"/>
      <c r="BOA44" s="27"/>
      <c r="BOB44" s="27"/>
      <c r="BOC44" s="27"/>
      <c r="BOD44" s="27"/>
      <c r="BOE44" s="27"/>
      <c r="BOF44" s="27"/>
      <c r="BOG44" s="27"/>
      <c r="BOH44" s="27"/>
      <c r="BOI44" s="27"/>
      <c r="BOJ44" s="27"/>
      <c r="BOK44" s="27"/>
      <c r="BOL44" s="27"/>
      <c r="BOM44" s="27"/>
      <c r="BON44" s="27"/>
      <c r="BOO44" s="27"/>
      <c r="BOP44" s="27"/>
      <c r="BOQ44" s="27"/>
      <c r="BOR44" s="27"/>
      <c r="BOS44" s="27"/>
      <c r="BOT44" s="27"/>
      <c r="BOU44" s="27"/>
      <c r="BOV44" s="27"/>
      <c r="BOW44" s="27"/>
      <c r="BOX44" s="27"/>
      <c r="BOY44" s="27"/>
      <c r="BOZ44" s="27"/>
      <c r="BPA44" s="27"/>
      <c r="BPB44" s="27"/>
      <c r="BPC44" s="27"/>
      <c r="BPD44" s="27"/>
      <c r="BPE44" s="27"/>
      <c r="BPF44" s="27"/>
      <c r="BPG44" s="27"/>
      <c r="BPH44" s="27"/>
      <c r="BPJ44" s="27"/>
      <c r="BPK44" s="27"/>
      <c r="BPL44" s="27"/>
      <c r="BPO44" s="27"/>
      <c r="BPP44" s="27"/>
      <c r="BPQ44" s="27"/>
      <c r="BPR44" s="27"/>
      <c r="BPS44" s="27"/>
      <c r="BPT44" s="27"/>
      <c r="BPU44" s="27"/>
      <c r="BPV44" s="27"/>
      <c r="BPW44" s="27"/>
      <c r="BPX44" s="27"/>
      <c r="BPY44" s="27"/>
      <c r="BQG44" s="27"/>
      <c r="BQH44" s="27"/>
      <c r="BQI44" s="27"/>
      <c r="BQJ44" s="27"/>
      <c r="BQK44" s="27"/>
      <c r="BQL44" s="27"/>
      <c r="BQM44" s="27"/>
      <c r="BQN44" s="27"/>
      <c r="BQO44" s="27"/>
      <c r="BQP44" s="27"/>
      <c r="BQQ44" s="27"/>
      <c r="BQR44" s="27"/>
      <c r="BQS44" s="27"/>
      <c r="BQT44" s="27"/>
      <c r="BQU44" s="27"/>
      <c r="BQV44" s="27"/>
      <c r="BQW44" s="27"/>
      <c r="BQX44" s="27"/>
      <c r="BQY44" s="27"/>
      <c r="BQZ44" s="27"/>
      <c r="BRA44" s="27"/>
      <c r="BRB44" s="27"/>
      <c r="BRC44" s="27"/>
      <c r="BRD44" s="27"/>
      <c r="BRE44" s="27"/>
      <c r="BRF44" s="27"/>
      <c r="BRG44" s="27"/>
      <c r="BRH44" s="27"/>
      <c r="BRI44" s="27"/>
      <c r="BRJ44" s="27"/>
      <c r="BRK44" s="27"/>
      <c r="BRL44" s="27"/>
      <c r="BRM44" s="27"/>
      <c r="BRN44" s="27"/>
      <c r="BRO44" s="27"/>
      <c r="BRP44" s="27"/>
      <c r="BRQ44" s="27"/>
      <c r="BRR44" s="27"/>
      <c r="BRS44" s="27"/>
      <c r="BRT44" s="27"/>
      <c r="BRU44" s="27"/>
      <c r="BRV44" s="27"/>
      <c r="BRW44" s="27"/>
      <c r="BRX44" s="27"/>
      <c r="BRY44" s="27"/>
      <c r="BRZ44" s="27"/>
      <c r="BSA44" s="27"/>
      <c r="BSB44" s="27"/>
      <c r="BSC44" s="27"/>
      <c r="BSD44" s="27"/>
      <c r="BSE44" s="27"/>
      <c r="BSF44" s="27"/>
      <c r="BSG44" s="27"/>
      <c r="BSH44" s="27"/>
      <c r="BSI44" s="27"/>
      <c r="BSJ44" s="27"/>
      <c r="BSK44" s="27"/>
      <c r="BSL44" s="27"/>
      <c r="BSM44" s="27"/>
      <c r="BSN44" s="27"/>
      <c r="BSO44" s="27"/>
      <c r="BSP44" s="27"/>
      <c r="BSQ44" s="27"/>
      <c r="BSR44" s="27"/>
      <c r="BSS44" s="27"/>
      <c r="BST44" s="27"/>
      <c r="BSU44" s="27"/>
      <c r="BSV44" s="27"/>
      <c r="BSW44" s="27"/>
      <c r="BSX44" s="27"/>
      <c r="BSY44" s="27"/>
      <c r="BSZ44" s="27"/>
      <c r="BTA44" s="27"/>
      <c r="BTB44" s="27"/>
      <c r="BTC44" s="27"/>
      <c r="BTD44" s="27"/>
      <c r="BTE44" s="27"/>
      <c r="BTF44" s="27"/>
      <c r="BTG44" s="27"/>
      <c r="BTH44" s="27"/>
      <c r="BTI44" s="27"/>
      <c r="BTJ44" s="27"/>
      <c r="BTK44" s="27"/>
      <c r="BTL44" s="27"/>
      <c r="BTM44" s="27"/>
      <c r="BTN44" s="27"/>
      <c r="BTO44" s="27"/>
      <c r="BTP44" s="27"/>
      <c r="BTQ44" s="27"/>
      <c r="BTR44" s="27"/>
      <c r="BTS44" s="27"/>
      <c r="BTT44" s="27"/>
      <c r="BTU44" s="27"/>
      <c r="BTV44" s="27"/>
      <c r="BTW44" s="27"/>
      <c r="BTX44" s="27"/>
      <c r="BTY44" s="27"/>
      <c r="BTZ44" s="27"/>
      <c r="BUA44" s="27"/>
      <c r="BUB44" s="27"/>
      <c r="BUC44" s="27"/>
      <c r="BUD44" s="27"/>
      <c r="BUE44" s="27"/>
      <c r="BUF44" s="27"/>
      <c r="BUG44" s="27"/>
      <c r="BUH44" s="27"/>
      <c r="BUI44" s="27"/>
      <c r="BUJ44" s="27"/>
      <c r="BUK44" s="27"/>
      <c r="BUL44" s="27"/>
      <c r="BUM44" s="27"/>
      <c r="BUN44" s="27"/>
      <c r="BUO44" s="27"/>
      <c r="BUP44" s="27"/>
      <c r="BUQ44" s="27"/>
      <c r="BUR44" s="27"/>
      <c r="BUS44" s="27"/>
      <c r="BUT44" s="27"/>
      <c r="BUU44" s="27"/>
      <c r="BUV44" s="27"/>
      <c r="BUW44" s="27"/>
      <c r="BUX44" s="27"/>
      <c r="BUY44" s="27"/>
      <c r="BUZ44" s="27"/>
      <c r="BVA44" s="27"/>
      <c r="BVB44" s="27"/>
      <c r="BVC44" s="27"/>
      <c r="BVD44" s="27"/>
      <c r="BVE44" s="27"/>
      <c r="BVF44" s="27"/>
      <c r="BVG44" s="27"/>
      <c r="BVH44" s="27"/>
      <c r="BVI44" s="27"/>
      <c r="BVJ44" s="27"/>
      <c r="BVK44" s="27"/>
      <c r="BVL44" s="27"/>
      <c r="BVM44" s="27"/>
      <c r="BVN44" s="27"/>
      <c r="BVO44" s="27"/>
      <c r="BVP44" s="27"/>
      <c r="BVQ44" s="27"/>
      <c r="BVR44" s="27"/>
      <c r="BVS44" s="27"/>
      <c r="BVT44" s="27"/>
      <c r="BVU44" s="27"/>
      <c r="BVV44" s="27"/>
      <c r="BVW44" s="27"/>
      <c r="BVX44" s="27"/>
      <c r="BVY44" s="27"/>
      <c r="BVZ44" s="27"/>
      <c r="BWA44" s="27"/>
      <c r="BWB44" s="27"/>
      <c r="BWC44" s="27"/>
      <c r="BWD44" s="27"/>
      <c r="BWE44" s="27"/>
      <c r="BWF44" s="27"/>
      <c r="BWG44" s="27"/>
      <c r="BWH44" s="27"/>
      <c r="BWI44" s="27"/>
      <c r="BWJ44" s="27"/>
      <c r="BWK44" s="27"/>
      <c r="BWL44" s="27"/>
      <c r="BWM44" s="27"/>
      <c r="BWN44" s="27"/>
      <c r="BWO44" s="27"/>
      <c r="BWP44" s="27"/>
      <c r="BWQ44" s="27"/>
      <c r="BWR44" s="27"/>
      <c r="BWS44" s="27"/>
      <c r="BWT44" s="27"/>
      <c r="BWU44" s="27"/>
      <c r="BWV44" s="27"/>
      <c r="BWW44" s="27"/>
      <c r="BWX44" s="27"/>
      <c r="BWY44" s="27"/>
      <c r="BWZ44" s="27"/>
      <c r="BXA44" s="27"/>
      <c r="BXB44" s="27"/>
      <c r="BXC44" s="27"/>
      <c r="BXD44" s="27"/>
      <c r="BXE44" s="27"/>
      <c r="BXF44" s="27"/>
      <c r="BXG44" s="27"/>
      <c r="BXH44" s="27"/>
      <c r="BXI44" s="27"/>
      <c r="BXJ44" s="27"/>
      <c r="BXK44" s="27"/>
      <c r="BXL44" s="27"/>
      <c r="BXM44" s="27"/>
      <c r="BXN44" s="27"/>
      <c r="BXO44" s="27"/>
      <c r="BXP44" s="27"/>
      <c r="BXQ44" s="27"/>
      <c r="BXR44" s="27"/>
      <c r="BXS44" s="27"/>
      <c r="BXT44" s="27"/>
      <c r="BXU44" s="27"/>
      <c r="BXV44" s="27"/>
      <c r="BXW44" s="27"/>
      <c r="BXX44" s="27"/>
      <c r="BXY44" s="27"/>
      <c r="BXZ44" s="27"/>
      <c r="BYA44" s="27"/>
      <c r="BYB44" s="27"/>
      <c r="BYC44" s="27"/>
      <c r="BYD44" s="27"/>
      <c r="BYE44" s="27"/>
      <c r="BYF44" s="27"/>
      <c r="BYG44" s="27"/>
      <c r="BYH44" s="27"/>
      <c r="BYI44" s="27"/>
      <c r="BYJ44" s="27"/>
      <c r="BYK44" s="27"/>
      <c r="BYL44" s="27"/>
      <c r="BYM44" s="27"/>
      <c r="BYN44" s="27"/>
      <c r="BYO44" s="27"/>
      <c r="BYP44" s="27"/>
      <c r="BYQ44" s="27"/>
      <c r="BYR44" s="27"/>
      <c r="BYS44" s="27"/>
      <c r="BYT44" s="27"/>
      <c r="BYU44" s="27"/>
      <c r="BYV44" s="27"/>
      <c r="BYW44" s="27"/>
      <c r="BYX44" s="27"/>
      <c r="BYY44" s="27"/>
      <c r="BYZ44" s="27"/>
      <c r="BZA44" s="27"/>
      <c r="BZB44" s="27"/>
      <c r="BZC44" s="27"/>
      <c r="BZD44" s="27"/>
      <c r="BZF44" s="27"/>
      <c r="BZG44" s="27"/>
      <c r="BZH44" s="27"/>
      <c r="BZK44" s="27"/>
      <c r="BZL44" s="27"/>
      <c r="BZM44" s="27"/>
      <c r="BZN44" s="27"/>
      <c r="BZO44" s="27"/>
      <c r="BZP44" s="27"/>
      <c r="BZQ44" s="27"/>
      <c r="BZR44" s="27"/>
      <c r="BZS44" s="27"/>
      <c r="BZT44" s="27"/>
      <c r="BZU44" s="27"/>
      <c r="CAC44" s="27"/>
      <c r="CAD44" s="27"/>
      <c r="CAE44" s="27"/>
      <c r="CAF44" s="27"/>
      <c r="CAG44" s="27"/>
      <c r="CAH44" s="27"/>
      <c r="CAI44" s="27"/>
      <c r="CAJ44" s="27"/>
      <c r="CAK44" s="27"/>
      <c r="CAL44" s="27"/>
      <c r="CAM44" s="27"/>
      <c r="CAN44" s="27"/>
      <c r="CAO44" s="27"/>
      <c r="CAP44" s="27"/>
      <c r="CAQ44" s="27"/>
      <c r="CAR44" s="27"/>
      <c r="CAS44" s="27"/>
      <c r="CAT44" s="27"/>
      <c r="CAU44" s="27"/>
      <c r="CAV44" s="27"/>
      <c r="CAW44" s="27"/>
      <c r="CAX44" s="27"/>
      <c r="CAY44" s="27"/>
      <c r="CAZ44" s="27"/>
      <c r="CBA44" s="27"/>
      <c r="CBB44" s="27"/>
      <c r="CBC44" s="27"/>
      <c r="CBD44" s="27"/>
      <c r="CBE44" s="27"/>
      <c r="CBF44" s="27"/>
      <c r="CBG44" s="27"/>
      <c r="CBH44" s="27"/>
      <c r="CBI44" s="27"/>
      <c r="CBJ44" s="27"/>
      <c r="CBK44" s="27"/>
      <c r="CBL44" s="27"/>
      <c r="CBM44" s="27"/>
      <c r="CBN44" s="27"/>
      <c r="CBO44" s="27"/>
      <c r="CBP44" s="27"/>
      <c r="CBQ44" s="27"/>
      <c r="CBR44" s="27"/>
      <c r="CBS44" s="27"/>
      <c r="CBT44" s="27"/>
      <c r="CBU44" s="27"/>
      <c r="CBV44" s="27"/>
      <c r="CBW44" s="27"/>
      <c r="CBX44" s="27"/>
      <c r="CBY44" s="27"/>
      <c r="CBZ44" s="27"/>
      <c r="CCA44" s="27"/>
      <c r="CCB44" s="27"/>
      <c r="CCC44" s="27"/>
      <c r="CCD44" s="27"/>
      <c r="CCE44" s="27"/>
      <c r="CCF44" s="27"/>
      <c r="CCG44" s="27"/>
      <c r="CCH44" s="27"/>
      <c r="CCI44" s="27"/>
      <c r="CCJ44" s="27"/>
      <c r="CCK44" s="27"/>
      <c r="CCL44" s="27"/>
      <c r="CCM44" s="27"/>
      <c r="CCN44" s="27"/>
      <c r="CCO44" s="27"/>
      <c r="CCP44" s="27"/>
      <c r="CCQ44" s="27"/>
      <c r="CCR44" s="27"/>
      <c r="CCS44" s="27"/>
      <c r="CCT44" s="27"/>
      <c r="CCU44" s="27"/>
      <c r="CCV44" s="27"/>
      <c r="CCW44" s="27"/>
      <c r="CCX44" s="27"/>
      <c r="CCY44" s="27"/>
      <c r="CCZ44" s="27"/>
      <c r="CDA44" s="27"/>
      <c r="CDB44" s="27"/>
      <c r="CDC44" s="27"/>
      <c r="CDD44" s="27"/>
      <c r="CDE44" s="27"/>
      <c r="CDF44" s="27"/>
      <c r="CDG44" s="27"/>
      <c r="CDH44" s="27"/>
      <c r="CDI44" s="27"/>
      <c r="CDJ44" s="27"/>
      <c r="CDK44" s="27"/>
      <c r="CDL44" s="27"/>
      <c r="CDM44" s="27"/>
      <c r="CDN44" s="27"/>
      <c r="CDO44" s="27"/>
      <c r="CDP44" s="27"/>
      <c r="CDQ44" s="27"/>
      <c r="CDR44" s="27"/>
      <c r="CDS44" s="27"/>
      <c r="CDT44" s="27"/>
      <c r="CDU44" s="27"/>
      <c r="CDV44" s="27"/>
      <c r="CDW44" s="27"/>
      <c r="CDX44" s="27"/>
      <c r="CDY44" s="27"/>
      <c r="CDZ44" s="27"/>
      <c r="CEA44" s="27"/>
      <c r="CEB44" s="27"/>
      <c r="CEC44" s="27"/>
      <c r="CED44" s="27"/>
      <c r="CEE44" s="27"/>
      <c r="CEF44" s="27"/>
      <c r="CEG44" s="27"/>
      <c r="CEH44" s="27"/>
      <c r="CEI44" s="27"/>
      <c r="CEJ44" s="27"/>
      <c r="CEK44" s="27"/>
      <c r="CEL44" s="27"/>
      <c r="CEM44" s="27"/>
      <c r="CEN44" s="27"/>
      <c r="CEO44" s="27"/>
      <c r="CEP44" s="27"/>
      <c r="CEQ44" s="27"/>
      <c r="CER44" s="27"/>
      <c r="CES44" s="27"/>
      <c r="CET44" s="27"/>
      <c r="CEU44" s="27"/>
      <c r="CEV44" s="27"/>
      <c r="CEW44" s="27"/>
      <c r="CEX44" s="27"/>
      <c r="CEY44" s="27"/>
      <c r="CEZ44" s="27"/>
      <c r="CFA44" s="27"/>
      <c r="CFB44" s="27"/>
      <c r="CFC44" s="27"/>
      <c r="CFD44" s="27"/>
      <c r="CFE44" s="27"/>
      <c r="CFF44" s="27"/>
      <c r="CFG44" s="27"/>
      <c r="CFH44" s="27"/>
      <c r="CFI44" s="27"/>
      <c r="CFJ44" s="27"/>
      <c r="CFK44" s="27"/>
      <c r="CFL44" s="27"/>
      <c r="CFM44" s="27"/>
      <c r="CFN44" s="27"/>
      <c r="CFO44" s="27"/>
      <c r="CFP44" s="27"/>
      <c r="CFQ44" s="27"/>
      <c r="CFR44" s="27"/>
      <c r="CFS44" s="27"/>
      <c r="CFT44" s="27"/>
      <c r="CFU44" s="27"/>
      <c r="CFV44" s="27"/>
      <c r="CFW44" s="27"/>
      <c r="CFX44" s="27"/>
      <c r="CFY44" s="27"/>
      <c r="CFZ44" s="27"/>
      <c r="CGA44" s="27"/>
      <c r="CGB44" s="27"/>
      <c r="CGC44" s="27"/>
      <c r="CGD44" s="27"/>
      <c r="CGE44" s="27"/>
      <c r="CGF44" s="27"/>
      <c r="CGG44" s="27"/>
      <c r="CGH44" s="27"/>
      <c r="CGI44" s="27"/>
      <c r="CGJ44" s="27"/>
      <c r="CGK44" s="27"/>
      <c r="CGL44" s="27"/>
      <c r="CGM44" s="27"/>
      <c r="CGN44" s="27"/>
      <c r="CGO44" s="27"/>
      <c r="CGP44" s="27"/>
      <c r="CGQ44" s="27"/>
      <c r="CGR44" s="27"/>
      <c r="CGS44" s="27"/>
      <c r="CGT44" s="27"/>
      <c r="CGU44" s="27"/>
      <c r="CGV44" s="27"/>
      <c r="CGW44" s="27"/>
      <c r="CGX44" s="27"/>
      <c r="CGY44" s="27"/>
      <c r="CGZ44" s="27"/>
      <c r="CHA44" s="27"/>
      <c r="CHB44" s="27"/>
      <c r="CHC44" s="27"/>
      <c r="CHD44" s="27"/>
      <c r="CHE44" s="27"/>
      <c r="CHF44" s="27"/>
      <c r="CHG44" s="27"/>
      <c r="CHH44" s="27"/>
      <c r="CHI44" s="27"/>
      <c r="CHJ44" s="27"/>
      <c r="CHK44" s="27"/>
      <c r="CHL44" s="27"/>
      <c r="CHM44" s="27"/>
      <c r="CHN44" s="27"/>
      <c r="CHO44" s="27"/>
      <c r="CHP44" s="27"/>
      <c r="CHQ44" s="27"/>
      <c r="CHR44" s="27"/>
      <c r="CHS44" s="27"/>
      <c r="CHT44" s="27"/>
      <c r="CHU44" s="27"/>
      <c r="CHV44" s="27"/>
      <c r="CHW44" s="27"/>
      <c r="CHX44" s="27"/>
      <c r="CHY44" s="27"/>
      <c r="CHZ44" s="27"/>
      <c r="CIA44" s="27"/>
      <c r="CIB44" s="27"/>
      <c r="CIC44" s="27"/>
      <c r="CID44" s="27"/>
      <c r="CIE44" s="27"/>
      <c r="CIF44" s="27"/>
      <c r="CIG44" s="27"/>
      <c r="CIH44" s="27"/>
      <c r="CII44" s="27"/>
      <c r="CIJ44" s="27"/>
      <c r="CIK44" s="27"/>
      <c r="CIL44" s="27"/>
      <c r="CIM44" s="27"/>
      <c r="CIN44" s="27"/>
      <c r="CIO44" s="27"/>
      <c r="CIP44" s="27"/>
      <c r="CIQ44" s="27"/>
      <c r="CIR44" s="27"/>
      <c r="CIS44" s="27"/>
      <c r="CIT44" s="27"/>
      <c r="CIU44" s="27"/>
      <c r="CIV44" s="27"/>
      <c r="CIW44" s="27"/>
      <c r="CIX44" s="27"/>
      <c r="CIY44" s="27"/>
      <c r="CIZ44" s="27"/>
      <c r="CJB44" s="27"/>
      <c r="CJC44" s="27"/>
      <c r="CJD44" s="27"/>
      <c r="CJG44" s="27"/>
      <c r="CJH44" s="27"/>
      <c r="CJI44" s="27"/>
      <c r="CJJ44" s="27"/>
      <c r="CJK44" s="27"/>
      <c r="CJL44" s="27"/>
      <c r="CJM44" s="27"/>
      <c r="CJN44" s="27"/>
      <c r="CJO44" s="27"/>
      <c r="CJP44" s="27"/>
      <c r="CJQ44" s="27"/>
      <c r="CJY44" s="27"/>
      <c r="CJZ44" s="27"/>
      <c r="CKA44" s="27"/>
      <c r="CKB44" s="27"/>
      <c r="CKC44" s="27"/>
      <c r="CKD44" s="27"/>
      <c r="CKE44" s="27"/>
      <c r="CKF44" s="27"/>
      <c r="CKG44" s="27"/>
      <c r="CKH44" s="27"/>
      <c r="CKI44" s="27"/>
      <c r="CKJ44" s="27"/>
      <c r="CKK44" s="27"/>
      <c r="CKL44" s="27"/>
      <c r="CKM44" s="27"/>
      <c r="CKN44" s="27"/>
      <c r="CKO44" s="27"/>
      <c r="CKP44" s="27"/>
      <c r="CKQ44" s="27"/>
      <c r="CKR44" s="27"/>
      <c r="CKS44" s="27"/>
      <c r="CKT44" s="27"/>
      <c r="CKU44" s="27"/>
      <c r="CKV44" s="27"/>
      <c r="CKW44" s="27"/>
      <c r="CKX44" s="27"/>
      <c r="CKY44" s="27"/>
      <c r="CKZ44" s="27"/>
      <c r="CLA44" s="27"/>
      <c r="CLB44" s="27"/>
      <c r="CLC44" s="27"/>
      <c r="CLD44" s="27"/>
      <c r="CLE44" s="27"/>
      <c r="CLF44" s="27"/>
      <c r="CLG44" s="27"/>
      <c r="CLH44" s="27"/>
      <c r="CLI44" s="27"/>
      <c r="CLJ44" s="27"/>
      <c r="CLK44" s="27"/>
      <c r="CLL44" s="27"/>
      <c r="CLM44" s="27"/>
      <c r="CLN44" s="27"/>
      <c r="CLO44" s="27"/>
      <c r="CLP44" s="27"/>
      <c r="CLQ44" s="27"/>
      <c r="CLR44" s="27"/>
      <c r="CLS44" s="27"/>
      <c r="CLT44" s="27"/>
      <c r="CLU44" s="27"/>
      <c r="CLV44" s="27"/>
      <c r="CLW44" s="27"/>
      <c r="CLX44" s="27"/>
      <c r="CLY44" s="27"/>
      <c r="CLZ44" s="27"/>
      <c r="CMA44" s="27"/>
      <c r="CMB44" s="27"/>
      <c r="CMC44" s="27"/>
      <c r="CMD44" s="27"/>
      <c r="CME44" s="27"/>
      <c r="CMF44" s="27"/>
      <c r="CMG44" s="27"/>
      <c r="CMH44" s="27"/>
      <c r="CMI44" s="27"/>
      <c r="CMJ44" s="27"/>
      <c r="CMK44" s="27"/>
      <c r="CML44" s="27"/>
      <c r="CMM44" s="27"/>
      <c r="CMN44" s="27"/>
      <c r="CMO44" s="27"/>
      <c r="CMP44" s="27"/>
      <c r="CMQ44" s="27"/>
      <c r="CMR44" s="27"/>
      <c r="CMS44" s="27"/>
      <c r="CMT44" s="27"/>
      <c r="CMU44" s="27"/>
      <c r="CMV44" s="27"/>
      <c r="CMW44" s="27"/>
      <c r="CMX44" s="27"/>
      <c r="CMY44" s="27"/>
      <c r="CMZ44" s="27"/>
      <c r="CNA44" s="27"/>
      <c r="CNB44" s="27"/>
      <c r="CNC44" s="27"/>
      <c r="CND44" s="27"/>
      <c r="CNE44" s="27"/>
      <c r="CNF44" s="27"/>
      <c r="CNG44" s="27"/>
      <c r="CNH44" s="27"/>
      <c r="CNI44" s="27"/>
      <c r="CNJ44" s="27"/>
      <c r="CNK44" s="27"/>
      <c r="CNL44" s="27"/>
      <c r="CNM44" s="27"/>
      <c r="CNN44" s="27"/>
      <c r="CNO44" s="27"/>
      <c r="CNP44" s="27"/>
      <c r="CNQ44" s="27"/>
      <c r="CNR44" s="27"/>
      <c r="CNS44" s="27"/>
      <c r="CNT44" s="27"/>
      <c r="CNU44" s="27"/>
      <c r="CNV44" s="27"/>
      <c r="CNW44" s="27"/>
      <c r="CNX44" s="27"/>
      <c r="CNY44" s="27"/>
      <c r="CNZ44" s="27"/>
      <c r="COA44" s="27"/>
      <c r="COB44" s="27"/>
      <c r="COC44" s="27"/>
      <c r="COD44" s="27"/>
      <c r="COE44" s="27"/>
      <c r="COF44" s="27"/>
      <c r="COG44" s="27"/>
      <c r="COH44" s="27"/>
      <c r="COI44" s="27"/>
      <c r="COJ44" s="27"/>
      <c r="COK44" s="27"/>
      <c r="COL44" s="27"/>
      <c r="COM44" s="27"/>
      <c r="CON44" s="27"/>
      <c r="COO44" s="27"/>
      <c r="COP44" s="27"/>
      <c r="COQ44" s="27"/>
      <c r="COR44" s="27"/>
      <c r="COS44" s="27"/>
      <c r="COT44" s="27"/>
      <c r="COU44" s="27"/>
      <c r="COV44" s="27"/>
      <c r="COW44" s="27"/>
      <c r="COX44" s="27"/>
      <c r="COY44" s="27"/>
      <c r="COZ44" s="27"/>
      <c r="CPA44" s="27"/>
      <c r="CPB44" s="27"/>
      <c r="CPC44" s="27"/>
      <c r="CPD44" s="27"/>
      <c r="CPE44" s="27"/>
      <c r="CPF44" s="27"/>
      <c r="CPG44" s="27"/>
      <c r="CPH44" s="27"/>
      <c r="CPI44" s="27"/>
      <c r="CPJ44" s="27"/>
      <c r="CPK44" s="27"/>
      <c r="CPL44" s="27"/>
      <c r="CPM44" s="27"/>
      <c r="CPN44" s="27"/>
      <c r="CPO44" s="27"/>
      <c r="CPP44" s="27"/>
      <c r="CPQ44" s="27"/>
      <c r="CPR44" s="27"/>
      <c r="CPS44" s="27"/>
      <c r="CPT44" s="27"/>
      <c r="CPU44" s="27"/>
      <c r="CPV44" s="27"/>
      <c r="CPW44" s="27"/>
      <c r="CPX44" s="27"/>
      <c r="CPY44" s="27"/>
      <c r="CPZ44" s="27"/>
      <c r="CQA44" s="27"/>
      <c r="CQB44" s="27"/>
      <c r="CQC44" s="27"/>
      <c r="CQD44" s="27"/>
      <c r="CQE44" s="27"/>
      <c r="CQF44" s="27"/>
      <c r="CQG44" s="27"/>
      <c r="CQH44" s="27"/>
      <c r="CQI44" s="27"/>
      <c r="CQJ44" s="27"/>
      <c r="CQK44" s="27"/>
      <c r="CQL44" s="27"/>
      <c r="CQM44" s="27"/>
      <c r="CQN44" s="27"/>
      <c r="CQO44" s="27"/>
      <c r="CQP44" s="27"/>
      <c r="CQQ44" s="27"/>
      <c r="CQR44" s="27"/>
      <c r="CQS44" s="27"/>
      <c r="CQT44" s="27"/>
      <c r="CQU44" s="27"/>
      <c r="CQV44" s="27"/>
      <c r="CQW44" s="27"/>
      <c r="CQX44" s="27"/>
      <c r="CQY44" s="27"/>
      <c r="CQZ44" s="27"/>
      <c r="CRA44" s="27"/>
      <c r="CRB44" s="27"/>
      <c r="CRC44" s="27"/>
      <c r="CRD44" s="27"/>
      <c r="CRE44" s="27"/>
      <c r="CRF44" s="27"/>
      <c r="CRG44" s="27"/>
      <c r="CRH44" s="27"/>
      <c r="CRI44" s="27"/>
      <c r="CRJ44" s="27"/>
      <c r="CRK44" s="27"/>
      <c r="CRL44" s="27"/>
      <c r="CRM44" s="27"/>
      <c r="CRN44" s="27"/>
      <c r="CRO44" s="27"/>
      <c r="CRP44" s="27"/>
      <c r="CRQ44" s="27"/>
      <c r="CRR44" s="27"/>
      <c r="CRS44" s="27"/>
      <c r="CRT44" s="27"/>
      <c r="CRU44" s="27"/>
      <c r="CRV44" s="27"/>
      <c r="CRW44" s="27"/>
      <c r="CRX44" s="27"/>
      <c r="CRY44" s="27"/>
      <c r="CRZ44" s="27"/>
      <c r="CSA44" s="27"/>
      <c r="CSB44" s="27"/>
      <c r="CSC44" s="27"/>
      <c r="CSD44" s="27"/>
      <c r="CSE44" s="27"/>
      <c r="CSF44" s="27"/>
      <c r="CSG44" s="27"/>
      <c r="CSH44" s="27"/>
      <c r="CSI44" s="27"/>
      <c r="CSJ44" s="27"/>
      <c r="CSK44" s="27"/>
      <c r="CSL44" s="27"/>
      <c r="CSM44" s="27"/>
      <c r="CSN44" s="27"/>
      <c r="CSO44" s="27"/>
      <c r="CSP44" s="27"/>
      <c r="CSQ44" s="27"/>
      <c r="CSR44" s="27"/>
      <c r="CSS44" s="27"/>
      <c r="CST44" s="27"/>
      <c r="CSU44" s="27"/>
      <c r="CSV44" s="27"/>
      <c r="CSX44" s="27"/>
      <c r="CSY44" s="27"/>
      <c r="CSZ44" s="27"/>
      <c r="CTC44" s="27"/>
      <c r="CTD44" s="27"/>
      <c r="CTE44" s="27"/>
      <c r="CTF44" s="27"/>
      <c r="CTG44" s="27"/>
      <c r="CTH44" s="27"/>
      <c r="CTI44" s="27"/>
      <c r="CTJ44" s="27"/>
      <c r="CTK44" s="27"/>
      <c r="CTL44" s="27"/>
      <c r="CTM44" s="27"/>
      <c r="CTU44" s="27"/>
      <c r="CTV44" s="27"/>
      <c r="CTW44" s="27"/>
      <c r="CTX44" s="27"/>
      <c r="CTY44" s="27"/>
      <c r="CTZ44" s="27"/>
      <c r="CUA44" s="27"/>
      <c r="CUB44" s="27"/>
      <c r="CUC44" s="27"/>
      <c r="CUD44" s="27"/>
      <c r="CUE44" s="27"/>
      <c r="CUF44" s="27"/>
      <c r="CUG44" s="27"/>
      <c r="CUH44" s="27"/>
      <c r="CUI44" s="27"/>
      <c r="CUJ44" s="27"/>
      <c r="CUK44" s="27"/>
      <c r="CUL44" s="27"/>
      <c r="CUM44" s="27"/>
      <c r="CUN44" s="27"/>
      <c r="CUO44" s="27"/>
      <c r="CUP44" s="27"/>
      <c r="CUQ44" s="27"/>
      <c r="CUR44" s="27"/>
      <c r="CUS44" s="27"/>
      <c r="CUT44" s="27"/>
      <c r="CUU44" s="27"/>
      <c r="CUV44" s="27"/>
      <c r="CUW44" s="27"/>
      <c r="CUX44" s="27"/>
      <c r="CUY44" s="27"/>
      <c r="CUZ44" s="27"/>
      <c r="CVA44" s="27"/>
      <c r="CVB44" s="27"/>
      <c r="CVC44" s="27"/>
      <c r="CVD44" s="27"/>
      <c r="CVE44" s="27"/>
      <c r="CVF44" s="27"/>
      <c r="CVG44" s="27"/>
      <c r="CVH44" s="27"/>
      <c r="CVI44" s="27"/>
      <c r="CVJ44" s="27"/>
      <c r="CVK44" s="27"/>
      <c r="CVL44" s="27"/>
      <c r="CVM44" s="27"/>
      <c r="CVN44" s="27"/>
      <c r="CVO44" s="27"/>
      <c r="CVP44" s="27"/>
      <c r="CVQ44" s="27"/>
      <c r="CVR44" s="27"/>
      <c r="CVS44" s="27"/>
      <c r="CVT44" s="27"/>
      <c r="CVU44" s="27"/>
      <c r="CVV44" s="27"/>
      <c r="CVW44" s="27"/>
      <c r="CVX44" s="27"/>
      <c r="CVY44" s="27"/>
      <c r="CVZ44" s="27"/>
      <c r="CWA44" s="27"/>
      <c r="CWB44" s="27"/>
      <c r="CWC44" s="27"/>
      <c r="CWD44" s="27"/>
      <c r="CWE44" s="27"/>
      <c r="CWF44" s="27"/>
      <c r="CWG44" s="27"/>
      <c r="CWH44" s="27"/>
      <c r="CWI44" s="27"/>
      <c r="CWJ44" s="27"/>
      <c r="CWK44" s="27"/>
      <c r="CWL44" s="27"/>
      <c r="CWM44" s="27"/>
      <c r="CWN44" s="27"/>
      <c r="CWO44" s="27"/>
      <c r="CWP44" s="27"/>
      <c r="CWQ44" s="27"/>
      <c r="CWR44" s="27"/>
      <c r="CWS44" s="27"/>
      <c r="CWT44" s="27"/>
      <c r="CWU44" s="27"/>
      <c r="CWV44" s="27"/>
      <c r="CWW44" s="27"/>
      <c r="CWX44" s="27"/>
      <c r="CWY44" s="27"/>
      <c r="CWZ44" s="27"/>
      <c r="CXA44" s="27"/>
      <c r="CXB44" s="27"/>
      <c r="CXC44" s="27"/>
      <c r="CXD44" s="27"/>
      <c r="CXE44" s="27"/>
      <c r="CXF44" s="27"/>
      <c r="CXG44" s="27"/>
      <c r="CXH44" s="27"/>
      <c r="CXI44" s="27"/>
      <c r="CXJ44" s="27"/>
      <c r="CXK44" s="27"/>
      <c r="CXL44" s="27"/>
      <c r="CXM44" s="27"/>
      <c r="CXN44" s="27"/>
      <c r="CXO44" s="27"/>
      <c r="CXP44" s="27"/>
      <c r="CXQ44" s="27"/>
      <c r="CXR44" s="27"/>
      <c r="CXS44" s="27"/>
      <c r="CXT44" s="27"/>
      <c r="CXU44" s="27"/>
      <c r="CXV44" s="27"/>
      <c r="CXW44" s="27"/>
      <c r="CXX44" s="27"/>
      <c r="CXY44" s="27"/>
      <c r="CXZ44" s="27"/>
      <c r="CYA44" s="27"/>
      <c r="CYB44" s="27"/>
      <c r="CYC44" s="27"/>
      <c r="CYD44" s="27"/>
      <c r="CYE44" s="27"/>
      <c r="CYF44" s="27"/>
      <c r="CYG44" s="27"/>
      <c r="CYH44" s="27"/>
      <c r="CYI44" s="27"/>
      <c r="CYJ44" s="27"/>
      <c r="CYK44" s="27"/>
      <c r="CYL44" s="27"/>
      <c r="CYM44" s="27"/>
      <c r="CYN44" s="27"/>
      <c r="CYO44" s="27"/>
      <c r="CYP44" s="27"/>
      <c r="CYQ44" s="27"/>
      <c r="CYR44" s="27"/>
      <c r="CYS44" s="27"/>
      <c r="CYT44" s="27"/>
      <c r="CYU44" s="27"/>
      <c r="CYV44" s="27"/>
      <c r="CYW44" s="27"/>
      <c r="CYX44" s="27"/>
      <c r="CYY44" s="27"/>
      <c r="CYZ44" s="27"/>
      <c r="CZA44" s="27"/>
      <c r="CZB44" s="27"/>
      <c r="CZC44" s="27"/>
      <c r="CZD44" s="27"/>
      <c r="CZE44" s="27"/>
      <c r="CZF44" s="27"/>
      <c r="CZG44" s="27"/>
      <c r="CZH44" s="27"/>
      <c r="CZI44" s="27"/>
      <c r="CZJ44" s="27"/>
      <c r="CZK44" s="27"/>
      <c r="CZL44" s="27"/>
      <c r="CZM44" s="27"/>
      <c r="CZN44" s="27"/>
      <c r="CZO44" s="27"/>
      <c r="CZP44" s="27"/>
      <c r="CZQ44" s="27"/>
      <c r="CZR44" s="27"/>
      <c r="CZS44" s="27"/>
      <c r="CZT44" s="27"/>
      <c r="CZU44" s="27"/>
      <c r="CZV44" s="27"/>
      <c r="CZW44" s="27"/>
      <c r="CZX44" s="27"/>
      <c r="CZY44" s="27"/>
      <c r="CZZ44" s="27"/>
      <c r="DAA44" s="27"/>
      <c r="DAB44" s="27"/>
      <c r="DAC44" s="27"/>
      <c r="DAD44" s="27"/>
      <c r="DAE44" s="27"/>
      <c r="DAF44" s="27"/>
      <c r="DAG44" s="27"/>
      <c r="DAH44" s="27"/>
      <c r="DAI44" s="27"/>
      <c r="DAJ44" s="27"/>
      <c r="DAK44" s="27"/>
      <c r="DAL44" s="27"/>
      <c r="DAM44" s="27"/>
      <c r="DAN44" s="27"/>
      <c r="DAO44" s="27"/>
      <c r="DAP44" s="27"/>
      <c r="DAQ44" s="27"/>
      <c r="DAR44" s="27"/>
      <c r="DAS44" s="27"/>
      <c r="DAT44" s="27"/>
      <c r="DAU44" s="27"/>
      <c r="DAV44" s="27"/>
      <c r="DAW44" s="27"/>
      <c r="DAX44" s="27"/>
      <c r="DAY44" s="27"/>
      <c r="DAZ44" s="27"/>
      <c r="DBA44" s="27"/>
      <c r="DBB44" s="27"/>
      <c r="DBC44" s="27"/>
      <c r="DBD44" s="27"/>
      <c r="DBE44" s="27"/>
      <c r="DBF44" s="27"/>
      <c r="DBG44" s="27"/>
      <c r="DBH44" s="27"/>
      <c r="DBI44" s="27"/>
      <c r="DBJ44" s="27"/>
      <c r="DBK44" s="27"/>
      <c r="DBL44" s="27"/>
      <c r="DBM44" s="27"/>
      <c r="DBN44" s="27"/>
      <c r="DBO44" s="27"/>
      <c r="DBP44" s="27"/>
      <c r="DBQ44" s="27"/>
      <c r="DBR44" s="27"/>
      <c r="DBS44" s="27"/>
      <c r="DBT44" s="27"/>
      <c r="DBU44" s="27"/>
      <c r="DBV44" s="27"/>
      <c r="DBW44" s="27"/>
      <c r="DBX44" s="27"/>
      <c r="DBY44" s="27"/>
      <c r="DBZ44" s="27"/>
      <c r="DCA44" s="27"/>
      <c r="DCB44" s="27"/>
      <c r="DCC44" s="27"/>
      <c r="DCD44" s="27"/>
      <c r="DCE44" s="27"/>
      <c r="DCF44" s="27"/>
      <c r="DCG44" s="27"/>
      <c r="DCH44" s="27"/>
      <c r="DCI44" s="27"/>
      <c r="DCJ44" s="27"/>
      <c r="DCK44" s="27"/>
      <c r="DCL44" s="27"/>
      <c r="DCM44" s="27"/>
      <c r="DCN44" s="27"/>
      <c r="DCO44" s="27"/>
      <c r="DCP44" s="27"/>
      <c r="DCQ44" s="27"/>
      <c r="DCR44" s="27"/>
      <c r="DCT44" s="27"/>
      <c r="DCU44" s="27"/>
      <c r="DCV44" s="27"/>
      <c r="DCY44" s="27"/>
      <c r="DCZ44" s="27"/>
      <c r="DDA44" s="27"/>
      <c r="DDB44" s="27"/>
      <c r="DDC44" s="27"/>
      <c r="DDD44" s="27"/>
      <c r="DDE44" s="27"/>
      <c r="DDF44" s="27"/>
      <c r="DDG44" s="27"/>
      <c r="DDH44" s="27"/>
      <c r="DDI44" s="27"/>
      <c r="DDQ44" s="27"/>
      <c r="DDR44" s="27"/>
      <c r="DDS44" s="27"/>
      <c r="DDT44" s="27"/>
      <c r="DDU44" s="27"/>
      <c r="DDV44" s="27"/>
      <c r="DDW44" s="27"/>
      <c r="DDX44" s="27"/>
      <c r="DDY44" s="27"/>
      <c r="DDZ44" s="27"/>
      <c r="DEA44" s="27"/>
      <c r="DEB44" s="27"/>
      <c r="DEC44" s="27"/>
      <c r="DED44" s="27"/>
      <c r="DEE44" s="27"/>
      <c r="DEF44" s="27"/>
      <c r="DEG44" s="27"/>
      <c r="DEH44" s="27"/>
      <c r="DEI44" s="27"/>
      <c r="DEJ44" s="27"/>
      <c r="DEK44" s="27"/>
      <c r="DEL44" s="27"/>
      <c r="DEM44" s="27"/>
      <c r="DEN44" s="27"/>
      <c r="DEO44" s="27"/>
      <c r="DEP44" s="27"/>
      <c r="DEQ44" s="27"/>
      <c r="DER44" s="27"/>
      <c r="DES44" s="27"/>
      <c r="DET44" s="27"/>
      <c r="DEU44" s="27"/>
      <c r="DEV44" s="27"/>
      <c r="DEW44" s="27"/>
      <c r="DEX44" s="27"/>
      <c r="DEY44" s="27"/>
      <c r="DEZ44" s="27"/>
      <c r="DFA44" s="27"/>
      <c r="DFB44" s="27"/>
      <c r="DFC44" s="27"/>
      <c r="DFD44" s="27"/>
      <c r="DFE44" s="27"/>
      <c r="DFF44" s="27"/>
      <c r="DFG44" s="27"/>
      <c r="DFH44" s="27"/>
      <c r="DFI44" s="27"/>
      <c r="DFJ44" s="27"/>
      <c r="DFK44" s="27"/>
      <c r="DFL44" s="27"/>
      <c r="DFM44" s="27"/>
      <c r="DFN44" s="27"/>
      <c r="DFO44" s="27"/>
      <c r="DFP44" s="27"/>
      <c r="DFQ44" s="27"/>
      <c r="DFR44" s="27"/>
      <c r="DFS44" s="27"/>
      <c r="DFT44" s="27"/>
      <c r="DFU44" s="27"/>
      <c r="DFV44" s="27"/>
      <c r="DFW44" s="27"/>
      <c r="DFX44" s="27"/>
      <c r="DFY44" s="27"/>
      <c r="DFZ44" s="27"/>
      <c r="DGA44" s="27"/>
      <c r="DGB44" s="27"/>
      <c r="DGC44" s="27"/>
      <c r="DGD44" s="27"/>
      <c r="DGE44" s="27"/>
      <c r="DGF44" s="27"/>
      <c r="DGG44" s="27"/>
      <c r="DGH44" s="27"/>
      <c r="DGI44" s="27"/>
      <c r="DGJ44" s="27"/>
      <c r="DGK44" s="27"/>
      <c r="DGL44" s="27"/>
      <c r="DGM44" s="27"/>
      <c r="DGN44" s="27"/>
      <c r="DGO44" s="27"/>
      <c r="DGP44" s="27"/>
      <c r="DGQ44" s="27"/>
      <c r="DGR44" s="27"/>
      <c r="DGS44" s="27"/>
      <c r="DGT44" s="27"/>
      <c r="DGU44" s="27"/>
      <c r="DGV44" s="27"/>
      <c r="DGW44" s="27"/>
      <c r="DGX44" s="27"/>
      <c r="DGY44" s="27"/>
      <c r="DGZ44" s="27"/>
      <c r="DHA44" s="27"/>
      <c r="DHB44" s="27"/>
      <c r="DHC44" s="27"/>
      <c r="DHD44" s="27"/>
      <c r="DHE44" s="27"/>
      <c r="DHF44" s="27"/>
      <c r="DHG44" s="27"/>
      <c r="DHH44" s="27"/>
      <c r="DHI44" s="27"/>
      <c r="DHJ44" s="27"/>
      <c r="DHK44" s="27"/>
      <c r="DHL44" s="27"/>
      <c r="DHM44" s="27"/>
      <c r="DHN44" s="27"/>
      <c r="DHO44" s="27"/>
      <c r="DHP44" s="27"/>
      <c r="DHQ44" s="27"/>
      <c r="DHR44" s="27"/>
      <c r="DHS44" s="27"/>
      <c r="DHT44" s="27"/>
      <c r="DHU44" s="27"/>
      <c r="DHV44" s="27"/>
      <c r="DHW44" s="27"/>
      <c r="DHX44" s="27"/>
      <c r="DHY44" s="27"/>
      <c r="DHZ44" s="27"/>
      <c r="DIA44" s="27"/>
      <c r="DIB44" s="27"/>
      <c r="DIC44" s="27"/>
      <c r="DID44" s="27"/>
      <c r="DIE44" s="27"/>
      <c r="DIF44" s="27"/>
      <c r="DIG44" s="27"/>
      <c r="DIH44" s="27"/>
      <c r="DII44" s="27"/>
      <c r="DIJ44" s="27"/>
      <c r="DIK44" s="27"/>
      <c r="DIL44" s="27"/>
      <c r="DIM44" s="27"/>
      <c r="DIN44" s="27"/>
      <c r="DIO44" s="27"/>
      <c r="DIP44" s="27"/>
      <c r="DIQ44" s="27"/>
      <c r="DIR44" s="27"/>
      <c r="DIS44" s="27"/>
      <c r="DIT44" s="27"/>
      <c r="DIU44" s="27"/>
      <c r="DIV44" s="27"/>
      <c r="DIW44" s="27"/>
      <c r="DIX44" s="27"/>
      <c r="DIY44" s="27"/>
      <c r="DIZ44" s="27"/>
      <c r="DJA44" s="27"/>
      <c r="DJB44" s="27"/>
      <c r="DJC44" s="27"/>
      <c r="DJD44" s="27"/>
      <c r="DJE44" s="27"/>
      <c r="DJF44" s="27"/>
      <c r="DJG44" s="27"/>
      <c r="DJH44" s="27"/>
      <c r="DJI44" s="27"/>
      <c r="DJJ44" s="27"/>
      <c r="DJK44" s="27"/>
      <c r="DJL44" s="27"/>
      <c r="DJM44" s="27"/>
      <c r="DJN44" s="27"/>
      <c r="DJO44" s="27"/>
      <c r="DJP44" s="27"/>
      <c r="DJQ44" s="27"/>
      <c r="DJR44" s="27"/>
      <c r="DJS44" s="27"/>
      <c r="DJT44" s="27"/>
      <c r="DJU44" s="27"/>
      <c r="DJV44" s="27"/>
      <c r="DJW44" s="27"/>
      <c r="DJX44" s="27"/>
      <c r="DJY44" s="27"/>
      <c r="DJZ44" s="27"/>
      <c r="DKA44" s="27"/>
      <c r="DKB44" s="27"/>
      <c r="DKC44" s="27"/>
      <c r="DKD44" s="27"/>
      <c r="DKE44" s="27"/>
      <c r="DKF44" s="27"/>
      <c r="DKG44" s="27"/>
      <c r="DKH44" s="27"/>
      <c r="DKI44" s="27"/>
      <c r="DKJ44" s="27"/>
      <c r="DKK44" s="27"/>
      <c r="DKL44" s="27"/>
      <c r="DKM44" s="27"/>
      <c r="DKN44" s="27"/>
      <c r="DKO44" s="27"/>
      <c r="DKP44" s="27"/>
      <c r="DKQ44" s="27"/>
      <c r="DKR44" s="27"/>
      <c r="DKS44" s="27"/>
      <c r="DKT44" s="27"/>
      <c r="DKU44" s="27"/>
      <c r="DKV44" s="27"/>
      <c r="DKW44" s="27"/>
      <c r="DKX44" s="27"/>
      <c r="DKY44" s="27"/>
      <c r="DKZ44" s="27"/>
      <c r="DLA44" s="27"/>
      <c r="DLB44" s="27"/>
      <c r="DLC44" s="27"/>
      <c r="DLD44" s="27"/>
      <c r="DLE44" s="27"/>
      <c r="DLF44" s="27"/>
      <c r="DLG44" s="27"/>
      <c r="DLH44" s="27"/>
      <c r="DLI44" s="27"/>
      <c r="DLJ44" s="27"/>
      <c r="DLK44" s="27"/>
      <c r="DLL44" s="27"/>
      <c r="DLM44" s="27"/>
      <c r="DLN44" s="27"/>
      <c r="DLO44" s="27"/>
      <c r="DLP44" s="27"/>
      <c r="DLQ44" s="27"/>
      <c r="DLR44" s="27"/>
      <c r="DLS44" s="27"/>
      <c r="DLT44" s="27"/>
      <c r="DLU44" s="27"/>
      <c r="DLV44" s="27"/>
      <c r="DLW44" s="27"/>
      <c r="DLX44" s="27"/>
      <c r="DLY44" s="27"/>
      <c r="DLZ44" s="27"/>
      <c r="DMA44" s="27"/>
      <c r="DMB44" s="27"/>
      <c r="DMC44" s="27"/>
      <c r="DMD44" s="27"/>
      <c r="DME44" s="27"/>
      <c r="DMF44" s="27"/>
      <c r="DMG44" s="27"/>
      <c r="DMH44" s="27"/>
      <c r="DMI44" s="27"/>
      <c r="DMJ44" s="27"/>
      <c r="DMK44" s="27"/>
      <c r="DML44" s="27"/>
      <c r="DMM44" s="27"/>
      <c r="DMN44" s="27"/>
      <c r="DMP44" s="27"/>
      <c r="DMQ44" s="27"/>
      <c r="DMR44" s="27"/>
      <c r="DMU44" s="27"/>
      <c r="DMV44" s="27"/>
      <c r="DMW44" s="27"/>
      <c r="DMX44" s="27"/>
      <c r="DMY44" s="27"/>
      <c r="DMZ44" s="27"/>
      <c r="DNA44" s="27"/>
      <c r="DNB44" s="27"/>
      <c r="DNC44" s="27"/>
      <c r="DND44" s="27"/>
      <c r="DNE44" s="27"/>
      <c r="DNM44" s="27"/>
      <c r="DNN44" s="27"/>
      <c r="DNO44" s="27"/>
      <c r="DNP44" s="27"/>
      <c r="DNQ44" s="27"/>
      <c r="DNR44" s="27"/>
      <c r="DNS44" s="27"/>
      <c r="DNT44" s="27"/>
      <c r="DNU44" s="27"/>
      <c r="DNV44" s="27"/>
      <c r="DNW44" s="27"/>
      <c r="DNX44" s="27"/>
      <c r="DNY44" s="27"/>
      <c r="DNZ44" s="27"/>
      <c r="DOA44" s="27"/>
      <c r="DOB44" s="27"/>
      <c r="DOC44" s="27"/>
      <c r="DOD44" s="27"/>
      <c r="DOE44" s="27"/>
      <c r="DOF44" s="27"/>
      <c r="DOG44" s="27"/>
      <c r="DOH44" s="27"/>
      <c r="DOI44" s="27"/>
      <c r="DOJ44" s="27"/>
      <c r="DOK44" s="27"/>
      <c r="DOL44" s="27"/>
      <c r="DOM44" s="27"/>
      <c r="DON44" s="27"/>
      <c r="DOO44" s="27"/>
      <c r="DOP44" s="27"/>
      <c r="DOQ44" s="27"/>
      <c r="DOR44" s="27"/>
      <c r="DOS44" s="27"/>
      <c r="DOT44" s="27"/>
      <c r="DOU44" s="27"/>
      <c r="DOV44" s="27"/>
      <c r="DOW44" s="27"/>
      <c r="DOX44" s="27"/>
      <c r="DOY44" s="27"/>
      <c r="DOZ44" s="27"/>
      <c r="DPA44" s="27"/>
      <c r="DPB44" s="27"/>
      <c r="DPC44" s="27"/>
      <c r="DPD44" s="27"/>
      <c r="DPE44" s="27"/>
      <c r="DPF44" s="27"/>
      <c r="DPG44" s="27"/>
      <c r="DPH44" s="27"/>
      <c r="DPI44" s="27"/>
      <c r="DPJ44" s="27"/>
      <c r="DPK44" s="27"/>
      <c r="DPL44" s="27"/>
      <c r="DPM44" s="27"/>
      <c r="DPN44" s="27"/>
      <c r="DPO44" s="27"/>
      <c r="DPP44" s="27"/>
      <c r="DPQ44" s="27"/>
      <c r="DPR44" s="27"/>
      <c r="DPS44" s="27"/>
      <c r="DPT44" s="27"/>
      <c r="DPU44" s="27"/>
      <c r="DPV44" s="27"/>
      <c r="DPW44" s="27"/>
      <c r="DPX44" s="27"/>
      <c r="DPY44" s="27"/>
      <c r="DPZ44" s="27"/>
      <c r="DQA44" s="27"/>
      <c r="DQB44" s="27"/>
      <c r="DQC44" s="27"/>
      <c r="DQD44" s="27"/>
      <c r="DQE44" s="27"/>
      <c r="DQF44" s="27"/>
      <c r="DQG44" s="27"/>
      <c r="DQH44" s="27"/>
      <c r="DQI44" s="27"/>
      <c r="DQJ44" s="27"/>
      <c r="DQK44" s="27"/>
      <c r="DQL44" s="27"/>
      <c r="DQM44" s="27"/>
      <c r="DQN44" s="27"/>
      <c r="DQO44" s="27"/>
      <c r="DQP44" s="27"/>
      <c r="DQQ44" s="27"/>
      <c r="DQR44" s="27"/>
      <c r="DQS44" s="27"/>
      <c r="DQT44" s="27"/>
      <c r="DQU44" s="27"/>
      <c r="DQV44" s="27"/>
      <c r="DQW44" s="27"/>
      <c r="DQX44" s="27"/>
      <c r="DQY44" s="27"/>
      <c r="DQZ44" s="27"/>
      <c r="DRA44" s="27"/>
      <c r="DRB44" s="27"/>
      <c r="DRC44" s="27"/>
      <c r="DRD44" s="27"/>
      <c r="DRE44" s="27"/>
      <c r="DRF44" s="27"/>
      <c r="DRG44" s="27"/>
      <c r="DRH44" s="27"/>
      <c r="DRI44" s="27"/>
      <c r="DRJ44" s="27"/>
      <c r="DRK44" s="27"/>
      <c r="DRL44" s="27"/>
      <c r="DRM44" s="27"/>
      <c r="DRN44" s="27"/>
      <c r="DRO44" s="27"/>
      <c r="DRP44" s="27"/>
      <c r="DRQ44" s="27"/>
      <c r="DRR44" s="27"/>
      <c r="DRS44" s="27"/>
      <c r="DRT44" s="27"/>
      <c r="DRU44" s="27"/>
      <c r="DRV44" s="27"/>
      <c r="DRW44" s="27"/>
      <c r="DRX44" s="27"/>
      <c r="DRY44" s="27"/>
      <c r="DRZ44" s="27"/>
      <c r="DSA44" s="27"/>
      <c r="DSB44" s="27"/>
      <c r="DSC44" s="27"/>
      <c r="DSD44" s="27"/>
      <c r="DSE44" s="27"/>
      <c r="DSF44" s="27"/>
      <c r="DSG44" s="27"/>
      <c r="DSH44" s="27"/>
      <c r="DSI44" s="27"/>
      <c r="DSJ44" s="27"/>
      <c r="DSK44" s="27"/>
      <c r="DSL44" s="27"/>
      <c r="DSM44" s="27"/>
      <c r="DSN44" s="27"/>
      <c r="DSO44" s="27"/>
      <c r="DSP44" s="27"/>
      <c r="DSQ44" s="27"/>
      <c r="DSR44" s="27"/>
      <c r="DSS44" s="27"/>
      <c r="DST44" s="27"/>
      <c r="DSU44" s="27"/>
      <c r="DSV44" s="27"/>
      <c r="DSW44" s="27"/>
      <c r="DSX44" s="27"/>
      <c r="DSY44" s="27"/>
      <c r="DSZ44" s="27"/>
      <c r="DTA44" s="27"/>
      <c r="DTB44" s="27"/>
      <c r="DTC44" s="27"/>
      <c r="DTD44" s="27"/>
      <c r="DTE44" s="27"/>
      <c r="DTF44" s="27"/>
      <c r="DTG44" s="27"/>
      <c r="DTH44" s="27"/>
      <c r="DTI44" s="27"/>
      <c r="DTJ44" s="27"/>
      <c r="DTK44" s="27"/>
      <c r="DTL44" s="27"/>
      <c r="DTM44" s="27"/>
      <c r="DTN44" s="27"/>
      <c r="DTO44" s="27"/>
      <c r="DTP44" s="27"/>
      <c r="DTQ44" s="27"/>
      <c r="DTR44" s="27"/>
      <c r="DTS44" s="27"/>
      <c r="DTT44" s="27"/>
      <c r="DTU44" s="27"/>
      <c r="DTV44" s="27"/>
      <c r="DTW44" s="27"/>
      <c r="DTX44" s="27"/>
      <c r="DTY44" s="27"/>
      <c r="DTZ44" s="27"/>
      <c r="DUA44" s="27"/>
      <c r="DUB44" s="27"/>
      <c r="DUC44" s="27"/>
      <c r="DUD44" s="27"/>
      <c r="DUE44" s="27"/>
      <c r="DUF44" s="27"/>
      <c r="DUG44" s="27"/>
      <c r="DUH44" s="27"/>
      <c r="DUI44" s="27"/>
      <c r="DUJ44" s="27"/>
      <c r="DUK44" s="27"/>
      <c r="DUL44" s="27"/>
      <c r="DUM44" s="27"/>
      <c r="DUN44" s="27"/>
      <c r="DUO44" s="27"/>
      <c r="DUP44" s="27"/>
      <c r="DUQ44" s="27"/>
      <c r="DUR44" s="27"/>
      <c r="DUS44" s="27"/>
      <c r="DUT44" s="27"/>
      <c r="DUU44" s="27"/>
      <c r="DUV44" s="27"/>
      <c r="DUW44" s="27"/>
      <c r="DUX44" s="27"/>
      <c r="DUY44" s="27"/>
      <c r="DUZ44" s="27"/>
      <c r="DVA44" s="27"/>
      <c r="DVB44" s="27"/>
      <c r="DVC44" s="27"/>
      <c r="DVD44" s="27"/>
      <c r="DVE44" s="27"/>
      <c r="DVF44" s="27"/>
      <c r="DVG44" s="27"/>
      <c r="DVH44" s="27"/>
      <c r="DVI44" s="27"/>
      <c r="DVJ44" s="27"/>
      <c r="DVK44" s="27"/>
      <c r="DVL44" s="27"/>
      <c r="DVM44" s="27"/>
      <c r="DVN44" s="27"/>
      <c r="DVO44" s="27"/>
      <c r="DVP44" s="27"/>
      <c r="DVQ44" s="27"/>
      <c r="DVR44" s="27"/>
      <c r="DVS44" s="27"/>
      <c r="DVT44" s="27"/>
      <c r="DVU44" s="27"/>
      <c r="DVV44" s="27"/>
      <c r="DVW44" s="27"/>
      <c r="DVX44" s="27"/>
      <c r="DVY44" s="27"/>
      <c r="DVZ44" s="27"/>
      <c r="DWA44" s="27"/>
      <c r="DWB44" s="27"/>
      <c r="DWC44" s="27"/>
      <c r="DWD44" s="27"/>
      <c r="DWE44" s="27"/>
      <c r="DWF44" s="27"/>
      <c r="DWG44" s="27"/>
      <c r="DWH44" s="27"/>
      <c r="DWI44" s="27"/>
      <c r="DWJ44" s="27"/>
      <c r="DWL44" s="27"/>
      <c r="DWM44" s="27"/>
      <c r="DWN44" s="27"/>
      <c r="DWQ44" s="27"/>
      <c r="DWR44" s="27"/>
      <c r="DWS44" s="27"/>
      <c r="DWT44" s="27"/>
      <c r="DWU44" s="27"/>
      <c r="DWV44" s="27"/>
      <c r="DWW44" s="27"/>
      <c r="DWX44" s="27"/>
      <c r="DWY44" s="27"/>
      <c r="DWZ44" s="27"/>
      <c r="DXA44" s="27"/>
      <c r="DXI44" s="27"/>
      <c r="DXJ44" s="27"/>
      <c r="DXK44" s="27"/>
      <c r="DXL44" s="27"/>
      <c r="DXM44" s="27"/>
      <c r="DXN44" s="27"/>
      <c r="DXO44" s="27"/>
      <c r="DXP44" s="27"/>
      <c r="DXQ44" s="27"/>
      <c r="DXR44" s="27"/>
      <c r="DXS44" s="27"/>
      <c r="DXT44" s="27"/>
      <c r="DXU44" s="27"/>
      <c r="DXV44" s="27"/>
      <c r="DXW44" s="27"/>
      <c r="DXX44" s="27"/>
      <c r="DXY44" s="27"/>
      <c r="DXZ44" s="27"/>
      <c r="DYA44" s="27"/>
      <c r="DYB44" s="27"/>
      <c r="DYC44" s="27"/>
      <c r="DYD44" s="27"/>
      <c r="DYE44" s="27"/>
      <c r="DYF44" s="27"/>
      <c r="DYG44" s="27"/>
      <c r="DYH44" s="27"/>
      <c r="DYI44" s="27"/>
      <c r="DYJ44" s="27"/>
      <c r="DYK44" s="27"/>
      <c r="DYL44" s="27"/>
      <c r="DYM44" s="27"/>
      <c r="DYN44" s="27"/>
      <c r="DYO44" s="27"/>
      <c r="DYP44" s="27"/>
      <c r="DYQ44" s="27"/>
      <c r="DYR44" s="27"/>
      <c r="DYS44" s="27"/>
      <c r="DYT44" s="27"/>
      <c r="DYU44" s="27"/>
      <c r="DYV44" s="27"/>
      <c r="DYW44" s="27"/>
      <c r="DYX44" s="27"/>
      <c r="DYY44" s="27"/>
      <c r="DYZ44" s="27"/>
      <c r="DZA44" s="27"/>
      <c r="DZB44" s="27"/>
      <c r="DZC44" s="27"/>
      <c r="DZD44" s="27"/>
      <c r="DZE44" s="27"/>
      <c r="DZF44" s="27"/>
      <c r="DZG44" s="27"/>
      <c r="DZH44" s="27"/>
      <c r="DZI44" s="27"/>
      <c r="DZJ44" s="27"/>
      <c r="DZK44" s="27"/>
      <c r="DZL44" s="27"/>
      <c r="DZM44" s="27"/>
      <c r="DZN44" s="27"/>
      <c r="DZO44" s="27"/>
      <c r="DZP44" s="27"/>
      <c r="DZQ44" s="27"/>
      <c r="DZR44" s="27"/>
      <c r="DZS44" s="27"/>
      <c r="DZT44" s="27"/>
      <c r="DZU44" s="27"/>
      <c r="DZV44" s="27"/>
      <c r="DZW44" s="27"/>
      <c r="DZX44" s="27"/>
      <c r="DZY44" s="27"/>
      <c r="DZZ44" s="27"/>
      <c r="EAA44" s="27"/>
      <c r="EAB44" s="27"/>
      <c r="EAC44" s="27"/>
      <c r="EAD44" s="27"/>
      <c r="EAE44" s="27"/>
      <c r="EAF44" s="27"/>
      <c r="EAG44" s="27"/>
      <c r="EAH44" s="27"/>
      <c r="EAI44" s="27"/>
      <c r="EAJ44" s="27"/>
      <c r="EAK44" s="27"/>
      <c r="EAL44" s="27"/>
      <c r="EAM44" s="27"/>
      <c r="EAN44" s="27"/>
      <c r="EAO44" s="27"/>
      <c r="EAP44" s="27"/>
      <c r="EAQ44" s="27"/>
      <c r="EAR44" s="27"/>
      <c r="EAS44" s="27"/>
      <c r="EAT44" s="27"/>
      <c r="EAU44" s="27"/>
      <c r="EAV44" s="27"/>
      <c r="EAW44" s="27"/>
      <c r="EAX44" s="27"/>
      <c r="EAY44" s="27"/>
      <c r="EAZ44" s="27"/>
      <c r="EBA44" s="27"/>
      <c r="EBB44" s="27"/>
      <c r="EBC44" s="27"/>
      <c r="EBD44" s="27"/>
      <c r="EBE44" s="27"/>
      <c r="EBF44" s="27"/>
      <c r="EBG44" s="27"/>
      <c r="EBH44" s="27"/>
      <c r="EBI44" s="27"/>
      <c r="EBJ44" s="27"/>
      <c r="EBK44" s="27"/>
      <c r="EBL44" s="27"/>
      <c r="EBM44" s="27"/>
      <c r="EBN44" s="27"/>
      <c r="EBO44" s="27"/>
      <c r="EBP44" s="27"/>
      <c r="EBQ44" s="27"/>
      <c r="EBR44" s="27"/>
      <c r="EBS44" s="27"/>
      <c r="EBT44" s="27"/>
      <c r="EBU44" s="27"/>
      <c r="EBV44" s="27"/>
      <c r="EBW44" s="27"/>
      <c r="EBX44" s="27"/>
      <c r="EBY44" s="27"/>
      <c r="EBZ44" s="27"/>
      <c r="ECA44" s="27"/>
      <c r="ECB44" s="27"/>
      <c r="ECC44" s="27"/>
      <c r="ECD44" s="27"/>
      <c r="ECE44" s="27"/>
      <c r="ECF44" s="27"/>
      <c r="ECG44" s="27"/>
      <c r="ECH44" s="27"/>
      <c r="ECI44" s="27"/>
      <c r="ECJ44" s="27"/>
      <c r="ECK44" s="27"/>
      <c r="ECL44" s="27"/>
      <c r="ECM44" s="27"/>
      <c r="ECN44" s="27"/>
      <c r="ECO44" s="27"/>
      <c r="ECP44" s="27"/>
      <c r="ECQ44" s="27"/>
      <c r="ECR44" s="27"/>
      <c r="ECS44" s="27"/>
      <c r="ECT44" s="27"/>
      <c r="ECU44" s="27"/>
      <c r="ECV44" s="27"/>
      <c r="ECW44" s="27"/>
      <c r="ECX44" s="27"/>
      <c r="ECY44" s="27"/>
      <c r="ECZ44" s="27"/>
      <c r="EDA44" s="27"/>
      <c r="EDB44" s="27"/>
      <c r="EDC44" s="27"/>
      <c r="EDD44" s="27"/>
      <c r="EDE44" s="27"/>
      <c r="EDF44" s="27"/>
      <c r="EDG44" s="27"/>
      <c r="EDH44" s="27"/>
      <c r="EDI44" s="27"/>
      <c r="EDJ44" s="27"/>
      <c r="EDK44" s="27"/>
      <c r="EDL44" s="27"/>
      <c r="EDM44" s="27"/>
      <c r="EDN44" s="27"/>
      <c r="EDO44" s="27"/>
      <c r="EDP44" s="27"/>
      <c r="EDQ44" s="27"/>
      <c r="EDR44" s="27"/>
      <c r="EDS44" s="27"/>
      <c r="EDT44" s="27"/>
      <c r="EDU44" s="27"/>
      <c r="EDV44" s="27"/>
      <c r="EDW44" s="27"/>
      <c r="EDX44" s="27"/>
      <c r="EDY44" s="27"/>
      <c r="EDZ44" s="27"/>
      <c r="EEA44" s="27"/>
      <c r="EEB44" s="27"/>
      <c r="EEC44" s="27"/>
      <c r="EED44" s="27"/>
      <c r="EEE44" s="27"/>
      <c r="EEF44" s="27"/>
      <c r="EEG44" s="27"/>
      <c r="EEH44" s="27"/>
      <c r="EEI44" s="27"/>
      <c r="EEJ44" s="27"/>
      <c r="EEK44" s="27"/>
      <c r="EEL44" s="27"/>
      <c r="EEM44" s="27"/>
      <c r="EEN44" s="27"/>
      <c r="EEO44" s="27"/>
      <c r="EEP44" s="27"/>
      <c r="EEQ44" s="27"/>
      <c r="EER44" s="27"/>
      <c r="EES44" s="27"/>
      <c r="EET44" s="27"/>
      <c r="EEU44" s="27"/>
      <c r="EEV44" s="27"/>
      <c r="EEW44" s="27"/>
      <c r="EEX44" s="27"/>
      <c r="EEY44" s="27"/>
      <c r="EEZ44" s="27"/>
      <c r="EFA44" s="27"/>
      <c r="EFB44" s="27"/>
      <c r="EFC44" s="27"/>
      <c r="EFD44" s="27"/>
      <c r="EFE44" s="27"/>
      <c r="EFF44" s="27"/>
      <c r="EFG44" s="27"/>
      <c r="EFH44" s="27"/>
      <c r="EFI44" s="27"/>
      <c r="EFJ44" s="27"/>
      <c r="EFK44" s="27"/>
      <c r="EFL44" s="27"/>
      <c r="EFM44" s="27"/>
      <c r="EFN44" s="27"/>
      <c r="EFO44" s="27"/>
      <c r="EFP44" s="27"/>
      <c r="EFQ44" s="27"/>
      <c r="EFR44" s="27"/>
      <c r="EFS44" s="27"/>
      <c r="EFT44" s="27"/>
      <c r="EFU44" s="27"/>
      <c r="EFV44" s="27"/>
      <c r="EFW44" s="27"/>
      <c r="EFX44" s="27"/>
      <c r="EFY44" s="27"/>
      <c r="EFZ44" s="27"/>
      <c r="EGA44" s="27"/>
      <c r="EGB44" s="27"/>
      <c r="EGC44" s="27"/>
      <c r="EGD44" s="27"/>
      <c r="EGE44" s="27"/>
      <c r="EGF44" s="27"/>
      <c r="EGH44" s="27"/>
      <c r="EGI44" s="27"/>
      <c r="EGJ44" s="27"/>
      <c r="EGM44" s="27"/>
      <c r="EGN44" s="27"/>
      <c r="EGO44" s="27"/>
      <c r="EGP44" s="27"/>
      <c r="EGQ44" s="27"/>
      <c r="EGR44" s="27"/>
      <c r="EGS44" s="27"/>
      <c r="EGT44" s="27"/>
      <c r="EGU44" s="27"/>
      <c r="EGV44" s="27"/>
      <c r="EGW44" s="27"/>
      <c r="EHE44" s="27"/>
      <c r="EHF44" s="27"/>
      <c r="EHG44" s="27"/>
      <c r="EHH44" s="27"/>
      <c r="EHI44" s="27"/>
      <c r="EHJ44" s="27"/>
      <c r="EHK44" s="27"/>
      <c r="EHL44" s="27"/>
      <c r="EHM44" s="27"/>
      <c r="EHN44" s="27"/>
      <c r="EHO44" s="27"/>
      <c r="EHP44" s="27"/>
      <c r="EHQ44" s="27"/>
      <c r="EHR44" s="27"/>
      <c r="EHS44" s="27"/>
      <c r="EHT44" s="27"/>
      <c r="EHU44" s="27"/>
      <c r="EHV44" s="27"/>
      <c r="EHW44" s="27"/>
      <c r="EHX44" s="27"/>
      <c r="EHY44" s="27"/>
      <c r="EHZ44" s="27"/>
      <c r="EIA44" s="27"/>
      <c r="EIB44" s="27"/>
      <c r="EIC44" s="27"/>
      <c r="EID44" s="27"/>
      <c r="EIE44" s="27"/>
      <c r="EIF44" s="27"/>
      <c r="EIG44" s="27"/>
      <c r="EIH44" s="27"/>
      <c r="EII44" s="27"/>
      <c r="EIJ44" s="27"/>
      <c r="EIK44" s="27"/>
      <c r="EIL44" s="27"/>
      <c r="EIM44" s="27"/>
      <c r="EIN44" s="27"/>
      <c r="EIO44" s="27"/>
      <c r="EIP44" s="27"/>
      <c r="EIQ44" s="27"/>
      <c r="EIR44" s="27"/>
      <c r="EIS44" s="27"/>
      <c r="EIT44" s="27"/>
      <c r="EIU44" s="27"/>
      <c r="EIV44" s="27"/>
      <c r="EIW44" s="27"/>
      <c r="EIX44" s="27"/>
      <c r="EIY44" s="27"/>
      <c r="EIZ44" s="27"/>
      <c r="EJA44" s="27"/>
      <c r="EJB44" s="27"/>
      <c r="EJC44" s="27"/>
      <c r="EJD44" s="27"/>
      <c r="EJE44" s="27"/>
      <c r="EJF44" s="27"/>
      <c r="EJG44" s="27"/>
      <c r="EJH44" s="27"/>
      <c r="EJI44" s="27"/>
      <c r="EJJ44" s="27"/>
      <c r="EJK44" s="27"/>
      <c r="EJL44" s="27"/>
      <c r="EJM44" s="27"/>
      <c r="EJN44" s="27"/>
      <c r="EJO44" s="27"/>
      <c r="EJP44" s="27"/>
      <c r="EJQ44" s="27"/>
      <c r="EJR44" s="27"/>
      <c r="EJS44" s="27"/>
      <c r="EJT44" s="27"/>
      <c r="EJU44" s="27"/>
      <c r="EJV44" s="27"/>
      <c r="EJW44" s="27"/>
      <c r="EJX44" s="27"/>
      <c r="EJY44" s="27"/>
      <c r="EJZ44" s="27"/>
      <c r="EKA44" s="27"/>
      <c r="EKB44" s="27"/>
      <c r="EKC44" s="27"/>
      <c r="EKD44" s="27"/>
      <c r="EKE44" s="27"/>
      <c r="EKF44" s="27"/>
      <c r="EKG44" s="27"/>
      <c r="EKH44" s="27"/>
      <c r="EKI44" s="27"/>
      <c r="EKJ44" s="27"/>
      <c r="EKK44" s="27"/>
      <c r="EKL44" s="27"/>
      <c r="EKM44" s="27"/>
      <c r="EKN44" s="27"/>
      <c r="EKO44" s="27"/>
      <c r="EKP44" s="27"/>
      <c r="EKQ44" s="27"/>
      <c r="EKR44" s="27"/>
      <c r="EKS44" s="27"/>
      <c r="EKT44" s="27"/>
      <c r="EKU44" s="27"/>
      <c r="EKV44" s="27"/>
      <c r="EKW44" s="27"/>
      <c r="EKX44" s="27"/>
      <c r="EKY44" s="27"/>
      <c r="EKZ44" s="27"/>
      <c r="ELA44" s="27"/>
      <c r="ELB44" s="27"/>
      <c r="ELC44" s="27"/>
      <c r="ELD44" s="27"/>
      <c r="ELE44" s="27"/>
      <c r="ELF44" s="27"/>
      <c r="ELG44" s="27"/>
      <c r="ELH44" s="27"/>
      <c r="ELI44" s="27"/>
      <c r="ELJ44" s="27"/>
      <c r="ELK44" s="27"/>
      <c r="ELL44" s="27"/>
      <c r="ELM44" s="27"/>
      <c r="ELN44" s="27"/>
      <c r="ELO44" s="27"/>
      <c r="ELP44" s="27"/>
      <c r="ELQ44" s="27"/>
      <c r="ELR44" s="27"/>
      <c r="ELS44" s="27"/>
      <c r="ELT44" s="27"/>
      <c r="ELU44" s="27"/>
      <c r="ELV44" s="27"/>
      <c r="ELW44" s="27"/>
      <c r="ELX44" s="27"/>
      <c r="ELY44" s="27"/>
      <c r="ELZ44" s="27"/>
      <c r="EMA44" s="27"/>
      <c r="EMB44" s="27"/>
      <c r="EMC44" s="27"/>
      <c r="EMD44" s="27"/>
      <c r="EME44" s="27"/>
      <c r="EMF44" s="27"/>
      <c r="EMG44" s="27"/>
      <c r="EMH44" s="27"/>
      <c r="EMI44" s="27"/>
      <c r="EMJ44" s="27"/>
      <c r="EMK44" s="27"/>
      <c r="EML44" s="27"/>
      <c r="EMM44" s="27"/>
      <c r="EMN44" s="27"/>
      <c r="EMO44" s="27"/>
      <c r="EMP44" s="27"/>
      <c r="EMQ44" s="27"/>
      <c r="EMR44" s="27"/>
      <c r="EMS44" s="27"/>
      <c r="EMT44" s="27"/>
      <c r="EMU44" s="27"/>
      <c r="EMV44" s="27"/>
      <c r="EMW44" s="27"/>
      <c r="EMX44" s="27"/>
      <c r="EMY44" s="27"/>
      <c r="EMZ44" s="27"/>
      <c r="ENA44" s="27"/>
      <c r="ENB44" s="27"/>
      <c r="ENC44" s="27"/>
      <c r="END44" s="27"/>
      <c r="ENE44" s="27"/>
      <c r="ENF44" s="27"/>
      <c r="ENG44" s="27"/>
      <c r="ENH44" s="27"/>
      <c r="ENI44" s="27"/>
      <c r="ENJ44" s="27"/>
      <c r="ENK44" s="27"/>
      <c r="ENL44" s="27"/>
      <c r="ENM44" s="27"/>
      <c r="ENN44" s="27"/>
      <c r="ENO44" s="27"/>
      <c r="ENP44" s="27"/>
      <c r="ENQ44" s="27"/>
      <c r="ENR44" s="27"/>
      <c r="ENS44" s="27"/>
      <c r="ENT44" s="27"/>
      <c r="ENU44" s="27"/>
      <c r="ENV44" s="27"/>
      <c r="ENW44" s="27"/>
      <c r="ENX44" s="27"/>
      <c r="ENY44" s="27"/>
      <c r="ENZ44" s="27"/>
      <c r="EOA44" s="27"/>
      <c r="EOB44" s="27"/>
      <c r="EOC44" s="27"/>
      <c r="EOD44" s="27"/>
      <c r="EOE44" s="27"/>
      <c r="EOF44" s="27"/>
      <c r="EOG44" s="27"/>
      <c r="EOH44" s="27"/>
      <c r="EOI44" s="27"/>
      <c r="EOJ44" s="27"/>
      <c r="EOK44" s="27"/>
      <c r="EOL44" s="27"/>
      <c r="EOM44" s="27"/>
      <c r="EON44" s="27"/>
      <c r="EOO44" s="27"/>
      <c r="EOP44" s="27"/>
      <c r="EOQ44" s="27"/>
      <c r="EOR44" s="27"/>
      <c r="EOS44" s="27"/>
      <c r="EOT44" s="27"/>
      <c r="EOU44" s="27"/>
      <c r="EOV44" s="27"/>
      <c r="EOW44" s="27"/>
      <c r="EOX44" s="27"/>
      <c r="EOY44" s="27"/>
      <c r="EOZ44" s="27"/>
      <c r="EPA44" s="27"/>
      <c r="EPB44" s="27"/>
      <c r="EPC44" s="27"/>
      <c r="EPD44" s="27"/>
      <c r="EPE44" s="27"/>
      <c r="EPF44" s="27"/>
      <c r="EPG44" s="27"/>
      <c r="EPH44" s="27"/>
      <c r="EPI44" s="27"/>
      <c r="EPJ44" s="27"/>
      <c r="EPK44" s="27"/>
      <c r="EPL44" s="27"/>
      <c r="EPM44" s="27"/>
      <c r="EPN44" s="27"/>
      <c r="EPO44" s="27"/>
      <c r="EPP44" s="27"/>
      <c r="EPQ44" s="27"/>
      <c r="EPR44" s="27"/>
      <c r="EPS44" s="27"/>
      <c r="EPT44" s="27"/>
      <c r="EPU44" s="27"/>
      <c r="EPV44" s="27"/>
      <c r="EPW44" s="27"/>
      <c r="EPX44" s="27"/>
      <c r="EPY44" s="27"/>
      <c r="EPZ44" s="27"/>
      <c r="EQA44" s="27"/>
      <c r="EQB44" s="27"/>
      <c r="EQD44" s="27"/>
      <c r="EQE44" s="27"/>
      <c r="EQF44" s="27"/>
      <c r="EQI44" s="27"/>
      <c r="EQJ44" s="27"/>
      <c r="EQK44" s="27"/>
      <c r="EQL44" s="27"/>
      <c r="EQM44" s="27"/>
      <c r="EQN44" s="27"/>
      <c r="EQO44" s="27"/>
      <c r="EQP44" s="27"/>
      <c r="EQQ44" s="27"/>
      <c r="EQR44" s="27"/>
      <c r="EQS44" s="27"/>
      <c r="ERA44" s="27"/>
      <c r="ERB44" s="27"/>
      <c r="ERC44" s="27"/>
      <c r="ERD44" s="27"/>
      <c r="ERE44" s="27"/>
      <c r="ERF44" s="27"/>
      <c r="ERG44" s="27"/>
      <c r="ERH44" s="27"/>
      <c r="ERI44" s="27"/>
      <c r="ERJ44" s="27"/>
      <c r="ERK44" s="27"/>
      <c r="ERL44" s="27"/>
      <c r="ERM44" s="27"/>
      <c r="ERN44" s="27"/>
      <c r="ERO44" s="27"/>
      <c r="ERP44" s="27"/>
      <c r="ERQ44" s="27"/>
      <c r="ERR44" s="27"/>
      <c r="ERS44" s="27"/>
      <c r="ERT44" s="27"/>
      <c r="ERU44" s="27"/>
      <c r="ERV44" s="27"/>
      <c r="ERW44" s="27"/>
      <c r="ERX44" s="27"/>
      <c r="ERY44" s="27"/>
      <c r="ERZ44" s="27"/>
      <c r="ESA44" s="27"/>
      <c r="ESB44" s="27"/>
      <c r="ESC44" s="27"/>
      <c r="ESD44" s="27"/>
      <c r="ESE44" s="27"/>
      <c r="ESF44" s="27"/>
      <c r="ESG44" s="27"/>
      <c r="ESH44" s="27"/>
      <c r="ESI44" s="27"/>
      <c r="ESJ44" s="27"/>
      <c r="ESK44" s="27"/>
      <c r="ESL44" s="27"/>
      <c r="ESM44" s="27"/>
      <c r="ESN44" s="27"/>
      <c r="ESO44" s="27"/>
      <c r="ESP44" s="27"/>
      <c r="ESQ44" s="27"/>
      <c r="ESR44" s="27"/>
      <c r="ESS44" s="27"/>
      <c r="EST44" s="27"/>
      <c r="ESU44" s="27"/>
      <c r="ESV44" s="27"/>
      <c r="ESW44" s="27"/>
      <c r="ESX44" s="27"/>
      <c r="ESY44" s="27"/>
      <c r="ESZ44" s="27"/>
      <c r="ETA44" s="27"/>
      <c r="ETB44" s="27"/>
      <c r="ETC44" s="27"/>
      <c r="ETD44" s="27"/>
      <c r="ETE44" s="27"/>
      <c r="ETF44" s="27"/>
      <c r="ETG44" s="27"/>
      <c r="ETH44" s="27"/>
      <c r="ETI44" s="27"/>
      <c r="ETJ44" s="27"/>
      <c r="ETK44" s="27"/>
      <c r="ETL44" s="27"/>
      <c r="ETM44" s="27"/>
      <c r="ETN44" s="27"/>
      <c r="ETO44" s="27"/>
      <c r="ETP44" s="27"/>
      <c r="ETQ44" s="27"/>
      <c r="ETR44" s="27"/>
      <c r="ETS44" s="27"/>
      <c r="ETT44" s="27"/>
      <c r="ETU44" s="27"/>
      <c r="ETV44" s="27"/>
      <c r="ETW44" s="27"/>
      <c r="ETX44" s="27"/>
      <c r="ETY44" s="27"/>
      <c r="ETZ44" s="27"/>
      <c r="EUA44" s="27"/>
      <c r="EUB44" s="27"/>
      <c r="EUC44" s="27"/>
      <c r="EUD44" s="27"/>
      <c r="EUE44" s="27"/>
      <c r="EUF44" s="27"/>
      <c r="EUG44" s="27"/>
      <c r="EUH44" s="27"/>
      <c r="EUI44" s="27"/>
      <c r="EUJ44" s="27"/>
      <c r="EUK44" s="27"/>
      <c r="EUL44" s="27"/>
      <c r="EUM44" s="27"/>
      <c r="EUN44" s="27"/>
      <c r="EUO44" s="27"/>
      <c r="EUP44" s="27"/>
      <c r="EUQ44" s="27"/>
      <c r="EUR44" s="27"/>
      <c r="EUS44" s="27"/>
      <c r="EUT44" s="27"/>
      <c r="EUU44" s="27"/>
      <c r="EUV44" s="27"/>
      <c r="EUW44" s="27"/>
      <c r="EUX44" s="27"/>
      <c r="EUY44" s="27"/>
      <c r="EUZ44" s="27"/>
      <c r="EVA44" s="27"/>
      <c r="EVB44" s="27"/>
      <c r="EVC44" s="27"/>
      <c r="EVD44" s="27"/>
      <c r="EVE44" s="27"/>
      <c r="EVF44" s="27"/>
      <c r="EVG44" s="27"/>
      <c r="EVH44" s="27"/>
      <c r="EVI44" s="27"/>
      <c r="EVJ44" s="27"/>
      <c r="EVK44" s="27"/>
      <c r="EVL44" s="27"/>
      <c r="EVM44" s="27"/>
      <c r="EVN44" s="27"/>
      <c r="EVO44" s="27"/>
      <c r="EVP44" s="27"/>
      <c r="EVQ44" s="27"/>
      <c r="EVR44" s="27"/>
      <c r="EVS44" s="27"/>
      <c r="EVT44" s="27"/>
      <c r="EVU44" s="27"/>
      <c r="EVV44" s="27"/>
      <c r="EVW44" s="27"/>
      <c r="EVX44" s="27"/>
      <c r="EVY44" s="27"/>
      <c r="EVZ44" s="27"/>
      <c r="EWA44" s="27"/>
      <c r="EWB44" s="27"/>
      <c r="EWC44" s="27"/>
      <c r="EWD44" s="27"/>
      <c r="EWE44" s="27"/>
      <c r="EWF44" s="27"/>
      <c r="EWG44" s="27"/>
      <c r="EWH44" s="27"/>
      <c r="EWI44" s="27"/>
      <c r="EWJ44" s="27"/>
      <c r="EWK44" s="27"/>
      <c r="EWL44" s="27"/>
      <c r="EWM44" s="27"/>
      <c r="EWN44" s="27"/>
      <c r="EWO44" s="27"/>
      <c r="EWP44" s="27"/>
      <c r="EWQ44" s="27"/>
      <c r="EWR44" s="27"/>
      <c r="EWS44" s="27"/>
      <c r="EWT44" s="27"/>
      <c r="EWU44" s="27"/>
      <c r="EWV44" s="27"/>
      <c r="EWW44" s="27"/>
      <c r="EWX44" s="27"/>
      <c r="EWY44" s="27"/>
      <c r="EWZ44" s="27"/>
      <c r="EXA44" s="27"/>
      <c r="EXB44" s="27"/>
      <c r="EXC44" s="27"/>
      <c r="EXD44" s="27"/>
      <c r="EXE44" s="27"/>
      <c r="EXF44" s="27"/>
      <c r="EXG44" s="27"/>
      <c r="EXH44" s="27"/>
      <c r="EXI44" s="27"/>
      <c r="EXJ44" s="27"/>
      <c r="EXK44" s="27"/>
      <c r="EXL44" s="27"/>
      <c r="EXM44" s="27"/>
      <c r="EXN44" s="27"/>
      <c r="EXO44" s="27"/>
      <c r="EXP44" s="27"/>
      <c r="EXQ44" s="27"/>
      <c r="EXR44" s="27"/>
      <c r="EXS44" s="27"/>
      <c r="EXT44" s="27"/>
      <c r="EXU44" s="27"/>
      <c r="EXV44" s="27"/>
      <c r="EXW44" s="27"/>
      <c r="EXX44" s="27"/>
      <c r="EXY44" s="27"/>
      <c r="EXZ44" s="27"/>
      <c r="EYA44" s="27"/>
      <c r="EYB44" s="27"/>
      <c r="EYC44" s="27"/>
      <c r="EYD44" s="27"/>
      <c r="EYE44" s="27"/>
      <c r="EYF44" s="27"/>
      <c r="EYG44" s="27"/>
      <c r="EYH44" s="27"/>
      <c r="EYI44" s="27"/>
      <c r="EYJ44" s="27"/>
      <c r="EYK44" s="27"/>
      <c r="EYL44" s="27"/>
      <c r="EYM44" s="27"/>
      <c r="EYN44" s="27"/>
      <c r="EYO44" s="27"/>
      <c r="EYP44" s="27"/>
      <c r="EYQ44" s="27"/>
      <c r="EYR44" s="27"/>
      <c r="EYS44" s="27"/>
      <c r="EYT44" s="27"/>
      <c r="EYU44" s="27"/>
      <c r="EYV44" s="27"/>
      <c r="EYW44" s="27"/>
      <c r="EYX44" s="27"/>
      <c r="EYY44" s="27"/>
      <c r="EYZ44" s="27"/>
      <c r="EZA44" s="27"/>
      <c r="EZB44" s="27"/>
      <c r="EZC44" s="27"/>
      <c r="EZD44" s="27"/>
      <c r="EZE44" s="27"/>
      <c r="EZF44" s="27"/>
      <c r="EZG44" s="27"/>
      <c r="EZH44" s="27"/>
      <c r="EZI44" s="27"/>
      <c r="EZJ44" s="27"/>
      <c r="EZK44" s="27"/>
      <c r="EZL44" s="27"/>
      <c r="EZM44" s="27"/>
      <c r="EZN44" s="27"/>
      <c r="EZO44" s="27"/>
      <c r="EZP44" s="27"/>
      <c r="EZQ44" s="27"/>
      <c r="EZR44" s="27"/>
      <c r="EZS44" s="27"/>
      <c r="EZT44" s="27"/>
      <c r="EZU44" s="27"/>
      <c r="EZV44" s="27"/>
      <c r="EZW44" s="27"/>
      <c r="EZX44" s="27"/>
      <c r="EZZ44" s="27"/>
      <c r="FAA44" s="27"/>
      <c r="FAB44" s="27"/>
      <c r="FAE44" s="27"/>
      <c r="FAF44" s="27"/>
      <c r="FAG44" s="27"/>
      <c r="FAH44" s="27"/>
      <c r="FAI44" s="27"/>
      <c r="FAJ44" s="27"/>
      <c r="FAK44" s="27"/>
      <c r="FAL44" s="27"/>
      <c r="FAM44" s="27"/>
      <c r="FAN44" s="27"/>
      <c r="FAO44" s="27"/>
      <c r="FAW44" s="27"/>
      <c r="FAX44" s="27"/>
      <c r="FAY44" s="27"/>
      <c r="FAZ44" s="27"/>
      <c r="FBA44" s="27"/>
      <c r="FBB44" s="27"/>
      <c r="FBC44" s="27"/>
      <c r="FBD44" s="27"/>
      <c r="FBE44" s="27"/>
      <c r="FBF44" s="27"/>
      <c r="FBG44" s="27"/>
      <c r="FBH44" s="27"/>
      <c r="FBI44" s="27"/>
      <c r="FBJ44" s="27"/>
      <c r="FBK44" s="27"/>
      <c r="FBL44" s="27"/>
      <c r="FBM44" s="27"/>
      <c r="FBN44" s="27"/>
      <c r="FBO44" s="27"/>
      <c r="FBP44" s="27"/>
      <c r="FBQ44" s="27"/>
      <c r="FBR44" s="27"/>
      <c r="FBS44" s="27"/>
      <c r="FBT44" s="27"/>
      <c r="FBU44" s="27"/>
      <c r="FBV44" s="27"/>
      <c r="FBW44" s="27"/>
      <c r="FBX44" s="27"/>
      <c r="FBY44" s="27"/>
      <c r="FBZ44" s="27"/>
      <c r="FCA44" s="27"/>
      <c r="FCB44" s="27"/>
      <c r="FCC44" s="27"/>
      <c r="FCD44" s="27"/>
      <c r="FCE44" s="27"/>
      <c r="FCF44" s="27"/>
      <c r="FCG44" s="27"/>
      <c r="FCH44" s="27"/>
      <c r="FCI44" s="27"/>
      <c r="FCJ44" s="27"/>
      <c r="FCK44" s="27"/>
      <c r="FCL44" s="27"/>
      <c r="FCM44" s="27"/>
      <c r="FCN44" s="27"/>
      <c r="FCO44" s="27"/>
      <c r="FCP44" s="27"/>
      <c r="FCQ44" s="27"/>
      <c r="FCR44" s="27"/>
      <c r="FCS44" s="27"/>
      <c r="FCT44" s="27"/>
      <c r="FCU44" s="27"/>
      <c r="FCV44" s="27"/>
      <c r="FCW44" s="27"/>
      <c r="FCX44" s="27"/>
      <c r="FCY44" s="27"/>
      <c r="FCZ44" s="27"/>
      <c r="FDA44" s="27"/>
      <c r="FDB44" s="27"/>
      <c r="FDC44" s="27"/>
      <c r="FDD44" s="27"/>
      <c r="FDE44" s="27"/>
      <c r="FDF44" s="27"/>
      <c r="FDG44" s="27"/>
      <c r="FDH44" s="27"/>
      <c r="FDI44" s="27"/>
      <c r="FDJ44" s="27"/>
      <c r="FDK44" s="27"/>
      <c r="FDL44" s="27"/>
      <c r="FDM44" s="27"/>
      <c r="FDN44" s="27"/>
      <c r="FDO44" s="27"/>
      <c r="FDP44" s="27"/>
      <c r="FDQ44" s="27"/>
      <c r="FDR44" s="27"/>
      <c r="FDS44" s="27"/>
      <c r="FDT44" s="27"/>
      <c r="FDU44" s="27"/>
      <c r="FDV44" s="27"/>
      <c r="FDW44" s="27"/>
      <c r="FDX44" s="27"/>
      <c r="FDY44" s="27"/>
      <c r="FDZ44" s="27"/>
      <c r="FEA44" s="27"/>
      <c r="FEB44" s="27"/>
      <c r="FEC44" s="27"/>
      <c r="FED44" s="27"/>
      <c r="FEE44" s="27"/>
      <c r="FEF44" s="27"/>
      <c r="FEG44" s="27"/>
      <c r="FEH44" s="27"/>
      <c r="FEI44" s="27"/>
      <c r="FEJ44" s="27"/>
      <c r="FEK44" s="27"/>
      <c r="FEL44" s="27"/>
      <c r="FEM44" s="27"/>
      <c r="FEN44" s="27"/>
      <c r="FEO44" s="27"/>
      <c r="FEP44" s="27"/>
      <c r="FEQ44" s="27"/>
      <c r="FER44" s="27"/>
      <c r="FES44" s="27"/>
      <c r="FET44" s="27"/>
      <c r="FEU44" s="27"/>
      <c r="FEV44" s="27"/>
      <c r="FEW44" s="27"/>
      <c r="FEX44" s="27"/>
      <c r="FEY44" s="27"/>
      <c r="FEZ44" s="27"/>
      <c r="FFA44" s="27"/>
      <c r="FFB44" s="27"/>
      <c r="FFC44" s="27"/>
      <c r="FFD44" s="27"/>
      <c r="FFE44" s="27"/>
      <c r="FFF44" s="27"/>
      <c r="FFG44" s="27"/>
      <c r="FFH44" s="27"/>
      <c r="FFI44" s="27"/>
      <c r="FFJ44" s="27"/>
      <c r="FFK44" s="27"/>
      <c r="FFL44" s="27"/>
      <c r="FFM44" s="27"/>
      <c r="FFN44" s="27"/>
      <c r="FFO44" s="27"/>
      <c r="FFP44" s="27"/>
      <c r="FFQ44" s="27"/>
      <c r="FFR44" s="27"/>
      <c r="FFS44" s="27"/>
      <c r="FFT44" s="27"/>
      <c r="FFU44" s="27"/>
      <c r="FFV44" s="27"/>
      <c r="FFW44" s="27"/>
      <c r="FFX44" s="27"/>
      <c r="FFY44" s="27"/>
      <c r="FFZ44" s="27"/>
      <c r="FGA44" s="27"/>
      <c r="FGB44" s="27"/>
      <c r="FGC44" s="27"/>
      <c r="FGD44" s="27"/>
      <c r="FGE44" s="27"/>
      <c r="FGF44" s="27"/>
      <c r="FGG44" s="27"/>
      <c r="FGH44" s="27"/>
      <c r="FGI44" s="27"/>
      <c r="FGJ44" s="27"/>
      <c r="FGK44" s="27"/>
      <c r="FGL44" s="27"/>
      <c r="FGM44" s="27"/>
      <c r="FGN44" s="27"/>
      <c r="FGO44" s="27"/>
      <c r="FGP44" s="27"/>
      <c r="FGQ44" s="27"/>
      <c r="FGR44" s="27"/>
      <c r="FGS44" s="27"/>
      <c r="FGT44" s="27"/>
      <c r="FGU44" s="27"/>
      <c r="FGV44" s="27"/>
      <c r="FGW44" s="27"/>
      <c r="FGX44" s="27"/>
      <c r="FGY44" s="27"/>
      <c r="FGZ44" s="27"/>
      <c r="FHA44" s="27"/>
      <c r="FHB44" s="27"/>
      <c r="FHC44" s="27"/>
      <c r="FHD44" s="27"/>
      <c r="FHE44" s="27"/>
      <c r="FHF44" s="27"/>
      <c r="FHG44" s="27"/>
      <c r="FHH44" s="27"/>
      <c r="FHI44" s="27"/>
      <c r="FHJ44" s="27"/>
      <c r="FHK44" s="27"/>
      <c r="FHL44" s="27"/>
      <c r="FHM44" s="27"/>
      <c r="FHN44" s="27"/>
      <c r="FHO44" s="27"/>
      <c r="FHP44" s="27"/>
      <c r="FHQ44" s="27"/>
      <c r="FHR44" s="27"/>
      <c r="FHS44" s="27"/>
      <c r="FHT44" s="27"/>
      <c r="FHU44" s="27"/>
      <c r="FHV44" s="27"/>
      <c r="FHW44" s="27"/>
      <c r="FHX44" s="27"/>
      <c r="FHY44" s="27"/>
      <c r="FHZ44" s="27"/>
      <c r="FIA44" s="27"/>
      <c r="FIB44" s="27"/>
      <c r="FIC44" s="27"/>
      <c r="FID44" s="27"/>
      <c r="FIE44" s="27"/>
      <c r="FIF44" s="27"/>
      <c r="FIG44" s="27"/>
      <c r="FIH44" s="27"/>
      <c r="FII44" s="27"/>
      <c r="FIJ44" s="27"/>
      <c r="FIK44" s="27"/>
      <c r="FIL44" s="27"/>
      <c r="FIM44" s="27"/>
      <c r="FIN44" s="27"/>
      <c r="FIO44" s="27"/>
      <c r="FIP44" s="27"/>
      <c r="FIQ44" s="27"/>
      <c r="FIR44" s="27"/>
      <c r="FIS44" s="27"/>
      <c r="FIT44" s="27"/>
      <c r="FIU44" s="27"/>
      <c r="FIV44" s="27"/>
      <c r="FIW44" s="27"/>
      <c r="FIX44" s="27"/>
      <c r="FIY44" s="27"/>
      <c r="FIZ44" s="27"/>
      <c r="FJA44" s="27"/>
      <c r="FJB44" s="27"/>
      <c r="FJC44" s="27"/>
      <c r="FJD44" s="27"/>
      <c r="FJE44" s="27"/>
      <c r="FJF44" s="27"/>
      <c r="FJG44" s="27"/>
      <c r="FJH44" s="27"/>
      <c r="FJI44" s="27"/>
      <c r="FJJ44" s="27"/>
      <c r="FJK44" s="27"/>
      <c r="FJL44" s="27"/>
      <c r="FJM44" s="27"/>
      <c r="FJN44" s="27"/>
      <c r="FJO44" s="27"/>
      <c r="FJP44" s="27"/>
      <c r="FJQ44" s="27"/>
      <c r="FJR44" s="27"/>
      <c r="FJS44" s="27"/>
      <c r="FJT44" s="27"/>
      <c r="FJV44" s="27"/>
      <c r="FJW44" s="27"/>
      <c r="FJX44" s="27"/>
      <c r="FKA44" s="27"/>
      <c r="FKB44" s="27"/>
      <c r="FKC44" s="27"/>
      <c r="FKD44" s="27"/>
      <c r="FKE44" s="27"/>
      <c r="FKF44" s="27"/>
      <c r="FKG44" s="27"/>
      <c r="FKH44" s="27"/>
      <c r="FKI44" s="27"/>
      <c r="FKJ44" s="27"/>
      <c r="FKK44" s="27"/>
      <c r="FKS44" s="27"/>
      <c r="FKT44" s="27"/>
      <c r="FKU44" s="27"/>
      <c r="FKV44" s="27"/>
      <c r="FKW44" s="27"/>
      <c r="FKX44" s="27"/>
      <c r="FKY44" s="27"/>
      <c r="FKZ44" s="27"/>
      <c r="FLA44" s="27"/>
      <c r="FLB44" s="27"/>
      <c r="FLC44" s="27"/>
      <c r="FLD44" s="27"/>
      <c r="FLE44" s="27"/>
      <c r="FLF44" s="27"/>
      <c r="FLG44" s="27"/>
      <c r="FLH44" s="27"/>
      <c r="FLI44" s="27"/>
      <c r="FLJ44" s="27"/>
      <c r="FLK44" s="27"/>
      <c r="FLL44" s="27"/>
      <c r="FLM44" s="27"/>
      <c r="FLN44" s="27"/>
      <c r="FLO44" s="27"/>
      <c r="FLP44" s="27"/>
      <c r="FLQ44" s="27"/>
      <c r="FLR44" s="27"/>
      <c r="FLS44" s="27"/>
      <c r="FLT44" s="27"/>
      <c r="FLU44" s="27"/>
      <c r="FLV44" s="27"/>
      <c r="FLW44" s="27"/>
      <c r="FLX44" s="27"/>
      <c r="FLY44" s="27"/>
      <c r="FLZ44" s="27"/>
      <c r="FMA44" s="27"/>
      <c r="FMB44" s="27"/>
      <c r="FMC44" s="27"/>
      <c r="FMD44" s="27"/>
      <c r="FME44" s="27"/>
      <c r="FMF44" s="27"/>
      <c r="FMG44" s="27"/>
      <c r="FMH44" s="27"/>
      <c r="FMI44" s="27"/>
      <c r="FMJ44" s="27"/>
      <c r="FMK44" s="27"/>
      <c r="FML44" s="27"/>
      <c r="FMM44" s="27"/>
      <c r="FMN44" s="27"/>
      <c r="FMO44" s="27"/>
      <c r="FMP44" s="27"/>
      <c r="FMQ44" s="27"/>
      <c r="FMR44" s="27"/>
      <c r="FMS44" s="27"/>
      <c r="FMT44" s="27"/>
      <c r="FMU44" s="27"/>
      <c r="FMV44" s="27"/>
      <c r="FMW44" s="27"/>
      <c r="FMX44" s="27"/>
      <c r="FMY44" s="27"/>
      <c r="FMZ44" s="27"/>
      <c r="FNA44" s="27"/>
      <c r="FNB44" s="27"/>
      <c r="FNC44" s="27"/>
      <c r="FND44" s="27"/>
      <c r="FNE44" s="27"/>
      <c r="FNF44" s="27"/>
      <c r="FNG44" s="27"/>
      <c r="FNH44" s="27"/>
      <c r="FNI44" s="27"/>
      <c r="FNJ44" s="27"/>
      <c r="FNK44" s="27"/>
      <c r="FNL44" s="27"/>
      <c r="FNM44" s="27"/>
      <c r="FNN44" s="27"/>
      <c r="FNO44" s="27"/>
      <c r="FNP44" s="27"/>
      <c r="FNQ44" s="27"/>
      <c r="FNR44" s="27"/>
      <c r="FNS44" s="27"/>
      <c r="FNT44" s="27"/>
      <c r="FNU44" s="27"/>
      <c r="FNV44" s="27"/>
      <c r="FNW44" s="27"/>
      <c r="FNX44" s="27"/>
      <c r="FNY44" s="27"/>
      <c r="FNZ44" s="27"/>
      <c r="FOA44" s="27"/>
      <c r="FOB44" s="27"/>
      <c r="FOC44" s="27"/>
      <c r="FOD44" s="27"/>
      <c r="FOE44" s="27"/>
      <c r="FOF44" s="27"/>
      <c r="FOG44" s="27"/>
      <c r="FOH44" s="27"/>
      <c r="FOI44" s="27"/>
      <c r="FOJ44" s="27"/>
      <c r="FOK44" s="27"/>
      <c r="FOL44" s="27"/>
      <c r="FOM44" s="27"/>
      <c r="FON44" s="27"/>
      <c r="FOO44" s="27"/>
      <c r="FOP44" s="27"/>
      <c r="FOQ44" s="27"/>
      <c r="FOR44" s="27"/>
      <c r="FOS44" s="27"/>
      <c r="FOT44" s="27"/>
      <c r="FOU44" s="27"/>
      <c r="FOV44" s="27"/>
      <c r="FOW44" s="27"/>
      <c r="FOX44" s="27"/>
      <c r="FOY44" s="27"/>
      <c r="FOZ44" s="27"/>
      <c r="FPA44" s="27"/>
      <c r="FPB44" s="27"/>
      <c r="FPC44" s="27"/>
      <c r="FPD44" s="27"/>
      <c r="FPE44" s="27"/>
      <c r="FPF44" s="27"/>
      <c r="FPG44" s="27"/>
      <c r="FPH44" s="27"/>
      <c r="FPI44" s="27"/>
      <c r="FPJ44" s="27"/>
      <c r="FPK44" s="27"/>
      <c r="FPL44" s="27"/>
      <c r="FPM44" s="27"/>
      <c r="FPN44" s="27"/>
      <c r="FPO44" s="27"/>
      <c r="FPP44" s="27"/>
      <c r="FPQ44" s="27"/>
      <c r="FPR44" s="27"/>
      <c r="FPS44" s="27"/>
      <c r="FPT44" s="27"/>
      <c r="FPU44" s="27"/>
      <c r="FPV44" s="27"/>
      <c r="FPW44" s="27"/>
      <c r="FPX44" s="27"/>
      <c r="FPY44" s="27"/>
      <c r="FPZ44" s="27"/>
      <c r="FQA44" s="27"/>
      <c r="FQB44" s="27"/>
      <c r="FQC44" s="27"/>
      <c r="FQD44" s="27"/>
      <c r="FQE44" s="27"/>
      <c r="FQF44" s="27"/>
      <c r="FQG44" s="27"/>
      <c r="FQH44" s="27"/>
      <c r="FQI44" s="27"/>
      <c r="FQJ44" s="27"/>
      <c r="FQK44" s="27"/>
      <c r="FQL44" s="27"/>
      <c r="FQM44" s="27"/>
      <c r="FQN44" s="27"/>
      <c r="FQO44" s="27"/>
      <c r="FQP44" s="27"/>
      <c r="FQQ44" s="27"/>
      <c r="FQR44" s="27"/>
      <c r="FQS44" s="27"/>
      <c r="FQT44" s="27"/>
      <c r="FQU44" s="27"/>
      <c r="FQV44" s="27"/>
      <c r="FQW44" s="27"/>
      <c r="FQX44" s="27"/>
      <c r="FQY44" s="27"/>
      <c r="FQZ44" s="27"/>
      <c r="FRA44" s="27"/>
      <c r="FRB44" s="27"/>
      <c r="FRC44" s="27"/>
      <c r="FRD44" s="27"/>
      <c r="FRE44" s="27"/>
      <c r="FRF44" s="27"/>
      <c r="FRG44" s="27"/>
      <c r="FRH44" s="27"/>
      <c r="FRI44" s="27"/>
      <c r="FRJ44" s="27"/>
      <c r="FRK44" s="27"/>
      <c r="FRL44" s="27"/>
      <c r="FRM44" s="27"/>
      <c r="FRN44" s="27"/>
      <c r="FRO44" s="27"/>
      <c r="FRP44" s="27"/>
      <c r="FRQ44" s="27"/>
      <c r="FRR44" s="27"/>
      <c r="FRS44" s="27"/>
      <c r="FRT44" s="27"/>
      <c r="FRU44" s="27"/>
      <c r="FRV44" s="27"/>
      <c r="FRW44" s="27"/>
      <c r="FRX44" s="27"/>
      <c r="FRY44" s="27"/>
      <c r="FRZ44" s="27"/>
      <c r="FSA44" s="27"/>
      <c r="FSB44" s="27"/>
      <c r="FSC44" s="27"/>
      <c r="FSD44" s="27"/>
      <c r="FSE44" s="27"/>
      <c r="FSF44" s="27"/>
      <c r="FSG44" s="27"/>
      <c r="FSH44" s="27"/>
      <c r="FSI44" s="27"/>
      <c r="FSJ44" s="27"/>
      <c r="FSK44" s="27"/>
      <c r="FSL44" s="27"/>
      <c r="FSM44" s="27"/>
      <c r="FSN44" s="27"/>
      <c r="FSO44" s="27"/>
      <c r="FSP44" s="27"/>
      <c r="FSQ44" s="27"/>
      <c r="FSR44" s="27"/>
      <c r="FSS44" s="27"/>
      <c r="FST44" s="27"/>
      <c r="FSU44" s="27"/>
      <c r="FSV44" s="27"/>
      <c r="FSW44" s="27"/>
      <c r="FSX44" s="27"/>
      <c r="FSY44" s="27"/>
      <c r="FSZ44" s="27"/>
      <c r="FTA44" s="27"/>
      <c r="FTB44" s="27"/>
      <c r="FTC44" s="27"/>
      <c r="FTD44" s="27"/>
      <c r="FTE44" s="27"/>
      <c r="FTF44" s="27"/>
      <c r="FTG44" s="27"/>
      <c r="FTH44" s="27"/>
      <c r="FTI44" s="27"/>
      <c r="FTJ44" s="27"/>
      <c r="FTK44" s="27"/>
      <c r="FTL44" s="27"/>
      <c r="FTM44" s="27"/>
      <c r="FTN44" s="27"/>
      <c r="FTO44" s="27"/>
      <c r="FTP44" s="27"/>
      <c r="FTR44" s="27"/>
      <c r="FTS44" s="27"/>
      <c r="FTT44" s="27"/>
      <c r="FTW44" s="27"/>
      <c r="FTX44" s="27"/>
      <c r="FTY44" s="27"/>
      <c r="FTZ44" s="27"/>
      <c r="FUA44" s="27"/>
      <c r="FUB44" s="27"/>
      <c r="FUC44" s="27"/>
      <c r="FUD44" s="27"/>
      <c r="FUE44" s="27"/>
      <c r="FUF44" s="27"/>
      <c r="FUG44" s="27"/>
      <c r="FUO44" s="27"/>
      <c r="FUP44" s="27"/>
      <c r="FUQ44" s="27"/>
      <c r="FUR44" s="27"/>
      <c r="FUS44" s="27"/>
      <c r="FUT44" s="27"/>
      <c r="FUU44" s="27"/>
      <c r="FUV44" s="27"/>
      <c r="FUW44" s="27"/>
      <c r="FUX44" s="27"/>
      <c r="FUY44" s="27"/>
      <c r="FUZ44" s="27"/>
      <c r="FVA44" s="27"/>
      <c r="FVB44" s="27"/>
      <c r="FVC44" s="27"/>
      <c r="FVD44" s="27"/>
      <c r="FVE44" s="27"/>
      <c r="FVF44" s="27"/>
      <c r="FVG44" s="27"/>
      <c r="FVH44" s="27"/>
      <c r="FVI44" s="27"/>
      <c r="FVJ44" s="27"/>
      <c r="FVK44" s="27"/>
      <c r="FVL44" s="27"/>
      <c r="FVM44" s="27"/>
      <c r="FVN44" s="27"/>
      <c r="FVO44" s="27"/>
      <c r="FVP44" s="27"/>
      <c r="FVQ44" s="27"/>
      <c r="FVR44" s="27"/>
      <c r="FVS44" s="27"/>
      <c r="FVT44" s="27"/>
      <c r="FVU44" s="27"/>
      <c r="FVV44" s="27"/>
      <c r="FVW44" s="27"/>
      <c r="FVX44" s="27"/>
      <c r="FVY44" s="27"/>
      <c r="FVZ44" s="27"/>
      <c r="FWA44" s="27"/>
      <c r="FWB44" s="27"/>
      <c r="FWC44" s="27"/>
      <c r="FWD44" s="27"/>
      <c r="FWE44" s="27"/>
      <c r="FWF44" s="27"/>
      <c r="FWG44" s="27"/>
      <c r="FWH44" s="27"/>
      <c r="FWI44" s="27"/>
      <c r="FWJ44" s="27"/>
      <c r="FWK44" s="27"/>
      <c r="FWL44" s="27"/>
      <c r="FWM44" s="27"/>
      <c r="FWN44" s="27"/>
      <c r="FWO44" s="27"/>
      <c r="FWP44" s="27"/>
      <c r="FWQ44" s="27"/>
      <c r="FWR44" s="27"/>
      <c r="FWS44" s="27"/>
      <c r="FWT44" s="27"/>
      <c r="FWU44" s="27"/>
      <c r="FWV44" s="27"/>
      <c r="FWW44" s="27"/>
      <c r="FWX44" s="27"/>
      <c r="FWY44" s="27"/>
      <c r="FWZ44" s="27"/>
      <c r="FXA44" s="27"/>
      <c r="FXB44" s="27"/>
      <c r="FXC44" s="27"/>
      <c r="FXD44" s="27"/>
      <c r="FXE44" s="27"/>
      <c r="FXF44" s="27"/>
      <c r="FXG44" s="27"/>
      <c r="FXH44" s="27"/>
      <c r="FXI44" s="27"/>
      <c r="FXJ44" s="27"/>
      <c r="FXK44" s="27"/>
      <c r="FXL44" s="27"/>
      <c r="FXM44" s="27"/>
      <c r="FXN44" s="27"/>
      <c r="FXO44" s="27"/>
      <c r="FXP44" s="27"/>
      <c r="FXQ44" s="27"/>
      <c r="FXR44" s="27"/>
      <c r="FXS44" s="27"/>
      <c r="FXT44" s="27"/>
      <c r="FXU44" s="27"/>
      <c r="FXV44" s="27"/>
      <c r="FXW44" s="27"/>
      <c r="FXX44" s="27"/>
      <c r="FXY44" s="27"/>
      <c r="FXZ44" s="27"/>
      <c r="FYA44" s="27"/>
      <c r="FYB44" s="27"/>
      <c r="FYC44" s="27"/>
      <c r="FYD44" s="27"/>
      <c r="FYE44" s="27"/>
      <c r="FYF44" s="27"/>
      <c r="FYG44" s="27"/>
      <c r="FYH44" s="27"/>
      <c r="FYI44" s="27"/>
      <c r="FYJ44" s="27"/>
      <c r="FYK44" s="27"/>
      <c r="FYL44" s="27"/>
      <c r="FYM44" s="27"/>
      <c r="FYN44" s="27"/>
      <c r="FYO44" s="27"/>
      <c r="FYP44" s="27"/>
      <c r="FYQ44" s="27"/>
      <c r="FYR44" s="27"/>
      <c r="FYS44" s="27"/>
      <c r="FYT44" s="27"/>
      <c r="FYU44" s="27"/>
      <c r="FYV44" s="27"/>
      <c r="FYW44" s="27"/>
      <c r="FYX44" s="27"/>
      <c r="FYY44" s="27"/>
      <c r="FYZ44" s="27"/>
      <c r="FZA44" s="27"/>
      <c r="FZB44" s="27"/>
      <c r="FZC44" s="27"/>
      <c r="FZD44" s="27"/>
      <c r="FZE44" s="27"/>
      <c r="FZF44" s="27"/>
      <c r="FZG44" s="27"/>
      <c r="FZH44" s="27"/>
      <c r="FZI44" s="27"/>
      <c r="FZJ44" s="27"/>
      <c r="FZK44" s="27"/>
      <c r="FZL44" s="27"/>
      <c r="FZM44" s="27"/>
      <c r="FZN44" s="27"/>
      <c r="FZO44" s="27"/>
      <c r="FZP44" s="27"/>
      <c r="FZQ44" s="27"/>
      <c r="FZR44" s="27"/>
      <c r="FZS44" s="27"/>
      <c r="FZT44" s="27"/>
      <c r="FZU44" s="27"/>
      <c r="FZV44" s="27"/>
      <c r="FZW44" s="27"/>
      <c r="FZX44" s="27"/>
      <c r="FZY44" s="27"/>
      <c r="FZZ44" s="27"/>
      <c r="GAA44" s="27"/>
      <c r="GAB44" s="27"/>
      <c r="GAC44" s="27"/>
      <c r="GAD44" s="27"/>
      <c r="GAE44" s="27"/>
      <c r="GAF44" s="27"/>
      <c r="GAG44" s="27"/>
      <c r="GAH44" s="27"/>
      <c r="GAI44" s="27"/>
      <c r="GAJ44" s="27"/>
      <c r="GAK44" s="27"/>
      <c r="GAL44" s="27"/>
      <c r="GAM44" s="27"/>
      <c r="GAN44" s="27"/>
      <c r="GAO44" s="27"/>
      <c r="GAP44" s="27"/>
      <c r="GAQ44" s="27"/>
      <c r="GAR44" s="27"/>
      <c r="GAS44" s="27"/>
      <c r="GAT44" s="27"/>
      <c r="GAU44" s="27"/>
      <c r="GAV44" s="27"/>
      <c r="GAW44" s="27"/>
      <c r="GAX44" s="27"/>
      <c r="GAY44" s="27"/>
      <c r="GAZ44" s="27"/>
      <c r="GBA44" s="27"/>
      <c r="GBB44" s="27"/>
      <c r="GBC44" s="27"/>
      <c r="GBD44" s="27"/>
      <c r="GBE44" s="27"/>
      <c r="GBF44" s="27"/>
      <c r="GBG44" s="27"/>
      <c r="GBH44" s="27"/>
      <c r="GBI44" s="27"/>
      <c r="GBJ44" s="27"/>
      <c r="GBK44" s="27"/>
      <c r="GBL44" s="27"/>
      <c r="GBM44" s="27"/>
      <c r="GBN44" s="27"/>
      <c r="GBO44" s="27"/>
      <c r="GBP44" s="27"/>
      <c r="GBQ44" s="27"/>
      <c r="GBR44" s="27"/>
      <c r="GBS44" s="27"/>
      <c r="GBT44" s="27"/>
      <c r="GBU44" s="27"/>
      <c r="GBV44" s="27"/>
      <c r="GBW44" s="27"/>
      <c r="GBX44" s="27"/>
      <c r="GBY44" s="27"/>
      <c r="GBZ44" s="27"/>
      <c r="GCA44" s="27"/>
      <c r="GCB44" s="27"/>
      <c r="GCC44" s="27"/>
      <c r="GCD44" s="27"/>
      <c r="GCE44" s="27"/>
      <c r="GCF44" s="27"/>
      <c r="GCG44" s="27"/>
      <c r="GCH44" s="27"/>
      <c r="GCI44" s="27"/>
      <c r="GCJ44" s="27"/>
      <c r="GCK44" s="27"/>
      <c r="GCL44" s="27"/>
      <c r="GCM44" s="27"/>
      <c r="GCN44" s="27"/>
      <c r="GCO44" s="27"/>
      <c r="GCP44" s="27"/>
      <c r="GCQ44" s="27"/>
      <c r="GCR44" s="27"/>
      <c r="GCS44" s="27"/>
      <c r="GCT44" s="27"/>
      <c r="GCU44" s="27"/>
      <c r="GCV44" s="27"/>
      <c r="GCW44" s="27"/>
      <c r="GCX44" s="27"/>
      <c r="GCY44" s="27"/>
      <c r="GCZ44" s="27"/>
      <c r="GDA44" s="27"/>
      <c r="GDB44" s="27"/>
      <c r="GDC44" s="27"/>
      <c r="GDD44" s="27"/>
      <c r="GDE44" s="27"/>
      <c r="GDF44" s="27"/>
      <c r="GDG44" s="27"/>
      <c r="GDH44" s="27"/>
      <c r="GDI44" s="27"/>
      <c r="GDJ44" s="27"/>
      <c r="GDK44" s="27"/>
      <c r="GDL44" s="27"/>
      <c r="GDN44" s="27"/>
      <c r="GDO44" s="27"/>
      <c r="GDP44" s="27"/>
      <c r="GDS44" s="27"/>
      <c r="GDT44" s="27"/>
      <c r="GDU44" s="27"/>
      <c r="GDV44" s="27"/>
      <c r="GDW44" s="27"/>
      <c r="GDX44" s="27"/>
      <c r="GDY44" s="27"/>
      <c r="GDZ44" s="27"/>
      <c r="GEA44" s="27"/>
      <c r="GEB44" s="27"/>
      <c r="GEC44" s="27"/>
      <c r="GEK44" s="27"/>
      <c r="GEL44" s="27"/>
      <c r="GEM44" s="27"/>
      <c r="GEN44" s="27"/>
      <c r="GEO44" s="27"/>
      <c r="GEP44" s="27"/>
      <c r="GEQ44" s="27"/>
      <c r="GER44" s="27"/>
      <c r="GES44" s="27"/>
      <c r="GET44" s="27"/>
      <c r="GEU44" s="27"/>
      <c r="GEV44" s="27"/>
      <c r="GEW44" s="27"/>
      <c r="GEX44" s="27"/>
      <c r="GEY44" s="27"/>
      <c r="GEZ44" s="27"/>
      <c r="GFA44" s="27"/>
      <c r="GFB44" s="27"/>
      <c r="GFC44" s="27"/>
      <c r="GFD44" s="27"/>
      <c r="GFE44" s="27"/>
      <c r="GFF44" s="27"/>
      <c r="GFG44" s="27"/>
      <c r="GFH44" s="27"/>
      <c r="GFI44" s="27"/>
      <c r="GFJ44" s="27"/>
      <c r="GFK44" s="27"/>
      <c r="GFL44" s="27"/>
      <c r="GFM44" s="27"/>
      <c r="GFN44" s="27"/>
      <c r="GFO44" s="27"/>
      <c r="GFP44" s="27"/>
      <c r="GFQ44" s="27"/>
      <c r="GFR44" s="27"/>
      <c r="GFS44" s="27"/>
      <c r="GFT44" s="27"/>
      <c r="GFU44" s="27"/>
      <c r="GFV44" s="27"/>
      <c r="GFW44" s="27"/>
      <c r="GFX44" s="27"/>
      <c r="GFY44" s="27"/>
      <c r="GFZ44" s="27"/>
      <c r="GGA44" s="27"/>
      <c r="GGB44" s="27"/>
      <c r="GGC44" s="27"/>
      <c r="GGD44" s="27"/>
      <c r="GGE44" s="27"/>
      <c r="GGF44" s="27"/>
      <c r="GGG44" s="27"/>
      <c r="GGH44" s="27"/>
      <c r="GGI44" s="27"/>
      <c r="GGJ44" s="27"/>
      <c r="GGK44" s="27"/>
      <c r="GGL44" s="27"/>
      <c r="GGM44" s="27"/>
      <c r="GGN44" s="27"/>
      <c r="GGO44" s="27"/>
      <c r="GGP44" s="27"/>
      <c r="GGQ44" s="27"/>
      <c r="GGR44" s="27"/>
      <c r="GGS44" s="27"/>
      <c r="GGT44" s="27"/>
      <c r="GGU44" s="27"/>
      <c r="GGV44" s="27"/>
      <c r="GGW44" s="27"/>
      <c r="GGX44" s="27"/>
      <c r="GGY44" s="27"/>
      <c r="GGZ44" s="27"/>
      <c r="GHA44" s="27"/>
      <c r="GHB44" s="27"/>
      <c r="GHC44" s="27"/>
      <c r="GHD44" s="27"/>
      <c r="GHE44" s="27"/>
      <c r="GHF44" s="27"/>
      <c r="GHG44" s="27"/>
      <c r="GHH44" s="27"/>
      <c r="GHI44" s="27"/>
      <c r="GHJ44" s="27"/>
      <c r="GHK44" s="27"/>
      <c r="GHL44" s="27"/>
      <c r="GHM44" s="27"/>
      <c r="GHN44" s="27"/>
      <c r="GHO44" s="27"/>
      <c r="GHP44" s="27"/>
      <c r="GHQ44" s="27"/>
      <c r="GHR44" s="27"/>
      <c r="GHS44" s="27"/>
      <c r="GHT44" s="27"/>
      <c r="GHU44" s="27"/>
      <c r="GHV44" s="27"/>
      <c r="GHW44" s="27"/>
      <c r="GHX44" s="27"/>
      <c r="GHY44" s="27"/>
      <c r="GHZ44" s="27"/>
      <c r="GIA44" s="27"/>
      <c r="GIB44" s="27"/>
      <c r="GIC44" s="27"/>
      <c r="GID44" s="27"/>
      <c r="GIE44" s="27"/>
      <c r="GIF44" s="27"/>
      <c r="GIG44" s="27"/>
      <c r="GIH44" s="27"/>
      <c r="GII44" s="27"/>
      <c r="GIJ44" s="27"/>
      <c r="GIK44" s="27"/>
      <c r="GIL44" s="27"/>
      <c r="GIM44" s="27"/>
      <c r="GIN44" s="27"/>
      <c r="GIO44" s="27"/>
      <c r="GIP44" s="27"/>
      <c r="GIQ44" s="27"/>
      <c r="GIR44" s="27"/>
      <c r="GIS44" s="27"/>
      <c r="GIT44" s="27"/>
      <c r="GIU44" s="27"/>
      <c r="GIV44" s="27"/>
      <c r="GIW44" s="27"/>
      <c r="GIX44" s="27"/>
      <c r="GIY44" s="27"/>
      <c r="GIZ44" s="27"/>
      <c r="GJA44" s="27"/>
      <c r="GJB44" s="27"/>
      <c r="GJC44" s="27"/>
      <c r="GJD44" s="27"/>
      <c r="GJE44" s="27"/>
      <c r="GJF44" s="27"/>
      <c r="GJG44" s="27"/>
      <c r="GJH44" s="27"/>
      <c r="GJI44" s="27"/>
      <c r="GJJ44" s="27"/>
      <c r="GJK44" s="27"/>
      <c r="GJL44" s="27"/>
      <c r="GJM44" s="27"/>
      <c r="GJN44" s="27"/>
      <c r="GJO44" s="27"/>
      <c r="GJP44" s="27"/>
      <c r="GJQ44" s="27"/>
      <c r="GJR44" s="27"/>
      <c r="GJS44" s="27"/>
      <c r="GJT44" s="27"/>
      <c r="GJU44" s="27"/>
      <c r="GJV44" s="27"/>
      <c r="GJW44" s="27"/>
      <c r="GJX44" s="27"/>
      <c r="GJY44" s="27"/>
      <c r="GJZ44" s="27"/>
      <c r="GKA44" s="27"/>
      <c r="GKB44" s="27"/>
      <c r="GKC44" s="27"/>
      <c r="GKD44" s="27"/>
      <c r="GKE44" s="27"/>
      <c r="GKF44" s="27"/>
      <c r="GKG44" s="27"/>
      <c r="GKH44" s="27"/>
      <c r="GKI44" s="27"/>
      <c r="GKJ44" s="27"/>
      <c r="GKK44" s="27"/>
      <c r="GKL44" s="27"/>
      <c r="GKM44" s="27"/>
      <c r="GKN44" s="27"/>
      <c r="GKO44" s="27"/>
      <c r="GKP44" s="27"/>
      <c r="GKQ44" s="27"/>
      <c r="GKR44" s="27"/>
      <c r="GKS44" s="27"/>
      <c r="GKT44" s="27"/>
      <c r="GKU44" s="27"/>
      <c r="GKV44" s="27"/>
      <c r="GKW44" s="27"/>
      <c r="GKX44" s="27"/>
      <c r="GKY44" s="27"/>
      <c r="GKZ44" s="27"/>
      <c r="GLA44" s="27"/>
      <c r="GLB44" s="27"/>
      <c r="GLC44" s="27"/>
      <c r="GLD44" s="27"/>
      <c r="GLE44" s="27"/>
      <c r="GLF44" s="27"/>
      <c r="GLG44" s="27"/>
      <c r="GLH44" s="27"/>
      <c r="GLI44" s="27"/>
      <c r="GLJ44" s="27"/>
      <c r="GLK44" s="27"/>
      <c r="GLL44" s="27"/>
      <c r="GLM44" s="27"/>
      <c r="GLN44" s="27"/>
      <c r="GLO44" s="27"/>
      <c r="GLP44" s="27"/>
      <c r="GLQ44" s="27"/>
      <c r="GLR44" s="27"/>
      <c r="GLS44" s="27"/>
      <c r="GLT44" s="27"/>
      <c r="GLU44" s="27"/>
      <c r="GLV44" s="27"/>
      <c r="GLW44" s="27"/>
      <c r="GLX44" s="27"/>
      <c r="GLY44" s="27"/>
      <c r="GLZ44" s="27"/>
      <c r="GMA44" s="27"/>
      <c r="GMB44" s="27"/>
      <c r="GMC44" s="27"/>
      <c r="GMD44" s="27"/>
      <c r="GME44" s="27"/>
      <c r="GMF44" s="27"/>
      <c r="GMG44" s="27"/>
      <c r="GMH44" s="27"/>
      <c r="GMI44" s="27"/>
      <c r="GMJ44" s="27"/>
      <c r="GMK44" s="27"/>
      <c r="GML44" s="27"/>
      <c r="GMM44" s="27"/>
      <c r="GMN44" s="27"/>
      <c r="GMO44" s="27"/>
      <c r="GMP44" s="27"/>
      <c r="GMQ44" s="27"/>
      <c r="GMR44" s="27"/>
      <c r="GMS44" s="27"/>
      <c r="GMT44" s="27"/>
      <c r="GMU44" s="27"/>
      <c r="GMV44" s="27"/>
      <c r="GMW44" s="27"/>
      <c r="GMX44" s="27"/>
      <c r="GMY44" s="27"/>
      <c r="GMZ44" s="27"/>
      <c r="GNA44" s="27"/>
      <c r="GNB44" s="27"/>
      <c r="GNC44" s="27"/>
      <c r="GND44" s="27"/>
      <c r="GNE44" s="27"/>
      <c r="GNF44" s="27"/>
      <c r="GNG44" s="27"/>
      <c r="GNH44" s="27"/>
      <c r="GNJ44" s="27"/>
      <c r="GNK44" s="27"/>
      <c r="GNL44" s="27"/>
      <c r="GNO44" s="27"/>
      <c r="GNP44" s="27"/>
      <c r="GNQ44" s="27"/>
      <c r="GNR44" s="27"/>
      <c r="GNS44" s="27"/>
      <c r="GNT44" s="27"/>
      <c r="GNU44" s="27"/>
      <c r="GNV44" s="27"/>
      <c r="GNW44" s="27"/>
      <c r="GNX44" s="27"/>
      <c r="GNY44" s="27"/>
      <c r="GOG44" s="27"/>
      <c r="GOH44" s="27"/>
      <c r="GOI44" s="27"/>
      <c r="GOJ44" s="27"/>
      <c r="GOK44" s="27"/>
      <c r="GOL44" s="27"/>
      <c r="GOM44" s="27"/>
      <c r="GON44" s="27"/>
      <c r="GOO44" s="27"/>
      <c r="GOP44" s="27"/>
      <c r="GOQ44" s="27"/>
      <c r="GOR44" s="27"/>
      <c r="GOS44" s="27"/>
      <c r="GOT44" s="27"/>
      <c r="GOU44" s="27"/>
      <c r="GOV44" s="27"/>
      <c r="GOW44" s="27"/>
      <c r="GOX44" s="27"/>
      <c r="GOY44" s="27"/>
      <c r="GOZ44" s="27"/>
      <c r="GPA44" s="27"/>
      <c r="GPB44" s="27"/>
      <c r="GPC44" s="27"/>
      <c r="GPD44" s="27"/>
      <c r="GPE44" s="27"/>
      <c r="GPF44" s="27"/>
      <c r="GPG44" s="27"/>
      <c r="GPH44" s="27"/>
      <c r="GPI44" s="27"/>
      <c r="GPJ44" s="27"/>
      <c r="GPK44" s="27"/>
      <c r="GPL44" s="27"/>
      <c r="GPM44" s="27"/>
      <c r="GPN44" s="27"/>
      <c r="GPO44" s="27"/>
      <c r="GPP44" s="27"/>
      <c r="GPQ44" s="27"/>
      <c r="GPR44" s="27"/>
      <c r="GPS44" s="27"/>
      <c r="GPT44" s="27"/>
      <c r="GPU44" s="27"/>
      <c r="GPV44" s="27"/>
      <c r="GPW44" s="27"/>
      <c r="GPX44" s="27"/>
      <c r="GPY44" s="27"/>
      <c r="GPZ44" s="27"/>
      <c r="GQA44" s="27"/>
      <c r="GQB44" s="27"/>
      <c r="GQC44" s="27"/>
      <c r="GQD44" s="27"/>
      <c r="GQE44" s="27"/>
      <c r="GQF44" s="27"/>
      <c r="GQG44" s="27"/>
      <c r="GQH44" s="27"/>
      <c r="GQI44" s="27"/>
      <c r="GQJ44" s="27"/>
      <c r="GQK44" s="27"/>
      <c r="GQL44" s="27"/>
      <c r="GQM44" s="27"/>
      <c r="GQN44" s="27"/>
      <c r="GQO44" s="27"/>
      <c r="GQP44" s="27"/>
      <c r="GQQ44" s="27"/>
      <c r="GQR44" s="27"/>
      <c r="GQS44" s="27"/>
      <c r="GQT44" s="27"/>
      <c r="GQU44" s="27"/>
      <c r="GQV44" s="27"/>
      <c r="GQW44" s="27"/>
      <c r="GQX44" s="27"/>
      <c r="GQY44" s="27"/>
      <c r="GQZ44" s="27"/>
      <c r="GRA44" s="27"/>
      <c r="GRB44" s="27"/>
      <c r="GRC44" s="27"/>
      <c r="GRD44" s="27"/>
      <c r="GRE44" s="27"/>
      <c r="GRF44" s="27"/>
      <c r="GRG44" s="27"/>
      <c r="GRH44" s="27"/>
      <c r="GRI44" s="27"/>
      <c r="GRJ44" s="27"/>
      <c r="GRK44" s="27"/>
      <c r="GRL44" s="27"/>
      <c r="GRM44" s="27"/>
      <c r="GRN44" s="27"/>
      <c r="GRO44" s="27"/>
      <c r="GRP44" s="27"/>
      <c r="GRQ44" s="27"/>
      <c r="GRR44" s="27"/>
      <c r="GRS44" s="27"/>
      <c r="GRT44" s="27"/>
      <c r="GRU44" s="27"/>
      <c r="GRV44" s="27"/>
      <c r="GRW44" s="27"/>
      <c r="GRX44" s="27"/>
      <c r="GRY44" s="27"/>
      <c r="GRZ44" s="27"/>
      <c r="GSA44" s="27"/>
      <c r="GSB44" s="27"/>
      <c r="GSC44" s="27"/>
      <c r="GSD44" s="27"/>
      <c r="GSE44" s="27"/>
      <c r="GSF44" s="27"/>
      <c r="GSG44" s="27"/>
      <c r="GSH44" s="27"/>
      <c r="GSI44" s="27"/>
      <c r="GSJ44" s="27"/>
      <c r="GSK44" s="27"/>
      <c r="GSL44" s="27"/>
      <c r="GSM44" s="27"/>
      <c r="GSN44" s="27"/>
      <c r="GSO44" s="27"/>
      <c r="GSP44" s="27"/>
      <c r="GSQ44" s="27"/>
      <c r="GSR44" s="27"/>
      <c r="GSS44" s="27"/>
      <c r="GST44" s="27"/>
      <c r="GSU44" s="27"/>
      <c r="GSV44" s="27"/>
      <c r="GSW44" s="27"/>
      <c r="GSX44" s="27"/>
      <c r="GSY44" s="27"/>
      <c r="GSZ44" s="27"/>
      <c r="GTA44" s="27"/>
      <c r="GTB44" s="27"/>
      <c r="GTC44" s="27"/>
      <c r="GTD44" s="27"/>
      <c r="GTE44" s="27"/>
      <c r="GTF44" s="27"/>
      <c r="GTG44" s="27"/>
      <c r="GTH44" s="27"/>
      <c r="GTI44" s="27"/>
      <c r="GTJ44" s="27"/>
      <c r="GTK44" s="27"/>
      <c r="GTL44" s="27"/>
      <c r="GTM44" s="27"/>
      <c r="GTN44" s="27"/>
      <c r="GTO44" s="27"/>
      <c r="GTP44" s="27"/>
      <c r="GTQ44" s="27"/>
      <c r="GTR44" s="27"/>
      <c r="GTS44" s="27"/>
      <c r="GTT44" s="27"/>
      <c r="GTU44" s="27"/>
      <c r="GTV44" s="27"/>
      <c r="GTW44" s="27"/>
      <c r="GTX44" s="27"/>
      <c r="GTY44" s="27"/>
      <c r="GTZ44" s="27"/>
      <c r="GUA44" s="27"/>
      <c r="GUB44" s="27"/>
      <c r="GUC44" s="27"/>
      <c r="GUD44" s="27"/>
      <c r="GUE44" s="27"/>
      <c r="GUF44" s="27"/>
      <c r="GUG44" s="27"/>
      <c r="GUH44" s="27"/>
      <c r="GUI44" s="27"/>
      <c r="GUJ44" s="27"/>
      <c r="GUK44" s="27"/>
      <c r="GUL44" s="27"/>
      <c r="GUM44" s="27"/>
      <c r="GUN44" s="27"/>
      <c r="GUO44" s="27"/>
      <c r="GUP44" s="27"/>
      <c r="GUQ44" s="27"/>
      <c r="GUR44" s="27"/>
      <c r="GUS44" s="27"/>
      <c r="GUT44" s="27"/>
      <c r="GUU44" s="27"/>
      <c r="GUV44" s="27"/>
      <c r="GUW44" s="27"/>
      <c r="GUX44" s="27"/>
      <c r="GUY44" s="27"/>
      <c r="GUZ44" s="27"/>
      <c r="GVA44" s="27"/>
      <c r="GVB44" s="27"/>
      <c r="GVC44" s="27"/>
      <c r="GVD44" s="27"/>
      <c r="GVE44" s="27"/>
      <c r="GVF44" s="27"/>
      <c r="GVG44" s="27"/>
      <c r="GVH44" s="27"/>
      <c r="GVI44" s="27"/>
      <c r="GVJ44" s="27"/>
      <c r="GVK44" s="27"/>
      <c r="GVL44" s="27"/>
      <c r="GVM44" s="27"/>
      <c r="GVN44" s="27"/>
      <c r="GVO44" s="27"/>
      <c r="GVP44" s="27"/>
      <c r="GVQ44" s="27"/>
      <c r="GVR44" s="27"/>
      <c r="GVS44" s="27"/>
      <c r="GVT44" s="27"/>
      <c r="GVU44" s="27"/>
      <c r="GVV44" s="27"/>
      <c r="GVW44" s="27"/>
      <c r="GVX44" s="27"/>
      <c r="GVY44" s="27"/>
      <c r="GVZ44" s="27"/>
      <c r="GWA44" s="27"/>
      <c r="GWB44" s="27"/>
      <c r="GWC44" s="27"/>
      <c r="GWD44" s="27"/>
      <c r="GWE44" s="27"/>
      <c r="GWF44" s="27"/>
      <c r="GWG44" s="27"/>
      <c r="GWH44" s="27"/>
      <c r="GWI44" s="27"/>
      <c r="GWJ44" s="27"/>
      <c r="GWK44" s="27"/>
      <c r="GWL44" s="27"/>
      <c r="GWM44" s="27"/>
      <c r="GWN44" s="27"/>
      <c r="GWO44" s="27"/>
      <c r="GWP44" s="27"/>
      <c r="GWQ44" s="27"/>
      <c r="GWR44" s="27"/>
      <c r="GWS44" s="27"/>
      <c r="GWT44" s="27"/>
      <c r="GWU44" s="27"/>
      <c r="GWV44" s="27"/>
      <c r="GWW44" s="27"/>
      <c r="GWX44" s="27"/>
      <c r="GWY44" s="27"/>
      <c r="GWZ44" s="27"/>
      <c r="GXA44" s="27"/>
      <c r="GXB44" s="27"/>
      <c r="GXC44" s="27"/>
      <c r="GXD44" s="27"/>
      <c r="GXF44" s="27"/>
      <c r="GXG44" s="27"/>
      <c r="GXH44" s="27"/>
      <c r="GXK44" s="27"/>
      <c r="GXL44" s="27"/>
      <c r="GXM44" s="27"/>
      <c r="GXN44" s="27"/>
      <c r="GXO44" s="27"/>
      <c r="GXP44" s="27"/>
      <c r="GXQ44" s="27"/>
      <c r="GXR44" s="27"/>
      <c r="GXS44" s="27"/>
      <c r="GXT44" s="27"/>
      <c r="GXU44" s="27"/>
      <c r="GYC44" s="27"/>
      <c r="GYD44" s="27"/>
      <c r="GYE44" s="27"/>
      <c r="GYF44" s="27"/>
      <c r="GYG44" s="27"/>
      <c r="GYH44" s="27"/>
      <c r="GYI44" s="27"/>
      <c r="GYJ44" s="27"/>
      <c r="GYK44" s="27"/>
      <c r="GYL44" s="27"/>
      <c r="GYM44" s="27"/>
      <c r="GYN44" s="27"/>
      <c r="GYO44" s="27"/>
      <c r="GYP44" s="27"/>
      <c r="GYQ44" s="27"/>
      <c r="GYR44" s="27"/>
      <c r="GYS44" s="27"/>
      <c r="GYT44" s="27"/>
      <c r="GYU44" s="27"/>
      <c r="GYV44" s="27"/>
      <c r="GYW44" s="27"/>
      <c r="GYX44" s="27"/>
      <c r="GYY44" s="27"/>
      <c r="GYZ44" s="27"/>
      <c r="GZA44" s="27"/>
      <c r="GZB44" s="27"/>
      <c r="GZC44" s="27"/>
      <c r="GZD44" s="27"/>
      <c r="GZE44" s="27"/>
      <c r="GZF44" s="27"/>
      <c r="GZG44" s="27"/>
      <c r="GZH44" s="27"/>
      <c r="GZI44" s="27"/>
      <c r="GZJ44" s="27"/>
      <c r="GZK44" s="27"/>
      <c r="GZL44" s="27"/>
      <c r="GZM44" s="27"/>
      <c r="GZN44" s="27"/>
      <c r="GZO44" s="27"/>
      <c r="GZP44" s="27"/>
      <c r="GZQ44" s="27"/>
      <c r="GZR44" s="27"/>
      <c r="GZS44" s="27"/>
      <c r="GZT44" s="27"/>
      <c r="GZU44" s="27"/>
      <c r="GZV44" s="27"/>
      <c r="GZW44" s="27"/>
      <c r="GZX44" s="27"/>
      <c r="GZY44" s="27"/>
      <c r="GZZ44" s="27"/>
      <c r="HAA44" s="27"/>
      <c r="HAB44" s="27"/>
      <c r="HAC44" s="27"/>
      <c r="HAD44" s="27"/>
      <c r="HAE44" s="27"/>
      <c r="HAF44" s="27"/>
      <c r="HAG44" s="27"/>
      <c r="HAH44" s="27"/>
      <c r="HAI44" s="27"/>
      <c r="HAJ44" s="27"/>
      <c r="HAK44" s="27"/>
      <c r="HAL44" s="27"/>
      <c r="HAM44" s="27"/>
      <c r="HAN44" s="27"/>
      <c r="HAO44" s="27"/>
      <c r="HAP44" s="27"/>
      <c r="HAQ44" s="27"/>
      <c r="HAR44" s="27"/>
      <c r="HAS44" s="27"/>
      <c r="HAT44" s="27"/>
      <c r="HAU44" s="27"/>
      <c r="HAV44" s="27"/>
      <c r="HAW44" s="27"/>
      <c r="HAX44" s="27"/>
      <c r="HAY44" s="27"/>
      <c r="HAZ44" s="27"/>
      <c r="HBA44" s="27"/>
      <c r="HBB44" s="27"/>
      <c r="HBC44" s="27"/>
      <c r="HBD44" s="27"/>
      <c r="HBE44" s="27"/>
      <c r="HBF44" s="27"/>
      <c r="HBG44" s="27"/>
      <c r="HBH44" s="27"/>
      <c r="HBI44" s="27"/>
      <c r="HBJ44" s="27"/>
      <c r="HBK44" s="27"/>
      <c r="HBL44" s="27"/>
      <c r="HBM44" s="27"/>
      <c r="HBN44" s="27"/>
      <c r="HBO44" s="27"/>
      <c r="HBP44" s="27"/>
      <c r="HBQ44" s="27"/>
      <c r="HBR44" s="27"/>
      <c r="HBS44" s="27"/>
      <c r="HBT44" s="27"/>
      <c r="HBU44" s="27"/>
      <c r="HBV44" s="27"/>
      <c r="HBW44" s="27"/>
      <c r="HBX44" s="27"/>
      <c r="HBY44" s="27"/>
      <c r="HBZ44" s="27"/>
      <c r="HCA44" s="27"/>
      <c r="HCB44" s="27"/>
      <c r="HCC44" s="27"/>
      <c r="HCD44" s="27"/>
      <c r="HCE44" s="27"/>
      <c r="HCF44" s="27"/>
      <c r="HCG44" s="27"/>
      <c r="HCH44" s="27"/>
      <c r="HCI44" s="27"/>
      <c r="HCJ44" s="27"/>
      <c r="HCK44" s="27"/>
      <c r="HCL44" s="27"/>
      <c r="HCM44" s="27"/>
      <c r="HCN44" s="27"/>
      <c r="HCO44" s="27"/>
      <c r="HCP44" s="27"/>
      <c r="HCQ44" s="27"/>
      <c r="HCR44" s="27"/>
      <c r="HCS44" s="27"/>
      <c r="HCT44" s="27"/>
      <c r="HCU44" s="27"/>
      <c r="HCV44" s="27"/>
      <c r="HCW44" s="27"/>
      <c r="HCX44" s="27"/>
      <c r="HCY44" s="27"/>
      <c r="HCZ44" s="27"/>
      <c r="HDA44" s="27"/>
      <c r="HDB44" s="27"/>
      <c r="HDC44" s="27"/>
      <c r="HDD44" s="27"/>
      <c r="HDE44" s="27"/>
      <c r="HDF44" s="27"/>
      <c r="HDG44" s="27"/>
      <c r="HDH44" s="27"/>
      <c r="HDI44" s="27"/>
      <c r="HDJ44" s="27"/>
      <c r="HDK44" s="27"/>
      <c r="HDL44" s="27"/>
      <c r="HDM44" s="27"/>
      <c r="HDN44" s="27"/>
      <c r="HDO44" s="27"/>
      <c r="HDP44" s="27"/>
      <c r="HDQ44" s="27"/>
      <c r="HDR44" s="27"/>
      <c r="HDS44" s="27"/>
      <c r="HDT44" s="27"/>
      <c r="HDU44" s="27"/>
      <c r="HDV44" s="27"/>
      <c r="HDW44" s="27"/>
      <c r="HDX44" s="27"/>
      <c r="HDY44" s="27"/>
      <c r="HDZ44" s="27"/>
      <c r="HEA44" s="27"/>
      <c r="HEB44" s="27"/>
      <c r="HEC44" s="27"/>
      <c r="HED44" s="27"/>
      <c r="HEE44" s="27"/>
      <c r="HEF44" s="27"/>
      <c r="HEG44" s="27"/>
      <c r="HEH44" s="27"/>
      <c r="HEI44" s="27"/>
      <c r="HEJ44" s="27"/>
      <c r="HEK44" s="27"/>
      <c r="HEL44" s="27"/>
      <c r="HEM44" s="27"/>
      <c r="HEN44" s="27"/>
      <c r="HEO44" s="27"/>
      <c r="HEP44" s="27"/>
      <c r="HEQ44" s="27"/>
      <c r="HER44" s="27"/>
      <c r="HES44" s="27"/>
      <c r="HET44" s="27"/>
      <c r="HEU44" s="27"/>
      <c r="HEV44" s="27"/>
      <c r="HEW44" s="27"/>
      <c r="HEX44" s="27"/>
      <c r="HEY44" s="27"/>
      <c r="HEZ44" s="27"/>
      <c r="HFA44" s="27"/>
      <c r="HFB44" s="27"/>
      <c r="HFC44" s="27"/>
      <c r="HFD44" s="27"/>
      <c r="HFE44" s="27"/>
      <c r="HFF44" s="27"/>
      <c r="HFG44" s="27"/>
      <c r="HFH44" s="27"/>
      <c r="HFI44" s="27"/>
      <c r="HFJ44" s="27"/>
      <c r="HFK44" s="27"/>
      <c r="HFL44" s="27"/>
      <c r="HFM44" s="27"/>
      <c r="HFN44" s="27"/>
      <c r="HFO44" s="27"/>
      <c r="HFP44" s="27"/>
      <c r="HFQ44" s="27"/>
      <c r="HFR44" s="27"/>
      <c r="HFS44" s="27"/>
      <c r="HFT44" s="27"/>
      <c r="HFU44" s="27"/>
      <c r="HFV44" s="27"/>
      <c r="HFW44" s="27"/>
      <c r="HFX44" s="27"/>
      <c r="HFY44" s="27"/>
      <c r="HFZ44" s="27"/>
      <c r="HGA44" s="27"/>
      <c r="HGB44" s="27"/>
      <c r="HGC44" s="27"/>
      <c r="HGD44" s="27"/>
      <c r="HGE44" s="27"/>
      <c r="HGF44" s="27"/>
      <c r="HGG44" s="27"/>
      <c r="HGH44" s="27"/>
      <c r="HGI44" s="27"/>
      <c r="HGJ44" s="27"/>
      <c r="HGK44" s="27"/>
      <c r="HGL44" s="27"/>
      <c r="HGM44" s="27"/>
      <c r="HGN44" s="27"/>
      <c r="HGO44" s="27"/>
      <c r="HGP44" s="27"/>
      <c r="HGQ44" s="27"/>
      <c r="HGR44" s="27"/>
      <c r="HGS44" s="27"/>
      <c r="HGT44" s="27"/>
      <c r="HGU44" s="27"/>
      <c r="HGV44" s="27"/>
      <c r="HGW44" s="27"/>
      <c r="HGX44" s="27"/>
      <c r="HGY44" s="27"/>
      <c r="HGZ44" s="27"/>
      <c r="HHB44" s="27"/>
      <c r="HHC44" s="27"/>
      <c r="HHD44" s="27"/>
      <c r="HHG44" s="27"/>
      <c r="HHH44" s="27"/>
      <c r="HHI44" s="27"/>
      <c r="HHJ44" s="27"/>
      <c r="HHK44" s="27"/>
      <c r="HHL44" s="27"/>
      <c r="HHM44" s="27"/>
      <c r="HHN44" s="27"/>
      <c r="HHO44" s="27"/>
      <c r="HHP44" s="27"/>
      <c r="HHQ44" s="27"/>
      <c r="HHY44" s="27"/>
      <c r="HHZ44" s="27"/>
      <c r="HIA44" s="27"/>
      <c r="HIB44" s="27"/>
      <c r="HIC44" s="27"/>
      <c r="HID44" s="27"/>
      <c r="HIE44" s="27"/>
      <c r="HIF44" s="27"/>
      <c r="HIG44" s="27"/>
      <c r="HIH44" s="27"/>
      <c r="HII44" s="27"/>
      <c r="HIJ44" s="27"/>
      <c r="HIK44" s="27"/>
      <c r="HIL44" s="27"/>
      <c r="HIM44" s="27"/>
      <c r="HIN44" s="27"/>
      <c r="HIO44" s="27"/>
      <c r="HIP44" s="27"/>
      <c r="HIQ44" s="27"/>
      <c r="HIR44" s="27"/>
      <c r="HIS44" s="27"/>
      <c r="HIT44" s="27"/>
      <c r="HIU44" s="27"/>
      <c r="HIV44" s="27"/>
      <c r="HIW44" s="27"/>
      <c r="HIX44" s="27"/>
      <c r="HIY44" s="27"/>
      <c r="HIZ44" s="27"/>
      <c r="HJA44" s="27"/>
      <c r="HJB44" s="27"/>
      <c r="HJC44" s="27"/>
      <c r="HJD44" s="27"/>
      <c r="HJE44" s="27"/>
      <c r="HJF44" s="27"/>
      <c r="HJG44" s="27"/>
      <c r="HJH44" s="27"/>
      <c r="HJI44" s="27"/>
      <c r="HJJ44" s="27"/>
      <c r="HJK44" s="27"/>
      <c r="HJL44" s="27"/>
      <c r="HJM44" s="27"/>
      <c r="HJN44" s="27"/>
      <c r="HJO44" s="27"/>
      <c r="HJP44" s="27"/>
      <c r="HJQ44" s="27"/>
      <c r="HJR44" s="27"/>
      <c r="HJS44" s="27"/>
      <c r="HJT44" s="27"/>
      <c r="HJU44" s="27"/>
      <c r="HJV44" s="27"/>
      <c r="HJW44" s="27"/>
      <c r="HJX44" s="27"/>
      <c r="HJY44" s="27"/>
      <c r="HJZ44" s="27"/>
      <c r="HKA44" s="27"/>
      <c r="HKB44" s="27"/>
      <c r="HKC44" s="27"/>
      <c r="HKD44" s="27"/>
      <c r="HKE44" s="27"/>
      <c r="HKF44" s="27"/>
      <c r="HKG44" s="27"/>
      <c r="HKH44" s="27"/>
      <c r="HKI44" s="27"/>
      <c r="HKJ44" s="27"/>
      <c r="HKK44" s="27"/>
      <c r="HKL44" s="27"/>
      <c r="HKM44" s="27"/>
      <c r="HKN44" s="27"/>
      <c r="HKO44" s="27"/>
      <c r="HKP44" s="27"/>
      <c r="HKQ44" s="27"/>
      <c r="HKR44" s="27"/>
      <c r="HKS44" s="27"/>
      <c r="HKT44" s="27"/>
      <c r="HKU44" s="27"/>
      <c r="HKV44" s="27"/>
      <c r="HKW44" s="27"/>
      <c r="HKX44" s="27"/>
      <c r="HKY44" s="27"/>
      <c r="HKZ44" s="27"/>
      <c r="HLA44" s="27"/>
      <c r="HLB44" s="27"/>
      <c r="HLC44" s="27"/>
      <c r="HLD44" s="27"/>
      <c r="HLE44" s="27"/>
      <c r="HLF44" s="27"/>
      <c r="HLG44" s="27"/>
      <c r="HLH44" s="27"/>
      <c r="HLI44" s="27"/>
      <c r="HLJ44" s="27"/>
      <c r="HLK44" s="27"/>
      <c r="HLL44" s="27"/>
      <c r="HLM44" s="27"/>
      <c r="HLN44" s="27"/>
      <c r="HLO44" s="27"/>
      <c r="HLP44" s="27"/>
      <c r="HLQ44" s="27"/>
      <c r="HLR44" s="27"/>
      <c r="HLS44" s="27"/>
      <c r="HLT44" s="27"/>
      <c r="HLU44" s="27"/>
      <c r="HLV44" s="27"/>
      <c r="HLW44" s="27"/>
      <c r="HLX44" s="27"/>
      <c r="HLY44" s="27"/>
      <c r="HLZ44" s="27"/>
      <c r="HMA44" s="27"/>
      <c r="HMB44" s="27"/>
      <c r="HMC44" s="27"/>
      <c r="HMD44" s="27"/>
      <c r="HME44" s="27"/>
      <c r="HMF44" s="27"/>
      <c r="HMG44" s="27"/>
      <c r="HMH44" s="27"/>
      <c r="HMI44" s="27"/>
      <c r="HMJ44" s="27"/>
      <c r="HMK44" s="27"/>
      <c r="HML44" s="27"/>
      <c r="HMM44" s="27"/>
      <c r="HMN44" s="27"/>
      <c r="HMO44" s="27"/>
      <c r="HMP44" s="27"/>
      <c r="HMQ44" s="27"/>
      <c r="HMR44" s="27"/>
      <c r="HMS44" s="27"/>
      <c r="HMT44" s="27"/>
      <c r="HMU44" s="27"/>
      <c r="HMV44" s="27"/>
      <c r="HMW44" s="27"/>
      <c r="HMX44" s="27"/>
      <c r="HMY44" s="27"/>
      <c r="HMZ44" s="27"/>
      <c r="HNA44" s="27"/>
      <c r="HNB44" s="27"/>
      <c r="HNC44" s="27"/>
      <c r="HND44" s="27"/>
      <c r="HNE44" s="27"/>
      <c r="HNF44" s="27"/>
      <c r="HNG44" s="27"/>
      <c r="HNH44" s="27"/>
      <c r="HNI44" s="27"/>
      <c r="HNJ44" s="27"/>
      <c r="HNK44" s="27"/>
      <c r="HNL44" s="27"/>
      <c r="HNM44" s="27"/>
      <c r="HNN44" s="27"/>
      <c r="HNO44" s="27"/>
      <c r="HNP44" s="27"/>
      <c r="HNQ44" s="27"/>
      <c r="HNR44" s="27"/>
      <c r="HNS44" s="27"/>
      <c r="HNT44" s="27"/>
      <c r="HNU44" s="27"/>
      <c r="HNV44" s="27"/>
      <c r="HNW44" s="27"/>
      <c r="HNX44" s="27"/>
      <c r="HNY44" s="27"/>
      <c r="HNZ44" s="27"/>
      <c r="HOA44" s="27"/>
      <c r="HOB44" s="27"/>
      <c r="HOC44" s="27"/>
      <c r="HOD44" s="27"/>
      <c r="HOE44" s="27"/>
      <c r="HOF44" s="27"/>
      <c r="HOG44" s="27"/>
      <c r="HOH44" s="27"/>
      <c r="HOI44" s="27"/>
      <c r="HOJ44" s="27"/>
      <c r="HOK44" s="27"/>
      <c r="HOL44" s="27"/>
      <c r="HOM44" s="27"/>
      <c r="HON44" s="27"/>
      <c r="HOO44" s="27"/>
      <c r="HOP44" s="27"/>
      <c r="HOQ44" s="27"/>
      <c r="HOR44" s="27"/>
      <c r="HOS44" s="27"/>
      <c r="HOT44" s="27"/>
      <c r="HOU44" s="27"/>
      <c r="HOV44" s="27"/>
      <c r="HOW44" s="27"/>
      <c r="HOX44" s="27"/>
      <c r="HOY44" s="27"/>
      <c r="HOZ44" s="27"/>
      <c r="HPA44" s="27"/>
      <c r="HPB44" s="27"/>
      <c r="HPC44" s="27"/>
      <c r="HPD44" s="27"/>
      <c r="HPE44" s="27"/>
      <c r="HPF44" s="27"/>
      <c r="HPG44" s="27"/>
      <c r="HPH44" s="27"/>
      <c r="HPI44" s="27"/>
      <c r="HPJ44" s="27"/>
      <c r="HPK44" s="27"/>
      <c r="HPL44" s="27"/>
      <c r="HPM44" s="27"/>
      <c r="HPN44" s="27"/>
      <c r="HPO44" s="27"/>
      <c r="HPP44" s="27"/>
      <c r="HPQ44" s="27"/>
      <c r="HPR44" s="27"/>
      <c r="HPS44" s="27"/>
      <c r="HPT44" s="27"/>
      <c r="HPU44" s="27"/>
      <c r="HPV44" s="27"/>
      <c r="HPW44" s="27"/>
      <c r="HPX44" s="27"/>
      <c r="HPY44" s="27"/>
      <c r="HPZ44" s="27"/>
      <c r="HQA44" s="27"/>
      <c r="HQB44" s="27"/>
      <c r="HQC44" s="27"/>
      <c r="HQD44" s="27"/>
      <c r="HQE44" s="27"/>
      <c r="HQF44" s="27"/>
      <c r="HQG44" s="27"/>
      <c r="HQH44" s="27"/>
      <c r="HQI44" s="27"/>
      <c r="HQJ44" s="27"/>
      <c r="HQK44" s="27"/>
      <c r="HQL44" s="27"/>
      <c r="HQM44" s="27"/>
      <c r="HQN44" s="27"/>
      <c r="HQO44" s="27"/>
      <c r="HQP44" s="27"/>
      <c r="HQQ44" s="27"/>
      <c r="HQR44" s="27"/>
      <c r="HQS44" s="27"/>
      <c r="HQT44" s="27"/>
      <c r="HQU44" s="27"/>
      <c r="HQV44" s="27"/>
      <c r="HQX44" s="27"/>
      <c r="HQY44" s="27"/>
      <c r="HQZ44" s="27"/>
      <c r="HRC44" s="27"/>
      <c r="HRD44" s="27"/>
      <c r="HRE44" s="27"/>
      <c r="HRF44" s="27"/>
      <c r="HRG44" s="27"/>
      <c r="HRH44" s="27"/>
      <c r="HRI44" s="27"/>
      <c r="HRJ44" s="27"/>
      <c r="HRK44" s="27"/>
      <c r="HRL44" s="27"/>
      <c r="HRM44" s="27"/>
      <c r="HRU44" s="27"/>
      <c r="HRV44" s="27"/>
      <c r="HRW44" s="27"/>
      <c r="HRX44" s="27"/>
      <c r="HRY44" s="27"/>
      <c r="HRZ44" s="27"/>
      <c r="HSA44" s="27"/>
      <c r="HSB44" s="27"/>
      <c r="HSC44" s="27"/>
      <c r="HSD44" s="27"/>
      <c r="HSE44" s="27"/>
      <c r="HSF44" s="27"/>
      <c r="HSG44" s="27"/>
      <c r="HSH44" s="27"/>
      <c r="HSI44" s="27"/>
      <c r="HSJ44" s="27"/>
      <c r="HSK44" s="27"/>
      <c r="HSL44" s="27"/>
      <c r="HSM44" s="27"/>
      <c r="HSN44" s="27"/>
      <c r="HSO44" s="27"/>
      <c r="HSP44" s="27"/>
      <c r="HSQ44" s="27"/>
      <c r="HSR44" s="27"/>
      <c r="HSS44" s="27"/>
      <c r="HST44" s="27"/>
      <c r="HSU44" s="27"/>
      <c r="HSV44" s="27"/>
      <c r="HSW44" s="27"/>
      <c r="HSX44" s="27"/>
      <c r="HSY44" s="27"/>
      <c r="HSZ44" s="27"/>
      <c r="HTA44" s="27"/>
      <c r="HTB44" s="27"/>
      <c r="HTC44" s="27"/>
      <c r="HTD44" s="27"/>
      <c r="HTE44" s="27"/>
      <c r="HTF44" s="27"/>
      <c r="HTG44" s="27"/>
      <c r="HTH44" s="27"/>
      <c r="HTI44" s="27"/>
      <c r="HTJ44" s="27"/>
      <c r="HTK44" s="27"/>
      <c r="HTL44" s="27"/>
      <c r="HTM44" s="27"/>
      <c r="HTN44" s="27"/>
      <c r="HTO44" s="27"/>
      <c r="HTP44" s="27"/>
      <c r="HTQ44" s="27"/>
      <c r="HTR44" s="27"/>
      <c r="HTS44" s="27"/>
      <c r="HTT44" s="27"/>
      <c r="HTU44" s="27"/>
      <c r="HTV44" s="27"/>
      <c r="HTW44" s="27"/>
      <c r="HTX44" s="27"/>
      <c r="HTY44" s="27"/>
      <c r="HTZ44" s="27"/>
      <c r="HUA44" s="27"/>
      <c r="HUB44" s="27"/>
      <c r="HUC44" s="27"/>
      <c r="HUD44" s="27"/>
      <c r="HUE44" s="27"/>
      <c r="HUF44" s="27"/>
      <c r="HUG44" s="27"/>
      <c r="HUH44" s="27"/>
      <c r="HUI44" s="27"/>
      <c r="HUJ44" s="27"/>
      <c r="HUK44" s="27"/>
      <c r="HUL44" s="27"/>
      <c r="HUM44" s="27"/>
      <c r="HUN44" s="27"/>
      <c r="HUO44" s="27"/>
      <c r="HUP44" s="27"/>
      <c r="HUQ44" s="27"/>
      <c r="HUR44" s="27"/>
      <c r="HUS44" s="27"/>
      <c r="HUT44" s="27"/>
      <c r="HUU44" s="27"/>
      <c r="HUV44" s="27"/>
      <c r="HUW44" s="27"/>
      <c r="HUX44" s="27"/>
      <c r="HUY44" s="27"/>
      <c r="HUZ44" s="27"/>
      <c r="HVA44" s="27"/>
      <c r="HVB44" s="27"/>
      <c r="HVC44" s="27"/>
      <c r="HVD44" s="27"/>
      <c r="HVE44" s="27"/>
      <c r="HVF44" s="27"/>
      <c r="HVG44" s="27"/>
      <c r="HVH44" s="27"/>
      <c r="HVI44" s="27"/>
      <c r="HVJ44" s="27"/>
      <c r="HVK44" s="27"/>
      <c r="HVL44" s="27"/>
      <c r="HVM44" s="27"/>
      <c r="HVN44" s="27"/>
      <c r="HVO44" s="27"/>
      <c r="HVP44" s="27"/>
      <c r="HVQ44" s="27"/>
      <c r="HVR44" s="27"/>
      <c r="HVS44" s="27"/>
      <c r="HVT44" s="27"/>
      <c r="HVU44" s="27"/>
      <c r="HVV44" s="27"/>
      <c r="HVW44" s="27"/>
      <c r="HVX44" s="27"/>
      <c r="HVY44" s="27"/>
      <c r="HVZ44" s="27"/>
      <c r="HWA44" s="27"/>
      <c r="HWB44" s="27"/>
      <c r="HWC44" s="27"/>
      <c r="HWD44" s="27"/>
      <c r="HWE44" s="27"/>
      <c r="HWF44" s="27"/>
      <c r="HWG44" s="27"/>
      <c r="HWH44" s="27"/>
      <c r="HWI44" s="27"/>
      <c r="HWJ44" s="27"/>
      <c r="HWK44" s="27"/>
      <c r="HWL44" s="27"/>
      <c r="HWM44" s="27"/>
      <c r="HWN44" s="27"/>
      <c r="HWO44" s="27"/>
      <c r="HWP44" s="27"/>
      <c r="HWQ44" s="27"/>
      <c r="HWR44" s="27"/>
      <c r="HWS44" s="27"/>
      <c r="HWT44" s="27"/>
      <c r="HWU44" s="27"/>
      <c r="HWV44" s="27"/>
      <c r="HWW44" s="27"/>
      <c r="HWX44" s="27"/>
      <c r="HWY44" s="27"/>
      <c r="HWZ44" s="27"/>
      <c r="HXA44" s="27"/>
      <c r="HXB44" s="27"/>
      <c r="HXC44" s="27"/>
      <c r="HXD44" s="27"/>
      <c r="HXE44" s="27"/>
      <c r="HXF44" s="27"/>
      <c r="HXG44" s="27"/>
      <c r="HXH44" s="27"/>
      <c r="HXI44" s="27"/>
      <c r="HXJ44" s="27"/>
      <c r="HXK44" s="27"/>
      <c r="HXL44" s="27"/>
      <c r="HXM44" s="27"/>
      <c r="HXN44" s="27"/>
      <c r="HXO44" s="27"/>
      <c r="HXP44" s="27"/>
      <c r="HXQ44" s="27"/>
      <c r="HXR44" s="27"/>
      <c r="HXS44" s="27"/>
      <c r="HXT44" s="27"/>
      <c r="HXU44" s="27"/>
      <c r="HXV44" s="27"/>
      <c r="HXW44" s="27"/>
      <c r="HXX44" s="27"/>
      <c r="HXY44" s="27"/>
      <c r="HXZ44" s="27"/>
      <c r="HYA44" s="27"/>
      <c r="HYB44" s="27"/>
      <c r="HYC44" s="27"/>
      <c r="HYD44" s="27"/>
      <c r="HYE44" s="27"/>
      <c r="HYF44" s="27"/>
      <c r="HYG44" s="27"/>
      <c r="HYH44" s="27"/>
      <c r="HYI44" s="27"/>
      <c r="HYJ44" s="27"/>
      <c r="HYK44" s="27"/>
      <c r="HYL44" s="27"/>
      <c r="HYM44" s="27"/>
      <c r="HYN44" s="27"/>
      <c r="HYO44" s="27"/>
      <c r="HYP44" s="27"/>
      <c r="HYQ44" s="27"/>
      <c r="HYR44" s="27"/>
      <c r="HYS44" s="27"/>
      <c r="HYT44" s="27"/>
      <c r="HYU44" s="27"/>
      <c r="HYV44" s="27"/>
      <c r="HYW44" s="27"/>
      <c r="HYX44" s="27"/>
      <c r="HYY44" s="27"/>
      <c r="HYZ44" s="27"/>
      <c r="HZA44" s="27"/>
      <c r="HZB44" s="27"/>
      <c r="HZC44" s="27"/>
      <c r="HZD44" s="27"/>
      <c r="HZE44" s="27"/>
      <c r="HZF44" s="27"/>
      <c r="HZG44" s="27"/>
      <c r="HZH44" s="27"/>
      <c r="HZI44" s="27"/>
      <c r="HZJ44" s="27"/>
      <c r="HZK44" s="27"/>
      <c r="HZL44" s="27"/>
      <c r="HZM44" s="27"/>
      <c r="HZN44" s="27"/>
      <c r="HZO44" s="27"/>
      <c r="HZP44" s="27"/>
      <c r="HZQ44" s="27"/>
      <c r="HZR44" s="27"/>
      <c r="HZS44" s="27"/>
      <c r="HZT44" s="27"/>
      <c r="HZU44" s="27"/>
      <c r="HZV44" s="27"/>
      <c r="HZW44" s="27"/>
      <c r="HZX44" s="27"/>
      <c r="HZY44" s="27"/>
      <c r="HZZ44" s="27"/>
      <c r="IAA44" s="27"/>
      <c r="IAB44" s="27"/>
      <c r="IAC44" s="27"/>
      <c r="IAD44" s="27"/>
      <c r="IAE44" s="27"/>
      <c r="IAF44" s="27"/>
      <c r="IAG44" s="27"/>
      <c r="IAH44" s="27"/>
      <c r="IAI44" s="27"/>
      <c r="IAJ44" s="27"/>
      <c r="IAK44" s="27"/>
      <c r="IAL44" s="27"/>
      <c r="IAM44" s="27"/>
      <c r="IAN44" s="27"/>
      <c r="IAO44" s="27"/>
      <c r="IAP44" s="27"/>
      <c r="IAQ44" s="27"/>
      <c r="IAR44" s="27"/>
      <c r="IAT44" s="27"/>
      <c r="IAU44" s="27"/>
      <c r="IAV44" s="27"/>
      <c r="IAY44" s="27"/>
      <c r="IAZ44" s="27"/>
      <c r="IBA44" s="27"/>
      <c r="IBB44" s="27"/>
      <c r="IBC44" s="27"/>
      <c r="IBD44" s="27"/>
      <c r="IBE44" s="27"/>
      <c r="IBF44" s="27"/>
      <c r="IBG44" s="27"/>
      <c r="IBH44" s="27"/>
      <c r="IBI44" s="27"/>
      <c r="IBQ44" s="27"/>
      <c r="IBR44" s="27"/>
      <c r="IBS44" s="27"/>
      <c r="IBT44" s="27"/>
      <c r="IBU44" s="27"/>
      <c r="IBV44" s="27"/>
      <c r="IBW44" s="27"/>
      <c r="IBX44" s="27"/>
      <c r="IBY44" s="27"/>
      <c r="IBZ44" s="27"/>
      <c r="ICA44" s="27"/>
      <c r="ICB44" s="27"/>
      <c r="ICC44" s="27"/>
      <c r="ICD44" s="27"/>
      <c r="ICE44" s="27"/>
      <c r="ICF44" s="27"/>
      <c r="ICG44" s="27"/>
      <c r="ICH44" s="27"/>
      <c r="ICI44" s="27"/>
      <c r="ICJ44" s="27"/>
      <c r="ICK44" s="27"/>
      <c r="ICL44" s="27"/>
      <c r="ICM44" s="27"/>
      <c r="ICN44" s="27"/>
      <c r="ICO44" s="27"/>
      <c r="ICP44" s="27"/>
      <c r="ICQ44" s="27"/>
      <c r="ICR44" s="27"/>
      <c r="ICS44" s="27"/>
      <c r="ICT44" s="27"/>
      <c r="ICU44" s="27"/>
      <c r="ICV44" s="27"/>
      <c r="ICW44" s="27"/>
      <c r="ICX44" s="27"/>
      <c r="ICY44" s="27"/>
      <c r="ICZ44" s="27"/>
      <c r="IDA44" s="27"/>
      <c r="IDB44" s="27"/>
      <c r="IDC44" s="27"/>
      <c r="IDD44" s="27"/>
      <c r="IDE44" s="27"/>
      <c r="IDF44" s="27"/>
      <c r="IDG44" s="27"/>
      <c r="IDH44" s="27"/>
      <c r="IDI44" s="27"/>
      <c r="IDJ44" s="27"/>
      <c r="IDK44" s="27"/>
      <c r="IDL44" s="27"/>
      <c r="IDM44" s="27"/>
      <c r="IDN44" s="27"/>
      <c r="IDO44" s="27"/>
      <c r="IDP44" s="27"/>
      <c r="IDQ44" s="27"/>
      <c r="IDR44" s="27"/>
      <c r="IDS44" s="27"/>
      <c r="IDT44" s="27"/>
      <c r="IDU44" s="27"/>
      <c r="IDV44" s="27"/>
      <c r="IDW44" s="27"/>
      <c r="IDX44" s="27"/>
      <c r="IDY44" s="27"/>
      <c r="IDZ44" s="27"/>
      <c r="IEA44" s="27"/>
      <c r="IEB44" s="27"/>
      <c r="IEC44" s="27"/>
      <c r="IED44" s="27"/>
      <c r="IEE44" s="27"/>
      <c r="IEF44" s="27"/>
      <c r="IEG44" s="27"/>
      <c r="IEH44" s="27"/>
      <c r="IEI44" s="27"/>
      <c r="IEJ44" s="27"/>
      <c r="IEK44" s="27"/>
      <c r="IEL44" s="27"/>
      <c r="IEM44" s="27"/>
      <c r="IEN44" s="27"/>
      <c r="IEO44" s="27"/>
      <c r="IEP44" s="27"/>
      <c r="IEQ44" s="27"/>
      <c r="IER44" s="27"/>
      <c r="IES44" s="27"/>
      <c r="IET44" s="27"/>
      <c r="IEU44" s="27"/>
      <c r="IEV44" s="27"/>
      <c r="IEW44" s="27"/>
      <c r="IEX44" s="27"/>
      <c r="IEY44" s="27"/>
      <c r="IEZ44" s="27"/>
      <c r="IFA44" s="27"/>
      <c r="IFB44" s="27"/>
      <c r="IFC44" s="27"/>
      <c r="IFD44" s="27"/>
      <c r="IFE44" s="27"/>
      <c r="IFF44" s="27"/>
      <c r="IFG44" s="27"/>
      <c r="IFH44" s="27"/>
      <c r="IFI44" s="27"/>
      <c r="IFJ44" s="27"/>
      <c r="IFK44" s="27"/>
      <c r="IFL44" s="27"/>
      <c r="IFM44" s="27"/>
      <c r="IFN44" s="27"/>
      <c r="IFO44" s="27"/>
      <c r="IFP44" s="27"/>
      <c r="IFQ44" s="27"/>
      <c r="IFR44" s="27"/>
      <c r="IFS44" s="27"/>
      <c r="IFT44" s="27"/>
      <c r="IFU44" s="27"/>
      <c r="IFV44" s="27"/>
      <c r="IFW44" s="27"/>
      <c r="IFX44" s="27"/>
      <c r="IFY44" s="27"/>
      <c r="IFZ44" s="27"/>
      <c r="IGA44" s="27"/>
      <c r="IGB44" s="27"/>
      <c r="IGC44" s="27"/>
      <c r="IGD44" s="27"/>
      <c r="IGE44" s="27"/>
      <c r="IGF44" s="27"/>
      <c r="IGG44" s="27"/>
      <c r="IGH44" s="27"/>
      <c r="IGI44" s="27"/>
      <c r="IGJ44" s="27"/>
      <c r="IGK44" s="27"/>
      <c r="IGL44" s="27"/>
      <c r="IGM44" s="27"/>
      <c r="IGN44" s="27"/>
      <c r="IGO44" s="27"/>
      <c r="IGP44" s="27"/>
      <c r="IGQ44" s="27"/>
      <c r="IGR44" s="27"/>
      <c r="IGS44" s="27"/>
      <c r="IGT44" s="27"/>
      <c r="IGU44" s="27"/>
      <c r="IGV44" s="27"/>
      <c r="IGW44" s="27"/>
      <c r="IGX44" s="27"/>
      <c r="IGY44" s="27"/>
      <c r="IGZ44" s="27"/>
      <c r="IHA44" s="27"/>
      <c r="IHB44" s="27"/>
      <c r="IHC44" s="27"/>
      <c r="IHD44" s="27"/>
      <c r="IHE44" s="27"/>
      <c r="IHF44" s="27"/>
      <c r="IHG44" s="27"/>
      <c r="IHH44" s="27"/>
      <c r="IHI44" s="27"/>
      <c r="IHJ44" s="27"/>
      <c r="IHK44" s="27"/>
      <c r="IHL44" s="27"/>
      <c r="IHM44" s="27"/>
      <c r="IHN44" s="27"/>
      <c r="IHO44" s="27"/>
      <c r="IHP44" s="27"/>
      <c r="IHQ44" s="27"/>
      <c r="IHR44" s="27"/>
      <c r="IHS44" s="27"/>
      <c r="IHT44" s="27"/>
      <c r="IHU44" s="27"/>
      <c r="IHV44" s="27"/>
      <c r="IHW44" s="27"/>
      <c r="IHX44" s="27"/>
      <c r="IHY44" s="27"/>
      <c r="IHZ44" s="27"/>
      <c r="IIA44" s="27"/>
      <c r="IIB44" s="27"/>
      <c r="IIC44" s="27"/>
      <c r="IID44" s="27"/>
      <c r="IIE44" s="27"/>
      <c r="IIF44" s="27"/>
      <c r="IIG44" s="27"/>
      <c r="IIH44" s="27"/>
      <c r="III44" s="27"/>
      <c r="IIJ44" s="27"/>
      <c r="IIK44" s="27"/>
      <c r="IIL44" s="27"/>
      <c r="IIM44" s="27"/>
      <c r="IIN44" s="27"/>
      <c r="IIO44" s="27"/>
      <c r="IIP44" s="27"/>
      <c r="IIQ44" s="27"/>
      <c r="IIR44" s="27"/>
      <c r="IIS44" s="27"/>
      <c r="IIT44" s="27"/>
      <c r="IIU44" s="27"/>
      <c r="IIV44" s="27"/>
      <c r="IIW44" s="27"/>
      <c r="IIX44" s="27"/>
      <c r="IIY44" s="27"/>
      <c r="IIZ44" s="27"/>
      <c r="IJA44" s="27"/>
      <c r="IJB44" s="27"/>
      <c r="IJC44" s="27"/>
      <c r="IJD44" s="27"/>
      <c r="IJE44" s="27"/>
      <c r="IJF44" s="27"/>
      <c r="IJG44" s="27"/>
      <c r="IJH44" s="27"/>
      <c r="IJI44" s="27"/>
      <c r="IJJ44" s="27"/>
      <c r="IJK44" s="27"/>
      <c r="IJL44" s="27"/>
      <c r="IJM44" s="27"/>
      <c r="IJN44" s="27"/>
      <c r="IJO44" s="27"/>
      <c r="IJP44" s="27"/>
      <c r="IJQ44" s="27"/>
      <c r="IJR44" s="27"/>
      <c r="IJS44" s="27"/>
      <c r="IJT44" s="27"/>
      <c r="IJU44" s="27"/>
      <c r="IJV44" s="27"/>
      <c r="IJW44" s="27"/>
      <c r="IJX44" s="27"/>
      <c r="IJY44" s="27"/>
      <c r="IJZ44" s="27"/>
      <c r="IKA44" s="27"/>
      <c r="IKB44" s="27"/>
      <c r="IKC44" s="27"/>
      <c r="IKD44" s="27"/>
      <c r="IKE44" s="27"/>
      <c r="IKF44" s="27"/>
      <c r="IKG44" s="27"/>
      <c r="IKH44" s="27"/>
      <c r="IKI44" s="27"/>
      <c r="IKJ44" s="27"/>
      <c r="IKK44" s="27"/>
      <c r="IKL44" s="27"/>
      <c r="IKM44" s="27"/>
      <c r="IKN44" s="27"/>
      <c r="IKP44" s="27"/>
      <c r="IKQ44" s="27"/>
      <c r="IKR44" s="27"/>
      <c r="IKU44" s="27"/>
      <c r="IKV44" s="27"/>
      <c r="IKW44" s="27"/>
      <c r="IKX44" s="27"/>
      <c r="IKY44" s="27"/>
      <c r="IKZ44" s="27"/>
      <c r="ILA44" s="27"/>
      <c r="ILB44" s="27"/>
      <c r="ILC44" s="27"/>
      <c r="ILD44" s="27"/>
      <c r="ILE44" s="27"/>
      <c r="ILM44" s="27"/>
      <c r="ILN44" s="27"/>
      <c r="ILO44" s="27"/>
      <c r="ILP44" s="27"/>
      <c r="ILQ44" s="27"/>
      <c r="ILR44" s="27"/>
      <c r="ILS44" s="27"/>
      <c r="ILT44" s="27"/>
      <c r="ILU44" s="27"/>
      <c r="ILV44" s="27"/>
      <c r="ILW44" s="27"/>
      <c r="ILX44" s="27"/>
      <c r="ILY44" s="27"/>
      <c r="ILZ44" s="27"/>
      <c r="IMA44" s="27"/>
      <c r="IMB44" s="27"/>
      <c r="IMC44" s="27"/>
      <c r="IMD44" s="27"/>
      <c r="IME44" s="27"/>
      <c r="IMF44" s="27"/>
      <c r="IMG44" s="27"/>
      <c r="IMH44" s="27"/>
      <c r="IMI44" s="27"/>
      <c r="IMJ44" s="27"/>
      <c r="IMK44" s="27"/>
      <c r="IML44" s="27"/>
      <c r="IMM44" s="27"/>
      <c r="IMN44" s="27"/>
      <c r="IMO44" s="27"/>
      <c r="IMP44" s="27"/>
      <c r="IMQ44" s="27"/>
      <c r="IMR44" s="27"/>
      <c r="IMS44" s="27"/>
      <c r="IMT44" s="27"/>
      <c r="IMU44" s="27"/>
      <c r="IMV44" s="27"/>
      <c r="IMW44" s="27"/>
      <c r="IMX44" s="27"/>
      <c r="IMY44" s="27"/>
      <c r="IMZ44" s="27"/>
      <c r="INA44" s="27"/>
      <c r="INB44" s="27"/>
      <c r="INC44" s="27"/>
      <c r="IND44" s="27"/>
      <c r="INE44" s="27"/>
      <c r="INF44" s="27"/>
      <c r="ING44" s="27"/>
      <c r="INH44" s="27"/>
      <c r="INI44" s="27"/>
      <c r="INJ44" s="27"/>
      <c r="INK44" s="27"/>
      <c r="INL44" s="27"/>
      <c r="INM44" s="27"/>
      <c r="INN44" s="27"/>
      <c r="INO44" s="27"/>
      <c r="INP44" s="27"/>
      <c r="INQ44" s="27"/>
      <c r="INR44" s="27"/>
      <c r="INS44" s="27"/>
      <c r="INT44" s="27"/>
      <c r="INU44" s="27"/>
      <c r="INV44" s="27"/>
      <c r="INW44" s="27"/>
      <c r="INX44" s="27"/>
      <c r="INY44" s="27"/>
      <c r="INZ44" s="27"/>
      <c r="IOA44" s="27"/>
      <c r="IOB44" s="27"/>
      <c r="IOC44" s="27"/>
      <c r="IOD44" s="27"/>
      <c r="IOE44" s="27"/>
      <c r="IOF44" s="27"/>
      <c r="IOG44" s="27"/>
      <c r="IOH44" s="27"/>
      <c r="IOI44" s="27"/>
      <c r="IOJ44" s="27"/>
      <c r="IOK44" s="27"/>
      <c r="IOL44" s="27"/>
      <c r="IOM44" s="27"/>
      <c r="ION44" s="27"/>
      <c r="IOO44" s="27"/>
      <c r="IOP44" s="27"/>
      <c r="IOQ44" s="27"/>
      <c r="IOR44" s="27"/>
      <c r="IOS44" s="27"/>
      <c r="IOT44" s="27"/>
      <c r="IOU44" s="27"/>
      <c r="IOV44" s="27"/>
      <c r="IOW44" s="27"/>
      <c r="IOX44" s="27"/>
      <c r="IOY44" s="27"/>
      <c r="IOZ44" s="27"/>
      <c r="IPA44" s="27"/>
      <c r="IPB44" s="27"/>
      <c r="IPC44" s="27"/>
      <c r="IPD44" s="27"/>
      <c r="IPE44" s="27"/>
      <c r="IPF44" s="27"/>
      <c r="IPG44" s="27"/>
      <c r="IPH44" s="27"/>
      <c r="IPI44" s="27"/>
      <c r="IPJ44" s="27"/>
      <c r="IPK44" s="27"/>
      <c r="IPL44" s="27"/>
      <c r="IPM44" s="27"/>
      <c r="IPN44" s="27"/>
      <c r="IPO44" s="27"/>
      <c r="IPP44" s="27"/>
      <c r="IPQ44" s="27"/>
      <c r="IPR44" s="27"/>
      <c r="IPS44" s="27"/>
      <c r="IPT44" s="27"/>
      <c r="IPU44" s="27"/>
      <c r="IPV44" s="27"/>
      <c r="IPW44" s="27"/>
      <c r="IPX44" s="27"/>
      <c r="IPY44" s="27"/>
      <c r="IPZ44" s="27"/>
      <c r="IQA44" s="27"/>
      <c r="IQB44" s="27"/>
      <c r="IQC44" s="27"/>
      <c r="IQD44" s="27"/>
      <c r="IQE44" s="27"/>
      <c r="IQF44" s="27"/>
      <c r="IQG44" s="27"/>
      <c r="IQH44" s="27"/>
      <c r="IQI44" s="27"/>
      <c r="IQJ44" s="27"/>
      <c r="IQK44" s="27"/>
      <c r="IQL44" s="27"/>
      <c r="IQM44" s="27"/>
      <c r="IQN44" s="27"/>
      <c r="IQO44" s="27"/>
      <c r="IQP44" s="27"/>
      <c r="IQQ44" s="27"/>
      <c r="IQR44" s="27"/>
      <c r="IQS44" s="27"/>
      <c r="IQT44" s="27"/>
      <c r="IQU44" s="27"/>
      <c r="IQV44" s="27"/>
      <c r="IQW44" s="27"/>
      <c r="IQX44" s="27"/>
      <c r="IQY44" s="27"/>
      <c r="IQZ44" s="27"/>
      <c r="IRA44" s="27"/>
      <c r="IRB44" s="27"/>
      <c r="IRC44" s="27"/>
      <c r="IRD44" s="27"/>
      <c r="IRE44" s="27"/>
      <c r="IRF44" s="27"/>
      <c r="IRG44" s="27"/>
      <c r="IRH44" s="27"/>
      <c r="IRI44" s="27"/>
      <c r="IRJ44" s="27"/>
      <c r="IRK44" s="27"/>
      <c r="IRL44" s="27"/>
      <c r="IRM44" s="27"/>
      <c r="IRN44" s="27"/>
      <c r="IRO44" s="27"/>
      <c r="IRP44" s="27"/>
      <c r="IRQ44" s="27"/>
      <c r="IRR44" s="27"/>
      <c r="IRS44" s="27"/>
      <c r="IRT44" s="27"/>
      <c r="IRU44" s="27"/>
      <c r="IRV44" s="27"/>
      <c r="IRW44" s="27"/>
      <c r="IRX44" s="27"/>
      <c r="IRY44" s="27"/>
      <c r="IRZ44" s="27"/>
      <c r="ISA44" s="27"/>
      <c r="ISB44" s="27"/>
      <c r="ISC44" s="27"/>
      <c r="ISD44" s="27"/>
      <c r="ISE44" s="27"/>
      <c r="ISF44" s="27"/>
      <c r="ISG44" s="27"/>
      <c r="ISH44" s="27"/>
      <c r="ISI44" s="27"/>
      <c r="ISJ44" s="27"/>
      <c r="ISK44" s="27"/>
      <c r="ISL44" s="27"/>
      <c r="ISM44" s="27"/>
      <c r="ISN44" s="27"/>
      <c r="ISO44" s="27"/>
      <c r="ISP44" s="27"/>
      <c r="ISQ44" s="27"/>
      <c r="ISR44" s="27"/>
      <c r="ISS44" s="27"/>
      <c r="IST44" s="27"/>
      <c r="ISU44" s="27"/>
      <c r="ISV44" s="27"/>
      <c r="ISW44" s="27"/>
      <c r="ISX44" s="27"/>
      <c r="ISY44" s="27"/>
      <c r="ISZ44" s="27"/>
      <c r="ITA44" s="27"/>
      <c r="ITB44" s="27"/>
      <c r="ITC44" s="27"/>
      <c r="ITD44" s="27"/>
      <c r="ITE44" s="27"/>
      <c r="ITF44" s="27"/>
      <c r="ITG44" s="27"/>
      <c r="ITH44" s="27"/>
      <c r="ITI44" s="27"/>
      <c r="ITJ44" s="27"/>
      <c r="ITK44" s="27"/>
      <c r="ITL44" s="27"/>
      <c r="ITM44" s="27"/>
      <c r="ITN44" s="27"/>
      <c r="ITO44" s="27"/>
      <c r="ITP44" s="27"/>
      <c r="ITQ44" s="27"/>
      <c r="ITR44" s="27"/>
      <c r="ITS44" s="27"/>
      <c r="ITT44" s="27"/>
      <c r="ITU44" s="27"/>
      <c r="ITV44" s="27"/>
      <c r="ITW44" s="27"/>
      <c r="ITX44" s="27"/>
      <c r="ITY44" s="27"/>
      <c r="ITZ44" s="27"/>
      <c r="IUA44" s="27"/>
      <c r="IUB44" s="27"/>
      <c r="IUC44" s="27"/>
      <c r="IUD44" s="27"/>
      <c r="IUE44" s="27"/>
      <c r="IUF44" s="27"/>
      <c r="IUG44" s="27"/>
      <c r="IUH44" s="27"/>
      <c r="IUI44" s="27"/>
      <c r="IUJ44" s="27"/>
      <c r="IUL44" s="27"/>
      <c r="IUM44" s="27"/>
      <c r="IUN44" s="27"/>
      <c r="IUQ44" s="27"/>
      <c r="IUR44" s="27"/>
      <c r="IUS44" s="27"/>
      <c r="IUT44" s="27"/>
      <c r="IUU44" s="27"/>
      <c r="IUV44" s="27"/>
      <c r="IUW44" s="27"/>
      <c r="IUX44" s="27"/>
      <c r="IUY44" s="27"/>
      <c r="IUZ44" s="27"/>
      <c r="IVA44" s="27"/>
      <c r="IVI44" s="27"/>
      <c r="IVJ44" s="27"/>
      <c r="IVK44" s="27"/>
      <c r="IVL44" s="27"/>
      <c r="IVM44" s="27"/>
      <c r="IVN44" s="27"/>
      <c r="IVO44" s="27"/>
      <c r="IVP44" s="27"/>
      <c r="IVQ44" s="27"/>
      <c r="IVR44" s="27"/>
      <c r="IVS44" s="27"/>
      <c r="IVT44" s="27"/>
      <c r="IVU44" s="27"/>
      <c r="IVV44" s="27"/>
      <c r="IVW44" s="27"/>
      <c r="IVX44" s="27"/>
      <c r="IVY44" s="27"/>
      <c r="IVZ44" s="27"/>
      <c r="IWA44" s="27"/>
      <c r="IWB44" s="27"/>
      <c r="IWC44" s="27"/>
      <c r="IWD44" s="27"/>
      <c r="IWE44" s="27"/>
      <c r="IWF44" s="27"/>
      <c r="IWG44" s="27"/>
      <c r="IWH44" s="27"/>
      <c r="IWI44" s="27"/>
      <c r="IWJ44" s="27"/>
      <c r="IWK44" s="27"/>
      <c r="IWL44" s="27"/>
      <c r="IWM44" s="27"/>
      <c r="IWN44" s="27"/>
      <c r="IWO44" s="27"/>
      <c r="IWP44" s="27"/>
      <c r="IWQ44" s="27"/>
      <c r="IWR44" s="27"/>
      <c r="IWS44" s="27"/>
      <c r="IWT44" s="27"/>
      <c r="IWU44" s="27"/>
      <c r="IWV44" s="27"/>
      <c r="IWW44" s="27"/>
      <c r="IWX44" s="27"/>
      <c r="IWY44" s="27"/>
      <c r="IWZ44" s="27"/>
      <c r="IXA44" s="27"/>
      <c r="IXB44" s="27"/>
      <c r="IXC44" s="27"/>
      <c r="IXD44" s="27"/>
      <c r="IXE44" s="27"/>
      <c r="IXF44" s="27"/>
      <c r="IXG44" s="27"/>
      <c r="IXH44" s="27"/>
      <c r="IXI44" s="27"/>
      <c r="IXJ44" s="27"/>
      <c r="IXK44" s="27"/>
      <c r="IXL44" s="27"/>
      <c r="IXM44" s="27"/>
      <c r="IXN44" s="27"/>
      <c r="IXO44" s="27"/>
      <c r="IXP44" s="27"/>
      <c r="IXQ44" s="27"/>
      <c r="IXR44" s="27"/>
      <c r="IXS44" s="27"/>
      <c r="IXT44" s="27"/>
      <c r="IXU44" s="27"/>
      <c r="IXV44" s="27"/>
      <c r="IXW44" s="27"/>
      <c r="IXX44" s="27"/>
      <c r="IXY44" s="27"/>
      <c r="IXZ44" s="27"/>
      <c r="IYA44" s="27"/>
      <c r="IYB44" s="27"/>
      <c r="IYC44" s="27"/>
      <c r="IYD44" s="27"/>
      <c r="IYE44" s="27"/>
      <c r="IYF44" s="27"/>
      <c r="IYG44" s="27"/>
      <c r="IYH44" s="27"/>
      <c r="IYI44" s="27"/>
      <c r="IYJ44" s="27"/>
      <c r="IYK44" s="27"/>
      <c r="IYL44" s="27"/>
      <c r="IYM44" s="27"/>
      <c r="IYN44" s="27"/>
      <c r="IYO44" s="27"/>
      <c r="IYP44" s="27"/>
      <c r="IYQ44" s="27"/>
      <c r="IYR44" s="27"/>
      <c r="IYS44" s="27"/>
      <c r="IYT44" s="27"/>
      <c r="IYU44" s="27"/>
      <c r="IYV44" s="27"/>
      <c r="IYW44" s="27"/>
      <c r="IYX44" s="27"/>
      <c r="IYY44" s="27"/>
      <c r="IYZ44" s="27"/>
      <c r="IZA44" s="27"/>
      <c r="IZB44" s="27"/>
      <c r="IZC44" s="27"/>
      <c r="IZD44" s="27"/>
      <c r="IZE44" s="27"/>
      <c r="IZF44" s="27"/>
      <c r="IZG44" s="27"/>
      <c r="IZH44" s="27"/>
      <c r="IZI44" s="27"/>
      <c r="IZJ44" s="27"/>
      <c r="IZK44" s="27"/>
      <c r="IZL44" s="27"/>
      <c r="IZM44" s="27"/>
      <c r="IZN44" s="27"/>
      <c r="IZO44" s="27"/>
      <c r="IZP44" s="27"/>
      <c r="IZQ44" s="27"/>
      <c r="IZR44" s="27"/>
      <c r="IZS44" s="27"/>
      <c r="IZT44" s="27"/>
      <c r="IZU44" s="27"/>
      <c r="IZV44" s="27"/>
      <c r="IZW44" s="27"/>
      <c r="IZX44" s="27"/>
      <c r="IZY44" s="27"/>
      <c r="IZZ44" s="27"/>
      <c r="JAA44" s="27"/>
      <c r="JAB44" s="27"/>
      <c r="JAC44" s="27"/>
      <c r="JAD44" s="27"/>
      <c r="JAE44" s="27"/>
      <c r="JAF44" s="27"/>
      <c r="JAG44" s="27"/>
      <c r="JAH44" s="27"/>
      <c r="JAI44" s="27"/>
      <c r="JAJ44" s="27"/>
      <c r="JAK44" s="27"/>
      <c r="JAL44" s="27"/>
      <c r="JAM44" s="27"/>
      <c r="JAN44" s="27"/>
      <c r="JAO44" s="27"/>
      <c r="JAP44" s="27"/>
      <c r="JAQ44" s="27"/>
      <c r="JAR44" s="27"/>
      <c r="JAS44" s="27"/>
      <c r="JAT44" s="27"/>
      <c r="JAU44" s="27"/>
      <c r="JAV44" s="27"/>
      <c r="JAW44" s="27"/>
      <c r="JAX44" s="27"/>
      <c r="JAY44" s="27"/>
      <c r="JAZ44" s="27"/>
      <c r="JBA44" s="27"/>
      <c r="JBB44" s="27"/>
      <c r="JBC44" s="27"/>
      <c r="JBD44" s="27"/>
      <c r="JBE44" s="27"/>
      <c r="JBF44" s="27"/>
      <c r="JBG44" s="27"/>
      <c r="JBH44" s="27"/>
      <c r="JBI44" s="27"/>
      <c r="JBJ44" s="27"/>
      <c r="JBK44" s="27"/>
      <c r="JBL44" s="27"/>
      <c r="JBM44" s="27"/>
      <c r="JBN44" s="27"/>
      <c r="JBO44" s="27"/>
      <c r="JBP44" s="27"/>
      <c r="JBQ44" s="27"/>
      <c r="JBR44" s="27"/>
      <c r="JBS44" s="27"/>
      <c r="JBT44" s="27"/>
      <c r="JBU44" s="27"/>
      <c r="JBV44" s="27"/>
      <c r="JBW44" s="27"/>
      <c r="JBX44" s="27"/>
      <c r="JBY44" s="27"/>
      <c r="JBZ44" s="27"/>
      <c r="JCA44" s="27"/>
      <c r="JCB44" s="27"/>
      <c r="JCC44" s="27"/>
      <c r="JCD44" s="27"/>
      <c r="JCE44" s="27"/>
      <c r="JCF44" s="27"/>
      <c r="JCG44" s="27"/>
      <c r="JCH44" s="27"/>
      <c r="JCI44" s="27"/>
      <c r="JCJ44" s="27"/>
      <c r="JCK44" s="27"/>
      <c r="JCL44" s="27"/>
      <c r="JCM44" s="27"/>
      <c r="JCN44" s="27"/>
      <c r="JCO44" s="27"/>
      <c r="JCP44" s="27"/>
      <c r="JCQ44" s="27"/>
      <c r="JCR44" s="27"/>
      <c r="JCS44" s="27"/>
      <c r="JCT44" s="27"/>
      <c r="JCU44" s="27"/>
      <c r="JCV44" s="27"/>
      <c r="JCW44" s="27"/>
      <c r="JCX44" s="27"/>
      <c r="JCY44" s="27"/>
      <c r="JCZ44" s="27"/>
      <c r="JDA44" s="27"/>
      <c r="JDB44" s="27"/>
      <c r="JDC44" s="27"/>
      <c r="JDD44" s="27"/>
      <c r="JDE44" s="27"/>
      <c r="JDF44" s="27"/>
      <c r="JDG44" s="27"/>
      <c r="JDH44" s="27"/>
      <c r="JDI44" s="27"/>
      <c r="JDJ44" s="27"/>
      <c r="JDK44" s="27"/>
      <c r="JDL44" s="27"/>
      <c r="JDM44" s="27"/>
      <c r="JDN44" s="27"/>
      <c r="JDO44" s="27"/>
      <c r="JDP44" s="27"/>
      <c r="JDQ44" s="27"/>
      <c r="JDR44" s="27"/>
      <c r="JDS44" s="27"/>
      <c r="JDT44" s="27"/>
      <c r="JDU44" s="27"/>
      <c r="JDV44" s="27"/>
      <c r="JDW44" s="27"/>
      <c r="JDX44" s="27"/>
      <c r="JDY44" s="27"/>
      <c r="JDZ44" s="27"/>
      <c r="JEA44" s="27"/>
      <c r="JEB44" s="27"/>
      <c r="JEC44" s="27"/>
      <c r="JED44" s="27"/>
      <c r="JEE44" s="27"/>
      <c r="JEF44" s="27"/>
      <c r="JEH44" s="27"/>
      <c r="JEI44" s="27"/>
      <c r="JEJ44" s="27"/>
      <c r="JEM44" s="27"/>
      <c r="JEN44" s="27"/>
      <c r="JEO44" s="27"/>
      <c r="JEP44" s="27"/>
      <c r="JEQ44" s="27"/>
      <c r="JER44" s="27"/>
      <c r="JES44" s="27"/>
      <c r="JET44" s="27"/>
      <c r="JEU44" s="27"/>
      <c r="JEV44" s="27"/>
      <c r="JEW44" s="27"/>
      <c r="JFE44" s="27"/>
      <c r="JFF44" s="27"/>
      <c r="JFG44" s="27"/>
      <c r="JFH44" s="27"/>
      <c r="JFI44" s="27"/>
      <c r="JFJ44" s="27"/>
      <c r="JFK44" s="27"/>
      <c r="JFL44" s="27"/>
      <c r="JFM44" s="27"/>
      <c r="JFN44" s="27"/>
      <c r="JFO44" s="27"/>
      <c r="JFP44" s="27"/>
      <c r="JFQ44" s="27"/>
      <c r="JFR44" s="27"/>
      <c r="JFS44" s="27"/>
      <c r="JFT44" s="27"/>
      <c r="JFU44" s="27"/>
      <c r="JFV44" s="27"/>
      <c r="JFW44" s="27"/>
      <c r="JFX44" s="27"/>
      <c r="JFY44" s="27"/>
      <c r="JFZ44" s="27"/>
      <c r="JGA44" s="27"/>
      <c r="JGB44" s="27"/>
      <c r="JGC44" s="27"/>
      <c r="JGD44" s="27"/>
      <c r="JGE44" s="27"/>
      <c r="JGF44" s="27"/>
      <c r="JGG44" s="27"/>
      <c r="JGH44" s="27"/>
      <c r="JGI44" s="27"/>
      <c r="JGJ44" s="27"/>
      <c r="JGK44" s="27"/>
      <c r="JGL44" s="27"/>
      <c r="JGM44" s="27"/>
      <c r="JGN44" s="27"/>
      <c r="JGO44" s="27"/>
      <c r="JGP44" s="27"/>
      <c r="JGQ44" s="27"/>
      <c r="JGR44" s="27"/>
      <c r="JGS44" s="27"/>
      <c r="JGT44" s="27"/>
      <c r="JGU44" s="27"/>
      <c r="JGV44" s="27"/>
      <c r="JGW44" s="27"/>
      <c r="JGX44" s="27"/>
      <c r="JGY44" s="27"/>
      <c r="JGZ44" s="27"/>
      <c r="JHA44" s="27"/>
      <c r="JHB44" s="27"/>
      <c r="JHC44" s="27"/>
      <c r="JHD44" s="27"/>
      <c r="JHE44" s="27"/>
      <c r="JHF44" s="27"/>
      <c r="JHG44" s="27"/>
      <c r="JHH44" s="27"/>
      <c r="JHI44" s="27"/>
      <c r="JHJ44" s="27"/>
      <c r="JHK44" s="27"/>
      <c r="JHL44" s="27"/>
      <c r="JHM44" s="27"/>
      <c r="JHN44" s="27"/>
      <c r="JHO44" s="27"/>
      <c r="JHP44" s="27"/>
      <c r="JHQ44" s="27"/>
      <c r="JHR44" s="27"/>
      <c r="JHS44" s="27"/>
      <c r="JHT44" s="27"/>
      <c r="JHU44" s="27"/>
      <c r="JHV44" s="27"/>
      <c r="JHW44" s="27"/>
      <c r="JHX44" s="27"/>
      <c r="JHY44" s="27"/>
      <c r="JHZ44" s="27"/>
      <c r="JIA44" s="27"/>
      <c r="JIB44" s="27"/>
      <c r="JIC44" s="27"/>
      <c r="JID44" s="27"/>
      <c r="JIE44" s="27"/>
      <c r="JIF44" s="27"/>
      <c r="JIG44" s="27"/>
      <c r="JIH44" s="27"/>
      <c r="JII44" s="27"/>
      <c r="JIJ44" s="27"/>
      <c r="JIK44" s="27"/>
      <c r="JIL44" s="27"/>
      <c r="JIM44" s="27"/>
      <c r="JIN44" s="27"/>
      <c r="JIO44" s="27"/>
      <c r="JIP44" s="27"/>
      <c r="JIQ44" s="27"/>
      <c r="JIR44" s="27"/>
      <c r="JIS44" s="27"/>
      <c r="JIT44" s="27"/>
      <c r="JIU44" s="27"/>
      <c r="JIV44" s="27"/>
      <c r="JIW44" s="27"/>
      <c r="JIX44" s="27"/>
      <c r="JIY44" s="27"/>
      <c r="JIZ44" s="27"/>
      <c r="JJA44" s="27"/>
      <c r="JJB44" s="27"/>
      <c r="JJC44" s="27"/>
      <c r="JJD44" s="27"/>
      <c r="JJE44" s="27"/>
      <c r="JJF44" s="27"/>
      <c r="JJG44" s="27"/>
      <c r="JJH44" s="27"/>
      <c r="JJI44" s="27"/>
      <c r="JJJ44" s="27"/>
      <c r="JJK44" s="27"/>
      <c r="JJL44" s="27"/>
      <c r="JJM44" s="27"/>
      <c r="JJN44" s="27"/>
      <c r="JJO44" s="27"/>
      <c r="JJP44" s="27"/>
      <c r="JJQ44" s="27"/>
      <c r="JJR44" s="27"/>
      <c r="JJS44" s="27"/>
      <c r="JJT44" s="27"/>
      <c r="JJU44" s="27"/>
      <c r="JJV44" s="27"/>
      <c r="JJW44" s="27"/>
      <c r="JJX44" s="27"/>
      <c r="JJY44" s="27"/>
      <c r="JJZ44" s="27"/>
      <c r="JKA44" s="27"/>
      <c r="JKB44" s="27"/>
      <c r="JKC44" s="27"/>
      <c r="JKD44" s="27"/>
      <c r="JKE44" s="27"/>
      <c r="JKF44" s="27"/>
      <c r="JKG44" s="27"/>
      <c r="JKH44" s="27"/>
      <c r="JKI44" s="27"/>
      <c r="JKJ44" s="27"/>
      <c r="JKK44" s="27"/>
      <c r="JKL44" s="27"/>
      <c r="JKM44" s="27"/>
      <c r="JKN44" s="27"/>
      <c r="JKO44" s="27"/>
      <c r="JKP44" s="27"/>
      <c r="JKQ44" s="27"/>
      <c r="JKR44" s="27"/>
      <c r="JKS44" s="27"/>
      <c r="JKT44" s="27"/>
      <c r="JKU44" s="27"/>
      <c r="JKV44" s="27"/>
      <c r="JKW44" s="27"/>
      <c r="JKX44" s="27"/>
      <c r="JKY44" s="27"/>
      <c r="JKZ44" s="27"/>
      <c r="JLA44" s="27"/>
      <c r="JLB44" s="27"/>
      <c r="JLC44" s="27"/>
      <c r="JLD44" s="27"/>
      <c r="JLE44" s="27"/>
      <c r="JLF44" s="27"/>
      <c r="JLG44" s="27"/>
      <c r="JLH44" s="27"/>
      <c r="JLI44" s="27"/>
      <c r="JLJ44" s="27"/>
      <c r="JLK44" s="27"/>
      <c r="JLL44" s="27"/>
      <c r="JLM44" s="27"/>
      <c r="JLN44" s="27"/>
      <c r="JLO44" s="27"/>
      <c r="JLP44" s="27"/>
      <c r="JLQ44" s="27"/>
      <c r="JLR44" s="27"/>
      <c r="JLS44" s="27"/>
      <c r="JLT44" s="27"/>
      <c r="JLU44" s="27"/>
      <c r="JLV44" s="27"/>
      <c r="JLW44" s="27"/>
      <c r="JLX44" s="27"/>
      <c r="JLY44" s="27"/>
      <c r="JLZ44" s="27"/>
      <c r="JMA44" s="27"/>
      <c r="JMB44" s="27"/>
      <c r="JMC44" s="27"/>
      <c r="JMD44" s="27"/>
      <c r="JME44" s="27"/>
      <c r="JMF44" s="27"/>
      <c r="JMG44" s="27"/>
      <c r="JMH44" s="27"/>
      <c r="JMI44" s="27"/>
      <c r="JMJ44" s="27"/>
      <c r="JMK44" s="27"/>
      <c r="JML44" s="27"/>
      <c r="JMM44" s="27"/>
      <c r="JMN44" s="27"/>
      <c r="JMO44" s="27"/>
      <c r="JMP44" s="27"/>
      <c r="JMQ44" s="27"/>
      <c r="JMR44" s="27"/>
      <c r="JMS44" s="27"/>
      <c r="JMT44" s="27"/>
      <c r="JMU44" s="27"/>
      <c r="JMV44" s="27"/>
      <c r="JMW44" s="27"/>
      <c r="JMX44" s="27"/>
      <c r="JMY44" s="27"/>
      <c r="JMZ44" s="27"/>
      <c r="JNA44" s="27"/>
      <c r="JNB44" s="27"/>
      <c r="JNC44" s="27"/>
      <c r="JND44" s="27"/>
      <c r="JNE44" s="27"/>
      <c r="JNF44" s="27"/>
      <c r="JNG44" s="27"/>
      <c r="JNH44" s="27"/>
      <c r="JNI44" s="27"/>
      <c r="JNJ44" s="27"/>
      <c r="JNK44" s="27"/>
      <c r="JNL44" s="27"/>
      <c r="JNM44" s="27"/>
      <c r="JNN44" s="27"/>
      <c r="JNO44" s="27"/>
      <c r="JNP44" s="27"/>
      <c r="JNQ44" s="27"/>
      <c r="JNR44" s="27"/>
      <c r="JNS44" s="27"/>
      <c r="JNT44" s="27"/>
      <c r="JNU44" s="27"/>
      <c r="JNV44" s="27"/>
      <c r="JNW44" s="27"/>
      <c r="JNX44" s="27"/>
      <c r="JNY44" s="27"/>
      <c r="JNZ44" s="27"/>
      <c r="JOA44" s="27"/>
      <c r="JOB44" s="27"/>
      <c r="JOD44" s="27"/>
      <c r="JOE44" s="27"/>
      <c r="JOF44" s="27"/>
      <c r="JOI44" s="27"/>
      <c r="JOJ44" s="27"/>
      <c r="JOK44" s="27"/>
      <c r="JOL44" s="27"/>
      <c r="JOM44" s="27"/>
      <c r="JON44" s="27"/>
      <c r="JOO44" s="27"/>
      <c r="JOP44" s="27"/>
      <c r="JOQ44" s="27"/>
      <c r="JOR44" s="27"/>
      <c r="JOS44" s="27"/>
      <c r="JPA44" s="27"/>
      <c r="JPB44" s="27"/>
      <c r="JPC44" s="27"/>
      <c r="JPD44" s="27"/>
      <c r="JPE44" s="27"/>
      <c r="JPF44" s="27"/>
      <c r="JPG44" s="27"/>
      <c r="JPH44" s="27"/>
      <c r="JPI44" s="27"/>
      <c r="JPJ44" s="27"/>
      <c r="JPK44" s="27"/>
      <c r="JPL44" s="27"/>
      <c r="JPM44" s="27"/>
      <c r="JPN44" s="27"/>
      <c r="JPO44" s="27"/>
      <c r="JPP44" s="27"/>
      <c r="JPQ44" s="27"/>
      <c r="JPR44" s="27"/>
      <c r="JPS44" s="27"/>
      <c r="JPT44" s="27"/>
      <c r="JPU44" s="27"/>
      <c r="JPV44" s="27"/>
      <c r="JPW44" s="27"/>
      <c r="JPX44" s="27"/>
      <c r="JPY44" s="27"/>
      <c r="JPZ44" s="27"/>
      <c r="JQA44" s="27"/>
      <c r="JQB44" s="27"/>
      <c r="JQC44" s="27"/>
      <c r="JQD44" s="27"/>
      <c r="JQE44" s="27"/>
      <c r="JQF44" s="27"/>
      <c r="JQG44" s="27"/>
      <c r="JQH44" s="27"/>
      <c r="JQI44" s="27"/>
      <c r="JQJ44" s="27"/>
      <c r="JQK44" s="27"/>
      <c r="JQL44" s="27"/>
      <c r="JQM44" s="27"/>
      <c r="JQN44" s="27"/>
      <c r="JQO44" s="27"/>
      <c r="JQP44" s="27"/>
      <c r="JQQ44" s="27"/>
      <c r="JQR44" s="27"/>
      <c r="JQS44" s="27"/>
      <c r="JQT44" s="27"/>
      <c r="JQU44" s="27"/>
      <c r="JQV44" s="27"/>
      <c r="JQW44" s="27"/>
      <c r="JQX44" s="27"/>
      <c r="JQY44" s="27"/>
      <c r="JQZ44" s="27"/>
      <c r="JRA44" s="27"/>
      <c r="JRB44" s="27"/>
      <c r="JRC44" s="27"/>
      <c r="JRD44" s="27"/>
      <c r="JRE44" s="27"/>
      <c r="JRF44" s="27"/>
      <c r="JRG44" s="27"/>
      <c r="JRH44" s="27"/>
      <c r="JRI44" s="27"/>
      <c r="JRJ44" s="27"/>
      <c r="JRK44" s="27"/>
      <c r="JRL44" s="27"/>
      <c r="JRM44" s="27"/>
      <c r="JRN44" s="27"/>
      <c r="JRO44" s="27"/>
      <c r="JRP44" s="27"/>
      <c r="JRQ44" s="27"/>
      <c r="JRR44" s="27"/>
      <c r="JRS44" s="27"/>
      <c r="JRT44" s="27"/>
      <c r="JRU44" s="27"/>
      <c r="JRV44" s="27"/>
      <c r="JRW44" s="27"/>
      <c r="JRX44" s="27"/>
      <c r="JRY44" s="27"/>
      <c r="JRZ44" s="27"/>
      <c r="JSA44" s="27"/>
      <c r="JSB44" s="27"/>
      <c r="JSC44" s="27"/>
      <c r="JSD44" s="27"/>
      <c r="JSE44" s="27"/>
      <c r="JSF44" s="27"/>
      <c r="JSG44" s="27"/>
      <c r="JSH44" s="27"/>
      <c r="JSI44" s="27"/>
      <c r="JSJ44" s="27"/>
      <c r="JSK44" s="27"/>
      <c r="JSL44" s="27"/>
      <c r="JSM44" s="27"/>
      <c r="JSN44" s="27"/>
      <c r="JSO44" s="27"/>
      <c r="JSP44" s="27"/>
      <c r="JSQ44" s="27"/>
      <c r="JSR44" s="27"/>
      <c r="JSS44" s="27"/>
      <c r="JST44" s="27"/>
      <c r="JSU44" s="27"/>
      <c r="JSV44" s="27"/>
      <c r="JSW44" s="27"/>
      <c r="JSX44" s="27"/>
      <c r="JSY44" s="27"/>
      <c r="JSZ44" s="27"/>
      <c r="JTA44" s="27"/>
      <c r="JTB44" s="27"/>
      <c r="JTC44" s="27"/>
      <c r="JTD44" s="27"/>
      <c r="JTE44" s="27"/>
      <c r="JTF44" s="27"/>
      <c r="JTG44" s="27"/>
      <c r="JTH44" s="27"/>
      <c r="JTI44" s="27"/>
      <c r="JTJ44" s="27"/>
      <c r="JTK44" s="27"/>
      <c r="JTL44" s="27"/>
      <c r="JTM44" s="27"/>
      <c r="JTN44" s="27"/>
      <c r="JTO44" s="27"/>
      <c r="JTP44" s="27"/>
      <c r="JTQ44" s="27"/>
      <c r="JTR44" s="27"/>
      <c r="JTS44" s="27"/>
      <c r="JTT44" s="27"/>
      <c r="JTU44" s="27"/>
      <c r="JTV44" s="27"/>
      <c r="JTW44" s="27"/>
      <c r="JTX44" s="27"/>
      <c r="JTY44" s="27"/>
      <c r="JTZ44" s="27"/>
      <c r="JUA44" s="27"/>
      <c r="JUB44" s="27"/>
      <c r="JUC44" s="27"/>
      <c r="JUD44" s="27"/>
      <c r="JUE44" s="27"/>
      <c r="JUF44" s="27"/>
      <c r="JUG44" s="27"/>
      <c r="JUH44" s="27"/>
      <c r="JUI44" s="27"/>
      <c r="JUJ44" s="27"/>
      <c r="JUK44" s="27"/>
      <c r="JUL44" s="27"/>
      <c r="JUM44" s="27"/>
      <c r="JUN44" s="27"/>
      <c r="JUO44" s="27"/>
      <c r="JUP44" s="27"/>
      <c r="JUQ44" s="27"/>
      <c r="JUR44" s="27"/>
      <c r="JUS44" s="27"/>
      <c r="JUT44" s="27"/>
      <c r="JUU44" s="27"/>
      <c r="JUV44" s="27"/>
      <c r="JUW44" s="27"/>
      <c r="JUX44" s="27"/>
      <c r="JUY44" s="27"/>
      <c r="JUZ44" s="27"/>
      <c r="JVA44" s="27"/>
      <c r="JVB44" s="27"/>
      <c r="JVC44" s="27"/>
      <c r="JVD44" s="27"/>
      <c r="JVE44" s="27"/>
      <c r="JVF44" s="27"/>
      <c r="JVG44" s="27"/>
      <c r="JVH44" s="27"/>
      <c r="JVI44" s="27"/>
      <c r="JVJ44" s="27"/>
      <c r="JVK44" s="27"/>
      <c r="JVL44" s="27"/>
      <c r="JVM44" s="27"/>
      <c r="JVN44" s="27"/>
      <c r="JVO44" s="27"/>
      <c r="JVP44" s="27"/>
      <c r="JVQ44" s="27"/>
      <c r="JVR44" s="27"/>
      <c r="JVS44" s="27"/>
      <c r="JVT44" s="27"/>
      <c r="JVU44" s="27"/>
      <c r="JVV44" s="27"/>
      <c r="JVW44" s="27"/>
      <c r="JVX44" s="27"/>
      <c r="JVY44" s="27"/>
      <c r="JVZ44" s="27"/>
      <c r="JWA44" s="27"/>
      <c r="JWB44" s="27"/>
      <c r="JWC44" s="27"/>
      <c r="JWD44" s="27"/>
      <c r="JWE44" s="27"/>
      <c r="JWF44" s="27"/>
      <c r="JWG44" s="27"/>
      <c r="JWH44" s="27"/>
      <c r="JWI44" s="27"/>
      <c r="JWJ44" s="27"/>
      <c r="JWK44" s="27"/>
      <c r="JWL44" s="27"/>
      <c r="JWM44" s="27"/>
      <c r="JWN44" s="27"/>
      <c r="JWO44" s="27"/>
      <c r="JWP44" s="27"/>
      <c r="JWQ44" s="27"/>
      <c r="JWR44" s="27"/>
      <c r="JWS44" s="27"/>
      <c r="JWT44" s="27"/>
      <c r="JWU44" s="27"/>
      <c r="JWV44" s="27"/>
      <c r="JWW44" s="27"/>
      <c r="JWX44" s="27"/>
      <c r="JWY44" s="27"/>
      <c r="JWZ44" s="27"/>
      <c r="JXA44" s="27"/>
      <c r="JXB44" s="27"/>
      <c r="JXC44" s="27"/>
      <c r="JXD44" s="27"/>
      <c r="JXE44" s="27"/>
      <c r="JXF44" s="27"/>
      <c r="JXG44" s="27"/>
      <c r="JXH44" s="27"/>
      <c r="JXI44" s="27"/>
      <c r="JXJ44" s="27"/>
      <c r="JXK44" s="27"/>
      <c r="JXL44" s="27"/>
      <c r="JXM44" s="27"/>
      <c r="JXN44" s="27"/>
      <c r="JXO44" s="27"/>
      <c r="JXP44" s="27"/>
      <c r="JXQ44" s="27"/>
      <c r="JXR44" s="27"/>
      <c r="JXS44" s="27"/>
      <c r="JXT44" s="27"/>
      <c r="JXU44" s="27"/>
      <c r="JXV44" s="27"/>
      <c r="JXW44" s="27"/>
      <c r="JXX44" s="27"/>
      <c r="JXZ44" s="27"/>
      <c r="JYA44" s="27"/>
      <c r="JYB44" s="27"/>
      <c r="JYE44" s="27"/>
      <c r="JYF44" s="27"/>
      <c r="JYG44" s="27"/>
      <c r="JYH44" s="27"/>
      <c r="JYI44" s="27"/>
      <c r="JYJ44" s="27"/>
      <c r="JYK44" s="27"/>
      <c r="JYL44" s="27"/>
      <c r="JYM44" s="27"/>
      <c r="JYN44" s="27"/>
      <c r="JYO44" s="27"/>
      <c r="JYW44" s="27"/>
      <c r="JYX44" s="27"/>
      <c r="JYY44" s="27"/>
      <c r="JYZ44" s="27"/>
      <c r="JZA44" s="27"/>
      <c r="JZB44" s="27"/>
      <c r="JZC44" s="27"/>
      <c r="JZD44" s="27"/>
      <c r="JZE44" s="27"/>
      <c r="JZF44" s="27"/>
      <c r="JZG44" s="27"/>
      <c r="JZH44" s="27"/>
      <c r="JZI44" s="27"/>
      <c r="JZJ44" s="27"/>
      <c r="JZK44" s="27"/>
      <c r="JZL44" s="27"/>
      <c r="JZM44" s="27"/>
      <c r="JZN44" s="27"/>
      <c r="JZO44" s="27"/>
      <c r="JZP44" s="27"/>
      <c r="JZQ44" s="27"/>
      <c r="JZR44" s="27"/>
      <c r="JZS44" s="27"/>
      <c r="JZT44" s="27"/>
      <c r="JZU44" s="27"/>
      <c r="JZV44" s="27"/>
      <c r="JZW44" s="27"/>
      <c r="JZX44" s="27"/>
      <c r="JZY44" s="27"/>
      <c r="JZZ44" s="27"/>
      <c r="KAA44" s="27"/>
      <c r="KAB44" s="27"/>
      <c r="KAC44" s="27"/>
      <c r="KAD44" s="27"/>
      <c r="KAE44" s="27"/>
      <c r="KAF44" s="27"/>
      <c r="KAG44" s="27"/>
      <c r="KAH44" s="27"/>
      <c r="KAI44" s="27"/>
      <c r="KAJ44" s="27"/>
      <c r="KAK44" s="27"/>
      <c r="KAL44" s="27"/>
      <c r="KAM44" s="27"/>
      <c r="KAN44" s="27"/>
      <c r="KAO44" s="27"/>
      <c r="KAP44" s="27"/>
      <c r="KAQ44" s="27"/>
      <c r="KAR44" s="27"/>
      <c r="KAS44" s="27"/>
      <c r="KAT44" s="27"/>
      <c r="KAU44" s="27"/>
      <c r="KAV44" s="27"/>
      <c r="KAW44" s="27"/>
      <c r="KAX44" s="27"/>
      <c r="KAY44" s="27"/>
      <c r="KAZ44" s="27"/>
      <c r="KBA44" s="27"/>
      <c r="KBB44" s="27"/>
      <c r="KBC44" s="27"/>
      <c r="KBD44" s="27"/>
      <c r="KBE44" s="27"/>
      <c r="KBF44" s="27"/>
      <c r="KBG44" s="27"/>
      <c r="KBH44" s="27"/>
      <c r="KBI44" s="27"/>
      <c r="KBJ44" s="27"/>
      <c r="KBK44" s="27"/>
      <c r="KBL44" s="27"/>
      <c r="KBM44" s="27"/>
      <c r="KBN44" s="27"/>
      <c r="KBO44" s="27"/>
      <c r="KBP44" s="27"/>
      <c r="KBQ44" s="27"/>
      <c r="KBR44" s="27"/>
      <c r="KBS44" s="27"/>
      <c r="KBT44" s="27"/>
      <c r="KBU44" s="27"/>
      <c r="KBV44" s="27"/>
      <c r="KBW44" s="27"/>
      <c r="KBX44" s="27"/>
      <c r="KBY44" s="27"/>
      <c r="KBZ44" s="27"/>
      <c r="KCA44" s="27"/>
      <c r="KCB44" s="27"/>
      <c r="KCC44" s="27"/>
      <c r="KCD44" s="27"/>
      <c r="KCE44" s="27"/>
      <c r="KCF44" s="27"/>
      <c r="KCG44" s="27"/>
      <c r="KCH44" s="27"/>
      <c r="KCI44" s="27"/>
      <c r="KCJ44" s="27"/>
      <c r="KCK44" s="27"/>
      <c r="KCL44" s="27"/>
      <c r="KCM44" s="27"/>
      <c r="KCN44" s="27"/>
      <c r="KCO44" s="27"/>
      <c r="KCP44" s="27"/>
      <c r="KCQ44" s="27"/>
      <c r="KCR44" s="27"/>
      <c r="KCS44" s="27"/>
      <c r="KCT44" s="27"/>
      <c r="KCU44" s="27"/>
      <c r="KCV44" s="27"/>
      <c r="KCW44" s="27"/>
      <c r="KCX44" s="27"/>
      <c r="KCY44" s="27"/>
      <c r="KCZ44" s="27"/>
      <c r="KDA44" s="27"/>
      <c r="KDB44" s="27"/>
      <c r="KDC44" s="27"/>
      <c r="KDD44" s="27"/>
      <c r="KDE44" s="27"/>
      <c r="KDF44" s="27"/>
      <c r="KDG44" s="27"/>
      <c r="KDH44" s="27"/>
      <c r="KDI44" s="27"/>
      <c r="KDJ44" s="27"/>
      <c r="KDK44" s="27"/>
      <c r="KDL44" s="27"/>
      <c r="KDM44" s="27"/>
      <c r="KDN44" s="27"/>
      <c r="KDO44" s="27"/>
      <c r="KDP44" s="27"/>
      <c r="KDQ44" s="27"/>
      <c r="KDR44" s="27"/>
      <c r="KDS44" s="27"/>
      <c r="KDT44" s="27"/>
      <c r="KDU44" s="27"/>
      <c r="KDV44" s="27"/>
      <c r="KDW44" s="27"/>
      <c r="KDX44" s="27"/>
      <c r="KDY44" s="27"/>
      <c r="KDZ44" s="27"/>
      <c r="KEA44" s="27"/>
      <c r="KEB44" s="27"/>
      <c r="KEC44" s="27"/>
      <c r="KED44" s="27"/>
      <c r="KEE44" s="27"/>
      <c r="KEF44" s="27"/>
      <c r="KEG44" s="27"/>
      <c r="KEH44" s="27"/>
      <c r="KEI44" s="27"/>
      <c r="KEJ44" s="27"/>
      <c r="KEK44" s="27"/>
      <c r="KEL44" s="27"/>
      <c r="KEM44" s="27"/>
      <c r="KEN44" s="27"/>
      <c r="KEO44" s="27"/>
      <c r="KEP44" s="27"/>
      <c r="KEQ44" s="27"/>
      <c r="KER44" s="27"/>
      <c r="KES44" s="27"/>
      <c r="KET44" s="27"/>
      <c r="KEU44" s="27"/>
      <c r="KEV44" s="27"/>
      <c r="KEW44" s="27"/>
      <c r="KEX44" s="27"/>
      <c r="KEY44" s="27"/>
      <c r="KEZ44" s="27"/>
      <c r="KFA44" s="27"/>
      <c r="KFB44" s="27"/>
      <c r="KFC44" s="27"/>
      <c r="KFD44" s="27"/>
      <c r="KFE44" s="27"/>
      <c r="KFF44" s="27"/>
      <c r="KFG44" s="27"/>
      <c r="KFH44" s="27"/>
      <c r="KFI44" s="27"/>
      <c r="KFJ44" s="27"/>
      <c r="KFK44" s="27"/>
      <c r="KFL44" s="27"/>
      <c r="KFM44" s="27"/>
      <c r="KFN44" s="27"/>
      <c r="KFO44" s="27"/>
      <c r="KFP44" s="27"/>
      <c r="KFQ44" s="27"/>
      <c r="KFR44" s="27"/>
      <c r="KFS44" s="27"/>
      <c r="KFT44" s="27"/>
      <c r="KFU44" s="27"/>
      <c r="KFV44" s="27"/>
      <c r="KFW44" s="27"/>
      <c r="KFX44" s="27"/>
      <c r="KFY44" s="27"/>
      <c r="KFZ44" s="27"/>
      <c r="KGA44" s="27"/>
      <c r="KGB44" s="27"/>
      <c r="KGC44" s="27"/>
      <c r="KGD44" s="27"/>
      <c r="KGE44" s="27"/>
      <c r="KGF44" s="27"/>
      <c r="KGG44" s="27"/>
      <c r="KGH44" s="27"/>
      <c r="KGI44" s="27"/>
      <c r="KGJ44" s="27"/>
      <c r="KGK44" s="27"/>
      <c r="KGL44" s="27"/>
      <c r="KGM44" s="27"/>
      <c r="KGN44" s="27"/>
      <c r="KGO44" s="27"/>
      <c r="KGP44" s="27"/>
      <c r="KGQ44" s="27"/>
      <c r="KGR44" s="27"/>
      <c r="KGS44" s="27"/>
      <c r="KGT44" s="27"/>
      <c r="KGU44" s="27"/>
      <c r="KGV44" s="27"/>
      <c r="KGW44" s="27"/>
      <c r="KGX44" s="27"/>
      <c r="KGY44" s="27"/>
      <c r="KGZ44" s="27"/>
      <c r="KHA44" s="27"/>
      <c r="KHB44" s="27"/>
      <c r="KHC44" s="27"/>
      <c r="KHD44" s="27"/>
      <c r="KHE44" s="27"/>
      <c r="KHF44" s="27"/>
      <c r="KHG44" s="27"/>
      <c r="KHH44" s="27"/>
      <c r="KHI44" s="27"/>
      <c r="KHJ44" s="27"/>
      <c r="KHK44" s="27"/>
      <c r="KHL44" s="27"/>
      <c r="KHM44" s="27"/>
      <c r="KHN44" s="27"/>
      <c r="KHO44" s="27"/>
      <c r="KHP44" s="27"/>
      <c r="KHQ44" s="27"/>
      <c r="KHR44" s="27"/>
      <c r="KHS44" s="27"/>
      <c r="KHT44" s="27"/>
      <c r="KHV44" s="27"/>
      <c r="KHW44" s="27"/>
      <c r="KHX44" s="27"/>
      <c r="KIA44" s="27"/>
      <c r="KIB44" s="27"/>
      <c r="KIC44" s="27"/>
      <c r="KID44" s="27"/>
      <c r="KIE44" s="27"/>
      <c r="KIF44" s="27"/>
      <c r="KIG44" s="27"/>
      <c r="KIH44" s="27"/>
      <c r="KII44" s="27"/>
      <c r="KIJ44" s="27"/>
      <c r="KIK44" s="27"/>
      <c r="KIS44" s="27"/>
      <c r="KIT44" s="27"/>
      <c r="KIU44" s="27"/>
      <c r="KIV44" s="27"/>
      <c r="KIW44" s="27"/>
      <c r="KIX44" s="27"/>
      <c r="KIY44" s="27"/>
      <c r="KIZ44" s="27"/>
      <c r="KJA44" s="27"/>
      <c r="KJB44" s="27"/>
      <c r="KJC44" s="27"/>
      <c r="KJD44" s="27"/>
      <c r="KJE44" s="27"/>
      <c r="KJF44" s="27"/>
      <c r="KJG44" s="27"/>
      <c r="KJH44" s="27"/>
      <c r="KJI44" s="27"/>
      <c r="KJJ44" s="27"/>
      <c r="KJK44" s="27"/>
      <c r="KJL44" s="27"/>
      <c r="KJM44" s="27"/>
      <c r="KJN44" s="27"/>
      <c r="KJO44" s="27"/>
      <c r="KJP44" s="27"/>
      <c r="KJQ44" s="27"/>
      <c r="KJR44" s="27"/>
      <c r="KJS44" s="27"/>
      <c r="KJT44" s="27"/>
      <c r="KJU44" s="27"/>
      <c r="KJV44" s="27"/>
      <c r="KJW44" s="27"/>
      <c r="KJX44" s="27"/>
      <c r="KJY44" s="27"/>
      <c r="KJZ44" s="27"/>
      <c r="KKA44" s="27"/>
      <c r="KKB44" s="27"/>
      <c r="KKC44" s="27"/>
      <c r="KKD44" s="27"/>
      <c r="KKE44" s="27"/>
      <c r="KKF44" s="27"/>
      <c r="KKG44" s="27"/>
      <c r="KKH44" s="27"/>
      <c r="KKI44" s="27"/>
      <c r="KKJ44" s="27"/>
      <c r="KKK44" s="27"/>
      <c r="KKL44" s="27"/>
      <c r="KKM44" s="27"/>
      <c r="KKN44" s="27"/>
      <c r="KKO44" s="27"/>
      <c r="KKP44" s="27"/>
      <c r="KKQ44" s="27"/>
      <c r="KKR44" s="27"/>
      <c r="KKS44" s="27"/>
      <c r="KKT44" s="27"/>
      <c r="KKU44" s="27"/>
      <c r="KKV44" s="27"/>
      <c r="KKW44" s="27"/>
      <c r="KKX44" s="27"/>
      <c r="KKY44" s="27"/>
      <c r="KKZ44" s="27"/>
      <c r="KLA44" s="27"/>
      <c r="KLB44" s="27"/>
      <c r="KLC44" s="27"/>
      <c r="KLD44" s="27"/>
      <c r="KLE44" s="27"/>
      <c r="KLF44" s="27"/>
      <c r="KLG44" s="27"/>
      <c r="KLH44" s="27"/>
      <c r="KLI44" s="27"/>
      <c r="KLJ44" s="27"/>
      <c r="KLK44" s="27"/>
      <c r="KLL44" s="27"/>
      <c r="KLM44" s="27"/>
      <c r="KLN44" s="27"/>
      <c r="KLO44" s="27"/>
      <c r="KLP44" s="27"/>
      <c r="KLQ44" s="27"/>
      <c r="KLR44" s="27"/>
      <c r="KLS44" s="27"/>
      <c r="KLT44" s="27"/>
      <c r="KLU44" s="27"/>
      <c r="KLV44" s="27"/>
      <c r="KLW44" s="27"/>
      <c r="KLX44" s="27"/>
      <c r="KLY44" s="27"/>
      <c r="KLZ44" s="27"/>
      <c r="KMA44" s="27"/>
      <c r="KMB44" s="27"/>
      <c r="KMC44" s="27"/>
      <c r="KMD44" s="27"/>
      <c r="KME44" s="27"/>
      <c r="KMF44" s="27"/>
      <c r="KMG44" s="27"/>
      <c r="KMH44" s="27"/>
      <c r="KMI44" s="27"/>
      <c r="KMJ44" s="27"/>
      <c r="KMK44" s="27"/>
      <c r="KML44" s="27"/>
      <c r="KMM44" s="27"/>
      <c r="KMN44" s="27"/>
      <c r="KMO44" s="27"/>
      <c r="KMP44" s="27"/>
      <c r="KMQ44" s="27"/>
      <c r="KMR44" s="27"/>
      <c r="KMS44" s="27"/>
      <c r="KMT44" s="27"/>
      <c r="KMU44" s="27"/>
      <c r="KMV44" s="27"/>
      <c r="KMW44" s="27"/>
      <c r="KMX44" s="27"/>
      <c r="KMY44" s="27"/>
      <c r="KMZ44" s="27"/>
      <c r="KNA44" s="27"/>
      <c r="KNB44" s="27"/>
      <c r="KNC44" s="27"/>
      <c r="KND44" s="27"/>
      <c r="KNE44" s="27"/>
      <c r="KNF44" s="27"/>
      <c r="KNG44" s="27"/>
      <c r="KNH44" s="27"/>
      <c r="KNI44" s="27"/>
      <c r="KNJ44" s="27"/>
      <c r="KNK44" s="27"/>
      <c r="KNL44" s="27"/>
      <c r="KNM44" s="27"/>
      <c r="KNN44" s="27"/>
      <c r="KNO44" s="27"/>
      <c r="KNP44" s="27"/>
      <c r="KNQ44" s="27"/>
      <c r="KNR44" s="27"/>
      <c r="KNS44" s="27"/>
      <c r="KNT44" s="27"/>
      <c r="KNU44" s="27"/>
      <c r="KNV44" s="27"/>
      <c r="KNW44" s="27"/>
      <c r="KNX44" s="27"/>
      <c r="KNY44" s="27"/>
      <c r="KNZ44" s="27"/>
      <c r="KOA44" s="27"/>
      <c r="KOB44" s="27"/>
      <c r="KOC44" s="27"/>
      <c r="KOD44" s="27"/>
      <c r="KOE44" s="27"/>
      <c r="KOF44" s="27"/>
      <c r="KOG44" s="27"/>
      <c r="KOH44" s="27"/>
      <c r="KOI44" s="27"/>
      <c r="KOJ44" s="27"/>
      <c r="KOK44" s="27"/>
      <c r="KOL44" s="27"/>
      <c r="KOM44" s="27"/>
      <c r="KON44" s="27"/>
      <c r="KOO44" s="27"/>
      <c r="KOP44" s="27"/>
      <c r="KOQ44" s="27"/>
      <c r="KOR44" s="27"/>
      <c r="KOS44" s="27"/>
      <c r="KOT44" s="27"/>
      <c r="KOU44" s="27"/>
      <c r="KOV44" s="27"/>
      <c r="KOW44" s="27"/>
      <c r="KOX44" s="27"/>
      <c r="KOY44" s="27"/>
      <c r="KOZ44" s="27"/>
      <c r="KPA44" s="27"/>
      <c r="KPB44" s="27"/>
      <c r="KPC44" s="27"/>
      <c r="KPD44" s="27"/>
      <c r="KPE44" s="27"/>
      <c r="KPF44" s="27"/>
      <c r="KPG44" s="27"/>
      <c r="KPH44" s="27"/>
      <c r="KPI44" s="27"/>
      <c r="KPJ44" s="27"/>
      <c r="KPK44" s="27"/>
      <c r="KPL44" s="27"/>
      <c r="KPM44" s="27"/>
      <c r="KPN44" s="27"/>
      <c r="KPO44" s="27"/>
      <c r="KPP44" s="27"/>
      <c r="KPQ44" s="27"/>
      <c r="KPR44" s="27"/>
      <c r="KPS44" s="27"/>
      <c r="KPT44" s="27"/>
      <c r="KPU44" s="27"/>
      <c r="KPV44" s="27"/>
      <c r="KPW44" s="27"/>
      <c r="KPX44" s="27"/>
      <c r="KPY44" s="27"/>
      <c r="KPZ44" s="27"/>
      <c r="KQA44" s="27"/>
      <c r="KQB44" s="27"/>
      <c r="KQC44" s="27"/>
      <c r="KQD44" s="27"/>
      <c r="KQE44" s="27"/>
      <c r="KQF44" s="27"/>
      <c r="KQG44" s="27"/>
      <c r="KQH44" s="27"/>
      <c r="KQI44" s="27"/>
      <c r="KQJ44" s="27"/>
      <c r="KQK44" s="27"/>
      <c r="KQL44" s="27"/>
      <c r="KQM44" s="27"/>
      <c r="KQN44" s="27"/>
      <c r="KQO44" s="27"/>
      <c r="KQP44" s="27"/>
      <c r="KQQ44" s="27"/>
      <c r="KQR44" s="27"/>
      <c r="KQS44" s="27"/>
      <c r="KQT44" s="27"/>
      <c r="KQU44" s="27"/>
      <c r="KQV44" s="27"/>
      <c r="KQW44" s="27"/>
      <c r="KQX44" s="27"/>
      <c r="KQY44" s="27"/>
      <c r="KQZ44" s="27"/>
      <c r="KRA44" s="27"/>
      <c r="KRB44" s="27"/>
      <c r="KRC44" s="27"/>
      <c r="KRD44" s="27"/>
      <c r="KRE44" s="27"/>
      <c r="KRF44" s="27"/>
      <c r="KRG44" s="27"/>
      <c r="KRH44" s="27"/>
      <c r="KRI44" s="27"/>
      <c r="KRJ44" s="27"/>
      <c r="KRK44" s="27"/>
      <c r="KRL44" s="27"/>
      <c r="KRM44" s="27"/>
      <c r="KRN44" s="27"/>
      <c r="KRO44" s="27"/>
      <c r="KRP44" s="27"/>
      <c r="KRR44" s="27"/>
      <c r="KRS44" s="27"/>
      <c r="KRT44" s="27"/>
      <c r="KRW44" s="27"/>
      <c r="KRX44" s="27"/>
      <c r="KRY44" s="27"/>
      <c r="KRZ44" s="27"/>
      <c r="KSA44" s="27"/>
      <c r="KSB44" s="27"/>
      <c r="KSC44" s="27"/>
      <c r="KSD44" s="27"/>
      <c r="KSE44" s="27"/>
      <c r="KSF44" s="27"/>
      <c r="KSG44" s="27"/>
      <c r="KSO44" s="27"/>
      <c r="KSP44" s="27"/>
      <c r="KSQ44" s="27"/>
      <c r="KSR44" s="27"/>
      <c r="KSS44" s="27"/>
      <c r="KST44" s="27"/>
      <c r="KSU44" s="27"/>
      <c r="KSV44" s="27"/>
      <c r="KSW44" s="27"/>
      <c r="KSX44" s="27"/>
      <c r="KSY44" s="27"/>
      <c r="KSZ44" s="27"/>
      <c r="KTA44" s="27"/>
      <c r="KTB44" s="27"/>
      <c r="KTC44" s="27"/>
      <c r="KTD44" s="27"/>
      <c r="KTE44" s="27"/>
      <c r="KTF44" s="27"/>
      <c r="KTG44" s="27"/>
      <c r="KTH44" s="27"/>
      <c r="KTI44" s="27"/>
      <c r="KTJ44" s="27"/>
      <c r="KTK44" s="27"/>
      <c r="KTL44" s="27"/>
      <c r="KTM44" s="27"/>
      <c r="KTN44" s="27"/>
      <c r="KTO44" s="27"/>
      <c r="KTP44" s="27"/>
      <c r="KTQ44" s="27"/>
      <c r="KTR44" s="27"/>
      <c r="KTS44" s="27"/>
      <c r="KTT44" s="27"/>
      <c r="KTU44" s="27"/>
      <c r="KTV44" s="27"/>
      <c r="KTW44" s="27"/>
      <c r="KTX44" s="27"/>
      <c r="KTY44" s="27"/>
      <c r="KTZ44" s="27"/>
      <c r="KUA44" s="27"/>
      <c r="KUB44" s="27"/>
      <c r="KUC44" s="27"/>
      <c r="KUD44" s="27"/>
      <c r="KUE44" s="27"/>
      <c r="KUF44" s="27"/>
      <c r="KUG44" s="27"/>
      <c r="KUH44" s="27"/>
      <c r="KUI44" s="27"/>
      <c r="KUJ44" s="27"/>
      <c r="KUK44" s="27"/>
      <c r="KUL44" s="27"/>
      <c r="KUM44" s="27"/>
      <c r="KUN44" s="27"/>
      <c r="KUO44" s="27"/>
      <c r="KUP44" s="27"/>
      <c r="KUQ44" s="27"/>
      <c r="KUR44" s="27"/>
      <c r="KUS44" s="27"/>
      <c r="KUT44" s="27"/>
      <c r="KUU44" s="27"/>
      <c r="KUV44" s="27"/>
      <c r="KUW44" s="27"/>
      <c r="KUX44" s="27"/>
      <c r="KUY44" s="27"/>
      <c r="KUZ44" s="27"/>
      <c r="KVA44" s="27"/>
      <c r="KVB44" s="27"/>
      <c r="KVC44" s="27"/>
      <c r="KVD44" s="27"/>
      <c r="KVE44" s="27"/>
      <c r="KVF44" s="27"/>
      <c r="KVG44" s="27"/>
      <c r="KVH44" s="27"/>
      <c r="KVI44" s="27"/>
      <c r="KVJ44" s="27"/>
      <c r="KVK44" s="27"/>
      <c r="KVL44" s="27"/>
      <c r="KVM44" s="27"/>
      <c r="KVN44" s="27"/>
      <c r="KVO44" s="27"/>
      <c r="KVP44" s="27"/>
      <c r="KVQ44" s="27"/>
      <c r="KVR44" s="27"/>
      <c r="KVS44" s="27"/>
      <c r="KVT44" s="27"/>
      <c r="KVU44" s="27"/>
      <c r="KVV44" s="27"/>
      <c r="KVW44" s="27"/>
      <c r="KVX44" s="27"/>
      <c r="KVY44" s="27"/>
      <c r="KVZ44" s="27"/>
      <c r="KWA44" s="27"/>
      <c r="KWB44" s="27"/>
      <c r="KWC44" s="27"/>
      <c r="KWD44" s="27"/>
      <c r="KWE44" s="27"/>
      <c r="KWF44" s="27"/>
      <c r="KWG44" s="27"/>
      <c r="KWH44" s="27"/>
      <c r="KWI44" s="27"/>
      <c r="KWJ44" s="27"/>
      <c r="KWK44" s="27"/>
      <c r="KWL44" s="27"/>
      <c r="KWM44" s="27"/>
      <c r="KWN44" s="27"/>
      <c r="KWO44" s="27"/>
      <c r="KWP44" s="27"/>
      <c r="KWQ44" s="27"/>
      <c r="KWR44" s="27"/>
      <c r="KWS44" s="27"/>
      <c r="KWT44" s="27"/>
      <c r="KWU44" s="27"/>
      <c r="KWV44" s="27"/>
      <c r="KWW44" s="27"/>
      <c r="KWX44" s="27"/>
      <c r="KWY44" s="27"/>
      <c r="KWZ44" s="27"/>
      <c r="KXA44" s="27"/>
      <c r="KXB44" s="27"/>
      <c r="KXC44" s="27"/>
      <c r="KXD44" s="27"/>
      <c r="KXE44" s="27"/>
      <c r="KXF44" s="27"/>
      <c r="KXG44" s="27"/>
      <c r="KXH44" s="27"/>
      <c r="KXI44" s="27"/>
      <c r="KXJ44" s="27"/>
      <c r="KXK44" s="27"/>
      <c r="KXL44" s="27"/>
      <c r="KXM44" s="27"/>
      <c r="KXN44" s="27"/>
      <c r="KXO44" s="27"/>
      <c r="KXP44" s="27"/>
      <c r="KXQ44" s="27"/>
      <c r="KXR44" s="27"/>
      <c r="KXS44" s="27"/>
      <c r="KXT44" s="27"/>
      <c r="KXU44" s="27"/>
      <c r="KXV44" s="27"/>
      <c r="KXW44" s="27"/>
      <c r="KXX44" s="27"/>
      <c r="KXY44" s="27"/>
      <c r="KXZ44" s="27"/>
      <c r="KYA44" s="27"/>
      <c r="KYB44" s="27"/>
      <c r="KYC44" s="27"/>
      <c r="KYD44" s="27"/>
      <c r="KYE44" s="27"/>
      <c r="KYF44" s="27"/>
      <c r="KYG44" s="27"/>
      <c r="KYH44" s="27"/>
      <c r="KYI44" s="27"/>
      <c r="KYJ44" s="27"/>
      <c r="KYK44" s="27"/>
      <c r="KYL44" s="27"/>
      <c r="KYM44" s="27"/>
      <c r="KYN44" s="27"/>
      <c r="KYO44" s="27"/>
      <c r="KYP44" s="27"/>
      <c r="KYQ44" s="27"/>
      <c r="KYR44" s="27"/>
      <c r="KYS44" s="27"/>
      <c r="KYT44" s="27"/>
      <c r="KYU44" s="27"/>
      <c r="KYV44" s="27"/>
      <c r="KYW44" s="27"/>
      <c r="KYX44" s="27"/>
      <c r="KYY44" s="27"/>
      <c r="KYZ44" s="27"/>
      <c r="KZA44" s="27"/>
      <c r="KZB44" s="27"/>
      <c r="KZC44" s="27"/>
      <c r="KZD44" s="27"/>
      <c r="KZE44" s="27"/>
      <c r="KZF44" s="27"/>
      <c r="KZG44" s="27"/>
      <c r="KZH44" s="27"/>
      <c r="KZI44" s="27"/>
      <c r="KZJ44" s="27"/>
      <c r="KZK44" s="27"/>
      <c r="KZL44" s="27"/>
      <c r="KZM44" s="27"/>
      <c r="KZN44" s="27"/>
      <c r="KZO44" s="27"/>
      <c r="KZP44" s="27"/>
      <c r="KZQ44" s="27"/>
      <c r="KZR44" s="27"/>
      <c r="KZS44" s="27"/>
      <c r="KZT44" s="27"/>
      <c r="KZU44" s="27"/>
      <c r="KZV44" s="27"/>
      <c r="KZW44" s="27"/>
      <c r="KZX44" s="27"/>
      <c r="KZY44" s="27"/>
      <c r="KZZ44" s="27"/>
      <c r="LAA44" s="27"/>
      <c r="LAB44" s="27"/>
      <c r="LAC44" s="27"/>
      <c r="LAD44" s="27"/>
      <c r="LAE44" s="27"/>
      <c r="LAF44" s="27"/>
      <c r="LAG44" s="27"/>
      <c r="LAH44" s="27"/>
      <c r="LAI44" s="27"/>
      <c r="LAJ44" s="27"/>
      <c r="LAK44" s="27"/>
      <c r="LAL44" s="27"/>
      <c r="LAM44" s="27"/>
      <c r="LAN44" s="27"/>
      <c r="LAO44" s="27"/>
      <c r="LAP44" s="27"/>
      <c r="LAQ44" s="27"/>
      <c r="LAR44" s="27"/>
      <c r="LAS44" s="27"/>
      <c r="LAT44" s="27"/>
      <c r="LAU44" s="27"/>
      <c r="LAV44" s="27"/>
      <c r="LAW44" s="27"/>
      <c r="LAX44" s="27"/>
      <c r="LAY44" s="27"/>
      <c r="LAZ44" s="27"/>
      <c r="LBA44" s="27"/>
      <c r="LBB44" s="27"/>
      <c r="LBC44" s="27"/>
      <c r="LBD44" s="27"/>
      <c r="LBE44" s="27"/>
      <c r="LBF44" s="27"/>
      <c r="LBG44" s="27"/>
      <c r="LBH44" s="27"/>
      <c r="LBI44" s="27"/>
      <c r="LBJ44" s="27"/>
      <c r="LBK44" s="27"/>
      <c r="LBL44" s="27"/>
      <c r="LBN44" s="27"/>
      <c r="LBO44" s="27"/>
      <c r="LBP44" s="27"/>
      <c r="LBS44" s="27"/>
      <c r="LBT44" s="27"/>
      <c r="LBU44" s="27"/>
      <c r="LBV44" s="27"/>
      <c r="LBW44" s="27"/>
      <c r="LBX44" s="27"/>
      <c r="LBY44" s="27"/>
      <c r="LBZ44" s="27"/>
      <c r="LCA44" s="27"/>
      <c r="LCB44" s="27"/>
      <c r="LCC44" s="27"/>
      <c r="LCK44" s="27"/>
      <c r="LCL44" s="27"/>
      <c r="LCM44" s="27"/>
      <c r="LCN44" s="27"/>
      <c r="LCO44" s="27"/>
      <c r="LCP44" s="27"/>
      <c r="LCQ44" s="27"/>
      <c r="LCR44" s="27"/>
      <c r="LCS44" s="27"/>
      <c r="LCT44" s="27"/>
      <c r="LCU44" s="27"/>
      <c r="LCV44" s="27"/>
      <c r="LCW44" s="27"/>
      <c r="LCX44" s="27"/>
      <c r="LCY44" s="27"/>
      <c r="LCZ44" s="27"/>
      <c r="LDA44" s="27"/>
      <c r="LDB44" s="27"/>
      <c r="LDC44" s="27"/>
      <c r="LDD44" s="27"/>
      <c r="LDE44" s="27"/>
      <c r="LDF44" s="27"/>
      <c r="LDG44" s="27"/>
      <c r="LDH44" s="27"/>
      <c r="LDI44" s="27"/>
      <c r="LDJ44" s="27"/>
      <c r="LDK44" s="27"/>
      <c r="LDL44" s="27"/>
      <c r="LDM44" s="27"/>
      <c r="LDN44" s="27"/>
      <c r="LDO44" s="27"/>
      <c r="LDP44" s="27"/>
      <c r="LDQ44" s="27"/>
      <c r="LDR44" s="27"/>
      <c r="LDS44" s="27"/>
      <c r="LDT44" s="27"/>
      <c r="LDU44" s="27"/>
      <c r="LDV44" s="27"/>
      <c r="LDW44" s="27"/>
      <c r="LDX44" s="27"/>
      <c r="LDY44" s="27"/>
      <c r="LDZ44" s="27"/>
      <c r="LEA44" s="27"/>
      <c r="LEB44" s="27"/>
      <c r="LEC44" s="27"/>
      <c r="LED44" s="27"/>
      <c r="LEE44" s="27"/>
      <c r="LEF44" s="27"/>
      <c r="LEG44" s="27"/>
      <c r="LEH44" s="27"/>
      <c r="LEI44" s="27"/>
      <c r="LEJ44" s="27"/>
      <c r="LEK44" s="27"/>
      <c r="LEL44" s="27"/>
      <c r="LEM44" s="27"/>
      <c r="LEN44" s="27"/>
      <c r="LEO44" s="27"/>
      <c r="LEP44" s="27"/>
      <c r="LEQ44" s="27"/>
      <c r="LER44" s="27"/>
      <c r="LES44" s="27"/>
      <c r="LET44" s="27"/>
      <c r="LEU44" s="27"/>
      <c r="LEV44" s="27"/>
      <c r="LEW44" s="27"/>
      <c r="LEX44" s="27"/>
      <c r="LEY44" s="27"/>
      <c r="LEZ44" s="27"/>
      <c r="LFA44" s="27"/>
      <c r="LFB44" s="27"/>
      <c r="LFC44" s="27"/>
      <c r="LFD44" s="27"/>
      <c r="LFE44" s="27"/>
      <c r="LFF44" s="27"/>
      <c r="LFG44" s="27"/>
      <c r="LFH44" s="27"/>
      <c r="LFI44" s="27"/>
      <c r="LFJ44" s="27"/>
      <c r="LFK44" s="27"/>
      <c r="LFL44" s="27"/>
      <c r="LFM44" s="27"/>
      <c r="LFN44" s="27"/>
      <c r="LFO44" s="27"/>
      <c r="LFP44" s="27"/>
      <c r="LFQ44" s="27"/>
      <c r="LFR44" s="27"/>
      <c r="LFS44" s="27"/>
      <c r="LFT44" s="27"/>
      <c r="LFU44" s="27"/>
      <c r="LFV44" s="27"/>
      <c r="LFW44" s="27"/>
      <c r="LFX44" s="27"/>
      <c r="LFY44" s="27"/>
      <c r="LFZ44" s="27"/>
      <c r="LGA44" s="27"/>
      <c r="LGB44" s="27"/>
      <c r="LGC44" s="27"/>
      <c r="LGD44" s="27"/>
      <c r="LGE44" s="27"/>
      <c r="LGF44" s="27"/>
      <c r="LGG44" s="27"/>
      <c r="LGH44" s="27"/>
      <c r="LGI44" s="27"/>
      <c r="LGJ44" s="27"/>
      <c r="LGK44" s="27"/>
      <c r="LGL44" s="27"/>
      <c r="LGM44" s="27"/>
      <c r="LGN44" s="27"/>
      <c r="LGO44" s="27"/>
      <c r="LGP44" s="27"/>
      <c r="LGQ44" s="27"/>
      <c r="LGR44" s="27"/>
      <c r="LGS44" s="27"/>
      <c r="LGT44" s="27"/>
      <c r="LGU44" s="27"/>
      <c r="LGV44" s="27"/>
      <c r="LGW44" s="27"/>
      <c r="LGX44" s="27"/>
      <c r="LGY44" s="27"/>
      <c r="LGZ44" s="27"/>
      <c r="LHA44" s="27"/>
      <c r="LHB44" s="27"/>
      <c r="LHC44" s="27"/>
      <c r="LHD44" s="27"/>
      <c r="LHE44" s="27"/>
      <c r="LHF44" s="27"/>
      <c r="LHG44" s="27"/>
      <c r="LHH44" s="27"/>
      <c r="LHI44" s="27"/>
      <c r="LHJ44" s="27"/>
      <c r="LHK44" s="27"/>
      <c r="LHL44" s="27"/>
      <c r="LHM44" s="27"/>
      <c r="LHN44" s="27"/>
      <c r="LHO44" s="27"/>
      <c r="LHP44" s="27"/>
      <c r="LHQ44" s="27"/>
      <c r="LHR44" s="27"/>
      <c r="LHS44" s="27"/>
      <c r="LHT44" s="27"/>
      <c r="LHU44" s="27"/>
      <c r="LHV44" s="27"/>
      <c r="LHW44" s="27"/>
      <c r="LHX44" s="27"/>
      <c r="LHY44" s="27"/>
      <c r="LHZ44" s="27"/>
      <c r="LIA44" s="27"/>
      <c r="LIB44" s="27"/>
      <c r="LIC44" s="27"/>
      <c r="LID44" s="27"/>
      <c r="LIE44" s="27"/>
      <c r="LIF44" s="27"/>
      <c r="LIG44" s="27"/>
      <c r="LIH44" s="27"/>
      <c r="LII44" s="27"/>
      <c r="LIJ44" s="27"/>
      <c r="LIK44" s="27"/>
      <c r="LIL44" s="27"/>
      <c r="LIM44" s="27"/>
      <c r="LIN44" s="27"/>
      <c r="LIO44" s="27"/>
      <c r="LIP44" s="27"/>
      <c r="LIQ44" s="27"/>
      <c r="LIR44" s="27"/>
      <c r="LIS44" s="27"/>
      <c r="LIT44" s="27"/>
      <c r="LIU44" s="27"/>
      <c r="LIV44" s="27"/>
      <c r="LIW44" s="27"/>
      <c r="LIX44" s="27"/>
      <c r="LIY44" s="27"/>
      <c r="LIZ44" s="27"/>
      <c r="LJA44" s="27"/>
      <c r="LJB44" s="27"/>
      <c r="LJC44" s="27"/>
      <c r="LJD44" s="27"/>
      <c r="LJE44" s="27"/>
      <c r="LJF44" s="27"/>
      <c r="LJG44" s="27"/>
      <c r="LJH44" s="27"/>
      <c r="LJI44" s="27"/>
      <c r="LJJ44" s="27"/>
      <c r="LJK44" s="27"/>
      <c r="LJL44" s="27"/>
      <c r="LJM44" s="27"/>
      <c r="LJN44" s="27"/>
      <c r="LJO44" s="27"/>
      <c r="LJP44" s="27"/>
      <c r="LJQ44" s="27"/>
      <c r="LJR44" s="27"/>
      <c r="LJS44" s="27"/>
      <c r="LJT44" s="27"/>
      <c r="LJU44" s="27"/>
      <c r="LJV44" s="27"/>
      <c r="LJW44" s="27"/>
      <c r="LJX44" s="27"/>
      <c r="LJY44" s="27"/>
      <c r="LJZ44" s="27"/>
      <c r="LKA44" s="27"/>
      <c r="LKB44" s="27"/>
      <c r="LKC44" s="27"/>
      <c r="LKD44" s="27"/>
      <c r="LKE44" s="27"/>
      <c r="LKF44" s="27"/>
      <c r="LKG44" s="27"/>
      <c r="LKH44" s="27"/>
      <c r="LKI44" s="27"/>
      <c r="LKJ44" s="27"/>
      <c r="LKK44" s="27"/>
      <c r="LKL44" s="27"/>
      <c r="LKM44" s="27"/>
      <c r="LKN44" s="27"/>
      <c r="LKO44" s="27"/>
      <c r="LKP44" s="27"/>
      <c r="LKQ44" s="27"/>
      <c r="LKR44" s="27"/>
      <c r="LKS44" s="27"/>
      <c r="LKT44" s="27"/>
      <c r="LKU44" s="27"/>
      <c r="LKV44" s="27"/>
      <c r="LKW44" s="27"/>
      <c r="LKX44" s="27"/>
      <c r="LKY44" s="27"/>
      <c r="LKZ44" s="27"/>
      <c r="LLA44" s="27"/>
      <c r="LLB44" s="27"/>
      <c r="LLC44" s="27"/>
      <c r="LLD44" s="27"/>
      <c r="LLE44" s="27"/>
      <c r="LLF44" s="27"/>
      <c r="LLG44" s="27"/>
      <c r="LLH44" s="27"/>
      <c r="LLJ44" s="27"/>
      <c r="LLK44" s="27"/>
      <c r="LLL44" s="27"/>
      <c r="LLO44" s="27"/>
      <c r="LLP44" s="27"/>
      <c r="LLQ44" s="27"/>
      <c r="LLR44" s="27"/>
      <c r="LLS44" s="27"/>
      <c r="LLT44" s="27"/>
      <c r="LLU44" s="27"/>
      <c r="LLV44" s="27"/>
      <c r="LLW44" s="27"/>
      <c r="LLX44" s="27"/>
      <c r="LLY44" s="27"/>
      <c r="LMG44" s="27"/>
      <c r="LMH44" s="27"/>
      <c r="LMI44" s="27"/>
      <c r="LMJ44" s="27"/>
      <c r="LMK44" s="27"/>
      <c r="LML44" s="27"/>
      <c r="LMM44" s="27"/>
      <c r="LMN44" s="27"/>
      <c r="LMO44" s="27"/>
      <c r="LMP44" s="27"/>
      <c r="LMQ44" s="27"/>
      <c r="LMR44" s="27"/>
      <c r="LMS44" s="27"/>
      <c r="LMT44" s="27"/>
      <c r="LMU44" s="27"/>
      <c r="LMV44" s="27"/>
      <c r="LMW44" s="27"/>
      <c r="LMX44" s="27"/>
      <c r="LMY44" s="27"/>
      <c r="LMZ44" s="27"/>
      <c r="LNA44" s="27"/>
      <c r="LNB44" s="27"/>
      <c r="LNC44" s="27"/>
      <c r="LND44" s="27"/>
      <c r="LNE44" s="27"/>
      <c r="LNF44" s="27"/>
      <c r="LNG44" s="27"/>
      <c r="LNH44" s="27"/>
      <c r="LNI44" s="27"/>
      <c r="LNJ44" s="27"/>
      <c r="LNK44" s="27"/>
      <c r="LNL44" s="27"/>
      <c r="LNM44" s="27"/>
      <c r="LNN44" s="27"/>
      <c r="LNO44" s="27"/>
      <c r="LNP44" s="27"/>
      <c r="LNQ44" s="27"/>
      <c r="LNR44" s="27"/>
      <c r="LNS44" s="27"/>
      <c r="LNT44" s="27"/>
      <c r="LNU44" s="27"/>
      <c r="LNV44" s="27"/>
      <c r="LNW44" s="27"/>
      <c r="LNX44" s="27"/>
      <c r="LNY44" s="27"/>
      <c r="LNZ44" s="27"/>
      <c r="LOA44" s="27"/>
      <c r="LOB44" s="27"/>
      <c r="LOC44" s="27"/>
      <c r="LOD44" s="27"/>
      <c r="LOE44" s="27"/>
      <c r="LOF44" s="27"/>
      <c r="LOG44" s="27"/>
      <c r="LOH44" s="27"/>
      <c r="LOI44" s="27"/>
      <c r="LOJ44" s="27"/>
      <c r="LOK44" s="27"/>
      <c r="LOL44" s="27"/>
      <c r="LOM44" s="27"/>
      <c r="LON44" s="27"/>
      <c r="LOO44" s="27"/>
      <c r="LOP44" s="27"/>
      <c r="LOQ44" s="27"/>
      <c r="LOR44" s="27"/>
      <c r="LOS44" s="27"/>
      <c r="LOT44" s="27"/>
      <c r="LOU44" s="27"/>
      <c r="LOV44" s="27"/>
      <c r="LOW44" s="27"/>
      <c r="LOX44" s="27"/>
      <c r="LOY44" s="27"/>
      <c r="LOZ44" s="27"/>
      <c r="LPA44" s="27"/>
      <c r="LPB44" s="27"/>
      <c r="LPC44" s="27"/>
      <c r="LPD44" s="27"/>
      <c r="LPE44" s="27"/>
      <c r="LPF44" s="27"/>
      <c r="LPG44" s="27"/>
      <c r="LPH44" s="27"/>
      <c r="LPI44" s="27"/>
      <c r="LPJ44" s="27"/>
      <c r="LPK44" s="27"/>
      <c r="LPL44" s="27"/>
      <c r="LPM44" s="27"/>
      <c r="LPN44" s="27"/>
      <c r="LPO44" s="27"/>
      <c r="LPP44" s="27"/>
      <c r="LPQ44" s="27"/>
      <c r="LPR44" s="27"/>
      <c r="LPS44" s="27"/>
      <c r="LPT44" s="27"/>
      <c r="LPU44" s="27"/>
      <c r="LPV44" s="27"/>
      <c r="LPW44" s="27"/>
      <c r="LPX44" s="27"/>
      <c r="LPY44" s="27"/>
      <c r="LPZ44" s="27"/>
      <c r="LQA44" s="27"/>
      <c r="LQB44" s="27"/>
      <c r="LQC44" s="27"/>
      <c r="LQD44" s="27"/>
      <c r="LQE44" s="27"/>
      <c r="LQF44" s="27"/>
      <c r="LQG44" s="27"/>
      <c r="LQH44" s="27"/>
      <c r="LQI44" s="27"/>
      <c r="LQJ44" s="27"/>
      <c r="LQK44" s="27"/>
      <c r="LQL44" s="27"/>
      <c r="LQM44" s="27"/>
      <c r="LQN44" s="27"/>
      <c r="LQO44" s="27"/>
      <c r="LQP44" s="27"/>
      <c r="LQQ44" s="27"/>
      <c r="LQR44" s="27"/>
      <c r="LQS44" s="27"/>
      <c r="LQT44" s="27"/>
      <c r="LQU44" s="27"/>
      <c r="LQV44" s="27"/>
      <c r="LQW44" s="27"/>
      <c r="LQX44" s="27"/>
      <c r="LQY44" s="27"/>
      <c r="LQZ44" s="27"/>
      <c r="LRA44" s="27"/>
      <c r="LRB44" s="27"/>
      <c r="LRC44" s="27"/>
      <c r="LRD44" s="27"/>
      <c r="LRE44" s="27"/>
      <c r="LRF44" s="27"/>
      <c r="LRG44" s="27"/>
      <c r="LRH44" s="27"/>
      <c r="LRI44" s="27"/>
      <c r="LRJ44" s="27"/>
      <c r="LRK44" s="27"/>
      <c r="LRL44" s="27"/>
      <c r="LRM44" s="27"/>
      <c r="LRN44" s="27"/>
      <c r="LRO44" s="27"/>
      <c r="LRP44" s="27"/>
      <c r="LRQ44" s="27"/>
      <c r="LRR44" s="27"/>
      <c r="LRS44" s="27"/>
      <c r="LRT44" s="27"/>
      <c r="LRU44" s="27"/>
      <c r="LRV44" s="27"/>
      <c r="LRW44" s="27"/>
      <c r="LRX44" s="27"/>
      <c r="LRY44" s="27"/>
      <c r="LRZ44" s="27"/>
      <c r="LSA44" s="27"/>
      <c r="LSB44" s="27"/>
      <c r="LSC44" s="27"/>
      <c r="LSD44" s="27"/>
      <c r="LSE44" s="27"/>
      <c r="LSF44" s="27"/>
      <c r="LSG44" s="27"/>
      <c r="LSH44" s="27"/>
      <c r="LSI44" s="27"/>
      <c r="LSJ44" s="27"/>
      <c r="LSK44" s="27"/>
      <c r="LSL44" s="27"/>
      <c r="LSM44" s="27"/>
      <c r="LSN44" s="27"/>
      <c r="LSO44" s="27"/>
      <c r="LSP44" s="27"/>
      <c r="LSQ44" s="27"/>
      <c r="LSR44" s="27"/>
      <c r="LSS44" s="27"/>
      <c r="LST44" s="27"/>
      <c r="LSU44" s="27"/>
      <c r="LSV44" s="27"/>
      <c r="LSW44" s="27"/>
      <c r="LSX44" s="27"/>
      <c r="LSY44" s="27"/>
      <c r="LSZ44" s="27"/>
      <c r="LTA44" s="27"/>
      <c r="LTB44" s="27"/>
      <c r="LTC44" s="27"/>
      <c r="LTD44" s="27"/>
      <c r="LTE44" s="27"/>
      <c r="LTF44" s="27"/>
      <c r="LTG44" s="27"/>
      <c r="LTH44" s="27"/>
      <c r="LTI44" s="27"/>
      <c r="LTJ44" s="27"/>
      <c r="LTK44" s="27"/>
      <c r="LTL44" s="27"/>
      <c r="LTM44" s="27"/>
      <c r="LTN44" s="27"/>
      <c r="LTO44" s="27"/>
      <c r="LTP44" s="27"/>
      <c r="LTQ44" s="27"/>
      <c r="LTR44" s="27"/>
      <c r="LTS44" s="27"/>
      <c r="LTT44" s="27"/>
      <c r="LTU44" s="27"/>
      <c r="LTV44" s="27"/>
      <c r="LTW44" s="27"/>
      <c r="LTX44" s="27"/>
      <c r="LTY44" s="27"/>
      <c r="LTZ44" s="27"/>
      <c r="LUA44" s="27"/>
      <c r="LUB44" s="27"/>
      <c r="LUC44" s="27"/>
      <c r="LUD44" s="27"/>
      <c r="LUE44" s="27"/>
      <c r="LUF44" s="27"/>
      <c r="LUG44" s="27"/>
      <c r="LUH44" s="27"/>
      <c r="LUI44" s="27"/>
      <c r="LUJ44" s="27"/>
      <c r="LUK44" s="27"/>
      <c r="LUL44" s="27"/>
      <c r="LUM44" s="27"/>
      <c r="LUN44" s="27"/>
      <c r="LUO44" s="27"/>
      <c r="LUP44" s="27"/>
      <c r="LUQ44" s="27"/>
      <c r="LUR44" s="27"/>
      <c r="LUS44" s="27"/>
      <c r="LUT44" s="27"/>
      <c r="LUU44" s="27"/>
      <c r="LUV44" s="27"/>
      <c r="LUW44" s="27"/>
      <c r="LUX44" s="27"/>
      <c r="LUY44" s="27"/>
      <c r="LUZ44" s="27"/>
      <c r="LVA44" s="27"/>
      <c r="LVB44" s="27"/>
      <c r="LVC44" s="27"/>
      <c r="LVD44" s="27"/>
      <c r="LVF44" s="27"/>
      <c r="LVG44" s="27"/>
      <c r="LVH44" s="27"/>
      <c r="LVK44" s="27"/>
      <c r="LVL44" s="27"/>
      <c r="LVM44" s="27"/>
      <c r="LVN44" s="27"/>
      <c r="LVO44" s="27"/>
      <c r="LVP44" s="27"/>
      <c r="LVQ44" s="27"/>
      <c r="LVR44" s="27"/>
      <c r="LVS44" s="27"/>
      <c r="LVT44" s="27"/>
      <c r="LVU44" s="27"/>
      <c r="LWC44" s="27"/>
      <c r="LWD44" s="27"/>
      <c r="LWE44" s="27"/>
      <c r="LWF44" s="27"/>
      <c r="LWG44" s="27"/>
      <c r="LWH44" s="27"/>
      <c r="LWI44" s="27"/>
      <c r="LWJ44" s="27"/>
      <c r="LWK44" s="27"/>
      <c r="LWL44" s="27"/>
      <c r="LWM44" s="27"/>
      <c r="LWN44" s="27"/>
      <c r="LWO44" s="27"/>
      <c r="LWP44" s="27"/>
      <c r="LWQ44" s="27"/>
      <c r="LWR44" s="27"/>
      <c r="LWS44" s="27"/>
      <c r="LWT44" s="27"/>
      <c r="LWU44" s="27"/>
      <c r="LWV44" s="27"/>
      <c r="LWW44" s="27"/>
      <c r="LWX44" s="27"/>
      <c r="LWY44" s="27"/>
      <c r="LWZ44" s="27"/>
      <c r="LXA44" s="27"/>
      <c r="LXB44" s="27"/>
      <c r="LXC44" s="27"/>
      <c r="LXD44" s="27"/>
      <c r="LXE44" s="27"/>
      <c r="LXF44" s="27"/>
      <c r="LXG44" s="27"/>
      <c r="LXH44" s="27"/>
      <c r="LXI44" s="27"/>
      <c r="LXJ44" s="27"/>
      <c r="LXK44" s="27"/>
      <c r="LXL44" s="27"/>
      <c r="LXM44" s="27"/>
      <c r="LXN44" s="27"/>
      <c r="LXO44" s="27"/>
      <c r="LXP44" s="27"/>
      <c r="LXQ44" s="27"/>
      <c r="LXR44" s="27"/>
      <c r="LXS44" s="27"/>
      <c r="LXT44" s="27"/>
      <c r="LXU44" s="27"/>
      <c r="LXV44" s="27"/>
      <c r="LXW44" s="27"/>
      <c r="LXX44" s="27"/>
      <c r="LXY44" s="27"/>
      <c r="LXZ44" s="27"/>
      <c r="LYA44" s="27"/>
      <c r="LYB44" s="27"/>
      <c r="LYC44" s="27"/>
      <c r="LYD44" s="27"/>
      <c r="LYE44" s="27"/>
      <c r="LYF44" s="27"/>
      <c r="LYG44" s="27"/>
      <c r="LYH44" s="27"/>
      <c r="LYI44" s="27"/>
      <c r="LYJ44" s="27"/>
      <c r="LYK44" s="27"/>
      <c r="LYL44" s="27"/>
      <c r="LYM44" s="27"/>
      <c r="LYN44" s="27"/>
      <c r="LYO44" s="27"/>
      <c r="LYP44" s="27"/>
      <c r="LYQ44" s="27"/>
      <c r="LYR44" s="27"/>
      <c r="LYS44" s="27"/>
      <c r="LYT44" s="27"/>
      <c r="LYU44" s="27"/>
      <c r="LYV44" s="27"/>
      <c r="LYW44" s="27"/>
      <c r="LYX44" s="27"/>
      <c r="LYY44" s="27"/>
      <c r="LYZ44" s="27"/>
      <c r="LZA44" s="27"/>
      <c r="LZB44" s="27"/>
      <c r="LZC44" s="27"/>
      <c r="LZD44" s="27"/>
      <c r="LZE44" s="27"/>
      <c r="LZF44" s="27"/>
      <c r="LZG44" s="27"/>
      <c r="LZH44" s="27"/>
      <c r="LZI44" s="27"/>
      <c r="LZJ44" s="27"/>
      <c r="LZK44" s="27"/>
      <c r="LZL44" s="27"/>
      <c r="LZM44" s="27"/>
      <c r="LZN44" s="27"/>
      <c r="LZO44" s="27"/>
      <c r="LZP44" s="27"/>
      <c r="LZQ44" s="27"/>
      <c r="LZR44" s="27"/>
      <c r="LZS44" s="27"/>
      <c r="LZT44" s="27"/>
      <c r="LZU44" s="27"/>
      <c r="LZV44" s="27"/>
      <c r="LZW44" s="27"/>
      <c r="LZX44" s="27"/>
      <c r="LZY44" s="27"/>
      <c r="LZZ44" s="27"/>
      <c r="MAA44" s="27"/>
      <c r="MAB44" s="27"/>
      <c r="MAC44" s="27"/>
      <c r="MAD44" s="27"/>
      <c r="MAE44" s="27"/>
      <c r="MAF44" s="27"/>
      <c r="MAG44" s="27"/>
      <c r="MAH44" s="27"/>
      <c r="MAI44" s="27"/>
      <c r="MAJ44" s="27"/>
      <c r="MAK44" s="27"/>
      <c r="MAL44" s="27"/>
      <c r="MAM44" s="27"/>
      <c r="MAN44" s="27"/>
      <c r="MAO44" s="27"/>
      <c r="MAP44" s="27"/>
      <c r="MAQ44" s="27"/>
      <c r="MAR44" s="27"/>
      <c r="MAS44" s="27"/>
      <c r="MAT44" s="27"/>
      <c r="MAU44" s="27"/>
      <c r="MAV44" s="27"/>
      <c r="MAW44" s="27"/>
      <c r="MAX44" s="27"/>
      <c r="MAY44" s="27"/>
      <c r="MAZ44" s="27"/>
      <c r="MBA44" s="27"/>
      <c r="MBB44" s="27"/>
      <c r="MBC44" s="27"/>
      <c r="MBD44" s="27"/>
      <c r="MBE44" s="27"/>
      <c r="MBF44" s="27"/>
      <c r="MBG44" s="27"/>
      <c r="MBH44" s="27"/>
      <c r="MBI44" s="27"/>
      <c r="MBJ44" s="27"/>
      <c r="MBK44" s="27"/>
      <c r="MBL44" s="27"/>
      <c r="MBM44" s="27"/>
      <c r="MBN44" s="27"/>
      <c r="MBO44" s="27"/>
      <c r="MBP44" s="27"/>
      <c r="MBQ44" s="27"/>
      <c r="MBR44" s="27"/>
      <c r="MBS44" s="27"/>
      <c r="MBT44" s="27"/>
      <c r="MBU44" s="27"/>
      <c r="MBV44" s="27"/>
      <c r="MBW44" s="27"/>
      <c r="MBX44" s="27"/>
      <c r="MBY44" s="27"/>
      <c r="MBZ44" s="27"/>
      <c r="MCA44" s="27"/>
      <c r="MCB44" s="27"/>
      <c r="MCC44" s="27"/>
      <c r="MCD44" s="27"/>
      <c r="MCE44" s="27"/>
      <c r="MCF44" s="27"/>
      <c r="MCG44" s="27"/>
      <c r="MCH44" s="27"/>
      <c r="MCI44" s="27"/>
      <c r="MCJ44" s="27"/>
      <c r="MCK44" s="27"/>
      <c r="MCL44" s="27"/>
      <c r="MCM44" s="27"/>
      <c r="MCN44" s="27"/>
      <c r="MCO44" s="27"/>
      <c r="MCP44" s="27"/>
      <c r="MCQ44" s="27"/>
      <c r="MCR44" s="27"/>
      <c r="MCS44" s="27"/>
      <c r="MCT44" s="27"/>
      <c r="MCU44" s="27"/>
      <c r="MCV44" s="27"/>
      <c r="MCW44" s="27"/>
      <c r="MCX44" s="27"/>
      <c r="MCY44" s="27"/>
      <c r="MCZ44" s="27"/>
      <c r="MDA44" s="27"/>
      <c r="MDB44" s="27"/>
      <c r="MDC44" s="27"/>
      <c r="MDD44" s="27"/>
      <c r="MDE44" s="27"/>
      <c r="MDF44" s="27"/>
      <c r="MDG44" s="27"/>
      <c r="MDH44" s="27"/>
      <c r="MDI44" s="27"/>
      <c r="MDJ44" s="27"/>
      <c r="MDK44" s="27"/>
      <c r="MDL44" s="27"/>
      <c r="MDM44" s="27"/>
      <c r="MDN44" s="27"/>
      <c r="MDO44" s="27"/>
      <c r="MDP44" s="27"/>
      <c r="MDQ44" s="27"/>
      <c r="MDR44" s="27"/>
      <c r="MDS44" s="27"/>
      <c r="MDT44" s="27"/>
      <c r="MDU44" s="27"/>
      <c r="MDV44" s="27"/>
      <c r="MDW44" s="27"/>
      <c r="MDX44" s="27"/>
      <c r="MDY44" s="27"/>
      <c r="MDZ44" s="27"/>
      <c r="MEA44" s="27"/>
      <c r="MEB44" s="27"/>
      <c r="MEC44" s="27"/>
      <c r="MED44" s="27"/>
      <c r="MEE44" s="27"/>
      <c r="MEF44" s="27"/>
      <c r="MEG44" s="27"/>
      <c r="MEH44" s="27"/>
      <c r="MEI44" s="27"/>
      <c r="MEJ44" s="27"/>
      <c r="MEK44" s="27"/>
      <c r="MEL44" s="27"/>
      <c r="MEM44" s="27"/>
      <c r="MEN44" s="27"/>
      <c r="MEO44" s="27"/>
      <c r="MEP44" s="27"/>
      <c r="MEQ44" s="27"/>
      <c r="MER44" s="27"/>
      <c r="MES44" s="27"/>
      <c r="MET44" s="27"/>
      <c r="MEU44" s="27"/>
      <c r="MEV44" s="27"/>
      <c r="MEW44" s="27"/>
      <c r="MEX44" s="27"/>
      <c r="MEY44" s="27"/>
      <c r="MEZ44" s="27"/>
      <c r="MFB44" s="27"/>
      <c r="MFC44" s="27"/>
      <c r="MFD44" s="27"/>
      <c r="MFG44" s="27"/>
      <c r="MFH44" s="27"/>
      <c r="MFI44" s="27"/>
      <c r="MFJ44" s="27"/>
      <c r="MFK44" s="27"/>
      <c r="MFL44" s="27"/>
      <c r="MFM44" s="27"/>
      <c r="MFN44" s="27"/>
      <c r="MFO44" s="27"/>
      <c r="MFP44" s="27"/>
      <c r="MFQ44" s="27"/>
      <c r="MFY44" s="27"/>
      <c r="MFZ44" s="27"/>
      <c r="MGA44" s="27"/>
      <c r="MGB44" s="27"/>
      <c r="MGC44" s="27"/>
      <c r="MGD44" s="27"/>
      <c r="MGE44" s="27"/>
      <c r="MGF44" s="27"/>
      <c r="MGG44" s="27"/>
      <c r="MGH44" s="27"/>
      <c r="MGI44" s="27"/>
      <c r="MGJ44" s="27"/>
      <c r="MGK44" s="27"/>
      <c r="MGL44" s="27"/>
      <c r="MGM44" s="27"/>
      <c r="MGN44" s="27"/>
      <c r="MGO44" s="27"/>
      <c r="MGP44" s="27"/>
      <c r="MGQ44" s="27"/>
      <c r="MGR44" s="27"/>
      <c r="MGS44" s="27"/>
      <c r="MGT44" s="27"/>
      <c r="MGU44" s="27"/>
      <c r="MGV44" s="27"/>
      <c r="MGW44" s="27"/>
      <c r="MGX44" s="27"/>
      <c r="MGY44" s="27"/>
      <c r="MGZ44" s="27"/>
      <c r="MHA44" s="27"/>
      <c r="MHB44" s="27"/>
      <c r="MHC44" s="27"/>
      <c r="MHD44" s="27"/>
      <c r="MHE44" s="27"/>
      <c r="MHF44" s="27"/>
      <c r="MHG44" s="27"/>
      <c r="MHH44" s="27"/>
      <c r="MHI44" s="27"/>
      <c r="MHJ44" s="27"/>
      <c r="MHK44" s="27"/>
      <c r="MHL44" s="27"/>
      <c r="MHM44" s="27"/>
      <c r="MHN44" s="27"/>
      <c r="MHO44" s="27"/>
      <c r="MHP44" s="27"/>
      <c r="MHQ44" s="27"/>
      <c r="MHR44" s="27"/>
      <c r="MHS44" s="27"/>
      <c r="MHT44" s="27"/>
      <c r="MHU44" s="27"/>
      <c r="MHV44" s="27"/>
      <c r="MHW44" s="27"/>
      <c r="MHX44" s="27"/>
      <c r="MHY44" s="27"/>
      <c r="MHZ44" s="27"/>
      <c r="MIA44" s="27"/>
      <c r="MIB44" s="27"/>
      <c r="MIC44" s="27"/>
      <c r="MID44" s="27"/>
      <c r="MIE44" s="27"/>
      <c r="MIF44" s="27"/>
      <c r="MIG44" s="27"/>
      <c r="MIH44" s="27"/>
      <c r="MII44" s="27"/>
      <c r="MIJ44" s="27"/>
      <c r="MIK44" s="27"/>
      <c r="MIL44" s="27"/>
      <c r="MIM44" s="27"/>
      <c r="MIN44" s="27"/>
      <c r="MIO44" s="27"/>
      <c r="MIP44" s="27"/>
      <c r="MIQ44" s="27"/>
      <c r="MIR44" s="27"/>
      <c r="MIS44" s="27"/>
      <c r="MIT44" s="27"/>
      <c r="MIU44" s="27"/>
      <c r="MIV44" s="27"/>
      <c r="MIW44" s="27"/>
      <c r="MIX44" s="27"/>
      <c r="MIY44" s="27"/>
      <c r="MIZ44" s="27"/>
      <c r="MJA44" s="27"/>
      <c r="MJB44" s="27"/>
      <c r="MJC44" s="27"/>
      <c r="MJD44" s="27"/>
      <c r="MJE44" s="27"/>
      <c r="MJF44" s="27"/>
      <c r="MJG44" s="27"/>
      <c r="MJH44" s="27"/>
      <c r="MJI44" s="27"/>
      <c r="MJJ44" s="27"/>
      <c r="MJK44" s="27"/>
      <c r="MJL44" s="27"/>
      <c r="MJM44" s="27"/>
      <c r="MJN44" s="27"/>
      <c r="MJO44" s="27"/>
      <c r="MJP44" s="27"/>
      <c r="MJQ44" s="27"/>
      <c r="MJR44" s="27"/>
      <c r="MJS44" s="27"/>
      <c r="MJT44" s="27"/>
      <c r="MJU44" s="27"/>
      <c r="MJV44" s="27"/>
      <c r="MJW44" s="27"/>
      <c r="MJX44" s="27"/>
      <c r="MJY44" s="27"/>
      <c r="MJZ44" s="27"/>
      <c r="MKA44" s="27"/>
      <c r="MKB44" s="27"/>
      <c r="MKC44" s="27"/>
      <c r="MKD44" s="27"/>
      <c r="MKE44" s="27"/>
      <c r="MKF44" s="27"/>
      <c r="MKG44" s="27"/>
      <c r="MKH44" s="27"/>
      <c r="MKI44" s="27"/>
      <c r="MKJ44" s="27"/>
      <c r="MKK44" s="27"/>
      <c r="MKL44" s="27"/>
      <c r="MKM44" s="27"/>
      <c r="MKN44" s="27"/>
      <c r="MKO44" s="27"/>
      <c r="MKP44" s="27"/>
      <c r="MKQ44" s="27"/>
      <c r="MKR44" s="27"/>
      <c r="MKS44" s="27"/>
      <c r="MKT44" s="27"/>
      <c r="MKU44" s="27"/>
      <c r="MKV44" s="27"/>
      <c r="MKW44" s="27"/>
      <c r="MKX44" s="27"/>
      <c r="MKY44" s="27"/>
      <c r="MKZ44" s="27"/>
      <c r="MLA44" s="27"/>
      <c r="MLB44" s="27"/>
      <c r="MLC44" s="27"/>
      <c r="MLD44" s="27"/>
      <c r="MLE44" s="27"/>
      <c r="MLF44" s="27"/>
      <c r="MLG44" s="27"/>
      <c r="MLH44" s="27"/>
      <c r="MLI44" s="27"/>
      <c r="MLJ44" s="27"/>
      <c r="MLK44" s="27"/>
      <c r="MLL44" s="27"/>
      <c r="MLM44" s="27"/>
      <c r="MLN44" s="27"/>
      <c r="MLO44" s="27"/>
      <c r="MLP44" s="27"/>
      <c r="MLQ44" s="27"/>
      <c r="MLR44" s="27"/>
      <c r="MLS44" s="27"/>
      <c r="MLT44" s="27"/>
      <c r="MLU44" s="27"/>
      <c r="MLV44" s="27"/>
      <c r="MLW44" s="27"/>
      <c r="MLX44" s="27"/>
      <c r="MLY44" s="27"/>
      <c r="MLZ44" s="27"/>
      <c r="MMA44" s="27"/>
      <c r="MMB44" s="27"/>
      <c r="MMC44" s="27"/>
      <c r="MMD44" s="27"/>
      <c r="MME44" s="27"/>
      <c r="MMF44" s="27"/>
      <c r="MMG44" s="27"/>
      <c r="MMH44" s="27"/>
      <c r="MMI44" s="27"/>
      <c r="MMJ44" s="27"/>
      <c r="MMK44" s="27"/>
      <c r="MML44" s="27"/>
      <c r="MMM44" s="27"/>
      <c r="MMN44" s="27"/>
      <c r="MMO44" s="27"/>
      <c r="MMP44" s="27"/>
      <c r="MMQ44" s="27"/>
      <c r="MMR44" s="27"/>
      <c r="MMS44" s="27"/>
      <c r="MMT44" s="27"/>
      <c r="MMU44" s="27"/>
      <c r="MMV44" s="27"/>
      <c r="MMW44" s="27"/>
      <c r="MMX44" s="27"/>
      <c r="MMY44" s="27"/>
      <c r="MMZ44" s="27"/>
      <c r="MNA44" s="27"/>
      <c r="MNB44" s="27"/>
      <c r="MNC44" s="27"/>
      <c r="MND44" s="27"/>
      <c r="MNE44" s="27"/>
      <c r="MNF44" s="27"/>
      <c r="MNG44" s="27"/>
      <c r="MNH44" s="27"/>
      <c r="MNI44" s="27"/>
      <c r="MNJ44" s="27"/>
      <c r="MNK44" s="27"/>
      <c r="MNL44" s="27"/>
      <c r="MNM44" s="27"/>
      <c r="MNN44" s="27"/>
      <c r="MNO44" s="27"/>
      <c r="MNP44" s="27"/>
      <c r="MNQ44" s="27"/>
      <c r="MNR44" s="27"/>
      <c r="MNS44" s="27"/>
      <c r="MNT44" s="27"/>
      <c r="MNU44" s="27"/>
      <c r="MNV44" s="27"/>
      <c r="MNW44" s="27"/>
      <c r="MNX44" s="27"/>
      <c r="MNY44" s="27"/>
      <c r="MNZ44" s="27"/>
      <c r="MOA44" s="27"/>
      <c r="MOB44" s="27"/>
      <c r="MOC44" s="27"/>
      <c r="MOD44" s="27"/>
      <c r="MOE44" s="27"/>
      <c r="MOF44" s="27"/>
      <c r="MOG44" s="27"/>
      <c r="MOH44" s="27"/>
      <c r="MOI44" s="27"/>
      <c r="MOJ44" s="27"/>
      <c r="MOK44" s="27"/>
      <c r="MOL44" s="27"/>
      <c r="MOM44" s="27"/>
      <c r="MON44" s="27"/>
      <c r="MOO44" s="27"/>
      <c r="MOP44" s="27"/>
      <c r="MOQ44" s="27"/>
      <c r="MOR44" s="27"/>
      <c r="MOS44" s="27"/>
      <c r="MOT44" s="27"/>
      <c r="MOU44" s="27"/>
      <c r="MOV44" s="27"/>
      <c r="MOX44" s="27"/>
      <c r="MOY44" s="27"/>
      <c r="MOZ44" s="27"/>
      <c r="MPC44" s="27"/>
      <c r="MPD44" s="27"/>
      <c r="MPE44" s="27"/>
      <c r="MPF44" s="27"/>
      <c r="MPG44" s="27"/>
      <c r="MPH44" s="27"/>
      <c r="MPI44" s="27"/>
      <c r="MPJ44" s="27"/>
      <c r="MPK44" s="27"/>
      <c r="MPL44" s="27"/>
      <c r="MPM44" s="27"/>
      <c r="MPU44" s="27"/>
      <c r="MPV44" s="27"/>
      <c r="MPW44" s="27"/>
      <c r="MPX44" s="27"/>
      <c r="MPY44" s="27"/>
      <c r="MPZ44" s="27"/>
      <c r="MQA44" s="27"/>
      <c r="MQB44" s="27"/>
      <c r="MQC44" s="27"/>
      <c r="MQD44" s="27"/>
      <c r="MQE44" s="27"/>
      <c r="MQF44" s="27"/>
      <c r="MQG44" s="27"/>
      <c r="MQH44" s="27"/>
      <c r="MQI44" s="27"/>
      <c r="MQJ44" s="27"/>
      <c r="MQK44" s="27"/>
      <c r="MQL44" s="27"/>
      <c r="MQM44" s="27"/>
      <c r="MQN44" s="27"/>
      <c r="MQO44" s="27"/>
      <c r="MQP44" s="27"/>
      <c r="MQQ44" s="27"/>
      <c r="MQR44" s="27"/>
      <c r="MQS44" s="27"/>
      <c r="MQT44" s="27"/>
      <c r="MQU44" s="27"/>
      <c r="MQV44" s="27"/>
      <c r="MQW44" s="27"/>
      <c r="MQX44" s="27"/>
      <c r="MQY44" s="27"/>
      <c r="MQZ44" s="27"/>
      <c r="MRA44" s="27"/>
      <c r="MRB44" s="27"/>
      <c r="MRC44" s="27"/>
      <c r="MRD44" s="27"/>
      <c r="MRE44" s="27"/>
      <c r="MRF44" s="27"/>
      <c r="MRG44" s="27"/>
      <c r="MRH44" s="27"/>
      <c r="MRI44" s="27"/>
      <c r="MRJ44" s="27"/>
      <c r="MRK44" s="27"/>
      <c r="MRL44" s="27"/>
      <c r="MRM44" s="27"/>
      <c r="MRN44" s="27"/>
      <c r="MRO44" s="27"/>
      <c r="MRP44" s="27"/>
      <c r="MRQ44" s="27"/>
      <c r="MRR44" s="27"/>
      <c r="MRS44" s="27"/>
      <c r="MRT44" s="27"/>
      <c r="MRU44" s="27"/>
      <c r="MRV44" s="27"/>
      <c r="MRW44" s="27"/>
      <c r="MRX44" s="27"/>
      <c r="MRY44" s="27"/>
      <c r="MRZ44" s="27"/>
      <c r="MSA44" s="27"/>
      <c r="MSB44" s="27"/>
      <c r="MSC44" s="27"/>
      <c r="MSD44" s="27"/>
      <c r="MSE44" s="27"/>
      <c r="MSF44" s="27"/>
      <c r="MSG44" s="27"/>
      <c r="MSH44" s="27"/>
      <c r="MSI44" s="27"/>
      <c r="MSJ44" s="27"/>
      <c r="MSK44" s="27"/>
      <c r="MSL44" s="27"/>
      <c r="MSM44" s="27"/>
      <c r="MSN44" s="27"/>
      <c r="MSO44" s="27"/>
      <c r="MSP44" s="27"/>
      <c r="MSQ44" s="27"/>
      <c r="MSR44" s="27"/>
      <c r="MSS44" s="27"/>
      <c r="MST44" s="27"/>
      <c r="MSU44" s="27"/>
      <c r="MSV44" s="27"/>
      <c r="MSW44" s="27"/>
      <c r="MSX44" s="27"/>
      <c r="MSY44" s="27"/>
      <c r="MSZ44" s="27"/>
      <c r="MTA44" s="27"/>
      <c r="MTB44" s="27"/>
      <c r="MTC44" s="27"/>
      <c r="MTD44" s="27"/>
      <c r="MTE44" s="27"/>
      <c r="MTF44" s="27"/>
      <c r="MTG44" s="27"/>
      <c r="MTH44" s="27"/>
      <c r="MTI44" s="27"/>
      <c r="MTJ44" s="27"/>
      <c r="MTK44" s="27"/>
      <c r="MTL44" s="27"/>
      <c r="MTM44" s="27"/>
      <c r="MTN44" s="27"/>
      <c r="MTO44" s="27"/>
      <c r="MTP44" s="27"/>
      <c r="MTQ44" s="27"/>
      <c r="MTR44" s="27"/>
      <c r="MTS44" s="27"/>
      <c r="MTT44" s="27"/>
      <c r="MTU44" s="27"/>
      <c r="MTV44" s="27"/>
      <c r="MTW44" s="27"/>
      <c r="MTX44" s="27"/>
      <c r="MTY44" s="27"/>
      <c r="MTZ44" s="27"/>
      <c r="MUA44" s="27"/>
      <c r="MUB44" s="27"/>
      <c r="MUC44" s="27"/>
      <c r="MUD44" s="27"/>
      <c r="MUE44" s="27"/>
      <c r="MUF44" s="27"/>
      <c r="MUG44" s="27"/>
      <c r="MUH44" s="27"/>
      <c r="MUI44" s="27"/>
      <c r="MUJ44" s="27"/>
      <c r="MUK44" s="27"/>
      <c r="MUL44" s="27"/>
      <c r="MUM44" s="27"/>
      <c r="MUN44" s="27"/>
      <c r="MUO44" s="27"/>
      <c r="MUP44" s="27"/>
      <c r="MUQ44" s="27"/>
      <c r="MUR44" s="27"/>
      <c r="MUS44" s="27"/>
      <c r="MUT44" s="27"/>
      <c r="MUU44" s="27"/>
      <c r="MUV44" s="27"/>
      <c r="MUW44" s="27"/>
      <c r="MUX44" s="27"/>
      <c r="MUY44" s="27"/>
      <c r="MUZ44" s="27"/>
      <c r="MVA44" s="27"/>
      <c r="MVB44" s="27"/>
      <c r="MVC44" s="27"/>
      <c r="MVD44" s="27"/>
      <c r="MVE44" s="27"/>
      <c r="MVF44" s="27"/>
      <c r="MVG44" s="27"/>
      <c r="MVH44" s="27"/>
      <c r="MVI44" s="27"/>
      <c r="MVJ44" s="27"/>
      <c r="MVK44" s="27"/>
      <c r="MVL44" s="27"/>
      <c r="MVM44" s="27"/>
      <c r="MVN44" s="27"/>
      <c r="MVO44" s="27"/>
      <c r="MVP44" s="27"/>
      <c r="MVQ44" s="27"/>
      <c r="MVR44" s="27"/>
      <c r="MVS44" s="27"/>
      <c r="MVT44" s="27"/>
      <c r="MVU44" s="27"/>
      <c r="MVV44" s="27"/>
      <c r="MVW44" s="27"/>
      <c r="MVX44" s="27"/>
      <c r="MVY44" s="27"/>
      <c r="MVZ44" s="27"/>
      <c r="MWA44" s="27"/>
      <c r="MWB44" s="27"/>
      <c r="MWC44" s="27"/>
      <c r="MWD44" s="27"/>
      <c r="MWE44" s="27"/>
      <c r="MWF44" s="27"/>
      <c r="MWG44" s="27"/>
      <c r="MWH44" s="27"/>
      <c r="MWI44" s="27"/>
      <c r="MWJ44" s="27"/>
      <c r="MWK44" s="27"/>
      <c r="MWL44" s="27"/>
      <c r="MWM44" s="27"/>
      <c r="MWN44" s="27"/>
      <c r="MWO44" s="27"/>
      <c r="MWP44" s="27"/>
      <c r="MWQ44" s="27"/>
      <c r="MWR44" s="27"/>
      <c r="MWS44" s="27"/>
      <c r="MWT44" s="27"/>
      <c r="MWU44" s="27"/>
      <c r="MWV44" s="27"/>
      <c r="MWW44" s="27"/>
      <c r="MWX44" s="27"/>
      <c r="MWY44" s="27"/>
      <c r="MWZ44" s="27"/>
      <c r="MXA44" s="27"/>
      <c r="MXB44" s="27"/>
      <c r="MXC44" s="27"/>
      <c r="MXD44" s="27"/>
      <c r="MXE44" s="27"/>
      <c r="MXF44" s="27"/>
      <c r="MXG44" s="27"/>
      <c r="MXH44" s="27"/>
      <c r="MXI44" s="27"/>
      <c r="MXJ44" s="27"/>
      <c r="MXK44" s="27"/>
      <c r="MXL44" s="27"/>
      <c r="MXM44" s="27"/>
      <c r="MXN44" s="27"/>
      <c r="MXO44" s="27"/>
      <c r="MXP44" s="27"/>
      <c r="MXQ44" s="27"/>
      <c r="MXR44" s="27"/>
      <c r="MXS44" s="27"/>
      <c r="MXT44" s="27"/>
      <c r="MXU44" s="27"/>
      <c r="MXV44" s="27"/>
      <c r="MXW44" s="27"/>
      <c r="MXX44" s="27"/>
      <c r="MXY44" s="27"/>
      <c r="MXZ44" s="27"/>
      <c r="MYA44" s="27"/>
      <c r="MYB44" s="27"/>
      <c r="MYC44" s="27"/>
      <c r="MYD44" s="27"/>
      <c r="MYE44" s="27"/>
      <c r="MYF44" s="27"/>
      <c r="MYG44" s="27"/>
      <c r="MYH44" s="27"/>
      <c r="MYI44" s="27"/>
      <c r="MYJ44" s="27"/>
      <c r="MYK44" s="27"/>
      <c r="MYL44" s="27"/>
      <c r="MYM44" s="27"/>
      <c r="MYN44" s="27"/>
      <c r="MYO44" s="27"/>
      <c r="MYP44" s="27"/>
      <c r="MYQ44" s="27"/>
      <c r="MYR44" s="27"/>
      <c r="MYT44" s="27"/>
      <c r="MYU44" s="27"/>
      <c r="MYV44" s="27"/>
      <c r="MYY44" s="27"/>
      <c r="MYZ44" s="27"/>
      <c r="MZA44" s="27"/>
      <c r="MZB44" s="27"/>
      <c r="MZC44" s="27"/>
      <c r="MZD44" s="27"/>
      <c r="MZE44" s="27"/>
      <c r="MZF44" s="27"/>
      <c r="MZG44" s="27"/>
      <c r="MZH44" s="27"/>
      <c r="MZI44" s="27"/>
      <c r="MZQ44" s="27"/>
      <c r="MZR44" s="27"/>
      <c r="MZS44" s="27"/>
      <c r="MZT44" s="27"/>
      <c r="MZU44" s="27"/>
      <c r="MZV44" s="27"/>
      <c r="MZW44" s="27"/>
      <c r="MZX44" s="27"/>
      <c r="MZY44" s="27"/>
      <c r="MZZ44" s="27"/>
      <c r="NAA44" s="27"/>
      <c r="NAB44" s="27"/>
      <c r="NAC44" s="27"/>
      <c r="NAD44" s="27"/>
      <c r="NAE44" s="27"/>
      <c r="NAF44" s="27"/>
      <c r="NAG44" s="27"/>
      <c r="NAH44" s="27"/>
      <c r="NAI44" s="27"/>
      <c r="NAJ44" s="27"/>
      <c r="NAK44" s="27"/>
      <c r="NAL44" s="27"/>
      <c r="NAM44" s="27"/>
      <c r="NAN44" s="27"/>
      <c r="NAO44" s="27"/>
      <c r="NAP44" s="27"/>
      <c r="NAQ44" s="27"/>
      <c r="NAR44" s="27"/>
      <c r="NAS44" s="27"/>
      <c r="NAT44" s="27"/>
      <c r="NAU44" s="27"/>
      <c r="NAV44" s="27"/>
      <c r="NAW44" s="27"/>
      <c r="NAX44" s="27"/>
      <c r="NAY44" s="27"/>
      <c r="NAZ44" s="27"/>
      <c r="NBA44" s="27"/>
      <c r="NBB44" s="27"/>
      <c r="NBC44" s="27"/>
      <c r="NBD44" s="27"/>
      <c r="NBE44" s="27"/>
      <c r="NBF44" s="27"/>
      <c r="NBG44" s="27"/>
      <c r="NBH44" s="27"/>
      <c r="NBI44" s="27"/>
      <c r="NBJ44" s="27"/>
      <c r="NBK44" s="27"/>
      <c r="NBL44" s="27"/>
      <c r="NBM44" s="27"/>
      <c r="NBN44" s="27"/>
      <c r="NBO44" s="27"/>
      <c r="NBP44" s="27"/>
      <c r="NBQ44" s="27"/>
      <c r="NBR44" s="27"/>
      <c r="NBS44" s="27"/>
      <c r="NBT44" s="27"/>
      <c r="NBU44" s="27"/>
      <c r="NBV44" s="27"/>
      <c r="NBW44" s="27"/>
      <c r="NBX44" s="27"/>
      <c r="NBY44" s="27"/>
      <c r="NBZ44" s="27"/>
      <c r="NCA44" s="27"/>
      <c r="NCB44" s="27"/>
      <c r="NCC44" s="27"/>
      <c r="NCD44" s="27"/>
      <c r="NCE44" s="27"/>
      <c r="NCF44" s="27"/>
      <c r="NCG44" s="27"/>
      <c r="NCH44" s="27"/>
      <c r="NCI44" s="27"/>
      <c r="NCJ44" s="27"/>
      <c r="NCK44" s="27"/>
      <c r="NCL44" s="27"/>
      <c r="NCM44" s="27"/>
      <c r="NCN44" s="27"/>
      <c r="NCO44" s="27"/>
      <c r="NCP44" s="27"/>
      <c r="NCQ44" s="27"/>
      <c r="NCR44" s="27"/>
      <c r="NCS44" s="27"/>
      <c r="NCT44" s="27"/>
      <c r="NCU44" s="27"/>
      <c r="NCV44" s="27"/>
      <c r="NCW44" s="27"/>
      <c r="NCX44" s="27"/>
      <c r="NCY44" s="27"/>
      <c r="NCZ44" s="27"/>
      <c r="NDA44" s="27"/>
      <c r="NDB44" s="27"/>
      <c r="NDC44" s="27"/>
      <c r="NDD44" s="27"/>
      <c r="NDE44" s="27"/>
      <c r="NDF44" s="27"/>
      <c r="NDG44" s="27"/>
      <c r="NDH44" s="27"/>
      <c r="NDI44" s="27"/>
      <c r="NDJ44" s="27"/>
      <c r="NDK44" s="27"/>
      <c r="NDL44" s="27"/>
      <c r="NDM44" s="27"/>
      <c r="NDN44" s="27"/>
      <c r="NDO44" s="27"/>
      <c r="NDP44" s="27"/>
      <c r="NDQ44" s="27"/>
      <c r="NDR44" s="27"/>
      <c r="NDS44" s="27"/>
      <c r="NDT44" s="27"/>
      <c r="NDU44" s="27"/>
      <c r="NDV44" s="27"/>
      <c r="NDW44" s="27"/>
      <c r="NDX44" s="27"/>
      <c r="NDY44" s="27"/>
      <c r="NDZ44" s="27"/>
      <c r="NEA44" s="27"/>
      <c r="NEB44" s="27"/>
      <c r="NEC44" s="27"/>
      <c r="NED44" s="27"/>
      <c r="NEE44" s="27"/>
      <c r="NEF44" s="27"/>
      <c r="NEG44" s="27"/>
      <c r="NEH44" s="27"/>
      <c r="NEI44" s="27"/>
      <c r="NEJ44" s="27"/>
      <c r="NEK44" s="27"/>
      <c r="NEL44" s="27"/>
      <c r="NEM44" s="27"/>
      <c r="NEN44" s="27"/>
      <c r="NEO44" s="27"/>
      <c r="NEP44" s="27"/>
      <c r="NEQ44" s="27"/>
      <c r="NER44" s="27"/>
      <c r="NES44" s="27"/>
      <c r="NET44" s="27"/>
      <c r="NEU44" s="27"/>
      <c r="NEV44" s="27"/>
      <c r="NEW44" s="27"/>
      <c r="NEX44" s="27"/>
      <c r="NEY44" s="27"/>
      <c r="NEZ44" s="27"/>
      <c r="NFA44" s="27"/>
      <c r="NFB44" s="27"/>
      <c r="NFC44" s="27"/>
      <c r="NFD44" s="27"/>
      <c r="NFE44" s="27"/>
      <c r="NFF44" s="27"/>
      <c r="NFG44" s="27"/>
      <c r="NFH44" s="27"/>
      <c r="NFI44" s="27"/>
      <c r="NFJ44" s="27"/>
      <c r="NFK44" s="27"/>
      <c r="NFL44" s="27"/>
      <c r="NFM44" s="27"/>
      <c r="NFN44" s="27"/>
      <c r="NFO44" s="27"/>
      <c r="NFP44" s="27"/>
      <c r="NFQ44" s="27"/>
      <c r="NFR44" s="27"/>
      <c r="NFS44" s="27"/>
      <c r="NFT44" s="27"/>
      <c r="NFU44" s="27"/>
      <c r="NFV44" s="27"/>
      <c r="NFW44" s="27"/>
      <c r="NFX44" s="27"/>
      <c r="NFY44" s="27"/>
      <c r="NFZ44" s="27"/>
      <c r="NGA44" s="27"/>
      <c r="NGB44" s="27"/>
      <c r="NGC44" s="27"/>
      <c r="NGD44" s="27"/>
      <c r="NGE44" s="27"/>
      <c r="NGF44" s="27"/>
      <c r="NGG44" s="27"/>
      <c r="NGH44" s="27"/>
      <c r="NGI44" s="27"/>
      <c r="NGJ44" s="27"/>
      <c r="NGK44" s="27"/>
      <c r="NGL44" s="27"/>
      <c r="NGM44" s="27"/>
      <c r="NGN44" s="27"/>
      <c r="NGO44" s="27"/>
      <c r="NGP44" s="27"/>
      <c r="NGQ44" s="27"/>
      <c r="NGR44" s="27"/>
      <c r="NGS44" s="27"/>
      <c r="NGT44" s="27"/>
      <c r="NGU44" s="27"/>
      <c r="NGV44" s="27"/>
      <c r="NGW44" s="27"/>
      <c r="NGX44" s="27"/>
      <c r="NGY44" s="27"/>
      <c r="NGZ44" s="27"/>
      <c r="NHA44" s="27"/>
      <c r="NHB44" s="27"/>
      <c r="NHC44" s="27"/>
      <c r="NHD44" s="27"/>
      <c r="NHE44" s="27"/>
      <c r="NHF44" s="27"/>
      <c r="NHG44" s="27"/>
      <c r="NHH44" s="27"/>
      <c r="NHI44" s="27"/>
      <c r="NHJ44" s="27"/>
      <c r="NHK44" s="27"/>
      <c r="NHL44" s="27"/>
      <c r="NHM44" s="27"/>
      <c r="NHN44" s="27"/>
      <c r="NHO44" s="27"/>
      <c r="NHP44" s="27"/>
      <c r="NHQ44" s="27"/>
      <c r="NHR44" s="27"/>
      <c r="NHS44" s="27"/>
      <c r="NHT44" s="27"/>
      <c r="NHU44" s="27"/>
      <c r="NHV44" s="27"/>
      <c r="NHW44" s="27"/>
      <c r="NHX44" s="27"/>
      <c r="NHY44" s="27"/>
      <c r="NHZ44" s="27"/>
      <c r="NIA44" s="27"/>
      <c r="NIB44" s="27"/>
      <c r="NIC44" s="27"/>
      <c r="NID44" s="27"/>
      <c r="NIE44" s="27"/>
      <c r="NIF44" s="27"/>
      <c r="NIG44" s="27"/>
      <c r="NIH44" s="27"/>
      <c r="NII44" s="27"/>
      <c r="NIJ44" s="27"/>
      <c r="NIK44" s="27"/>
      <c r="NIL44" s="27"/>
      <c r="NIM44" s="27"/>
      <c r="NIN44" s="27"/>
      <c r="NIP44" s="27"/>
      <c r="NIQ44" s="27"/>
      <c r="NIR44" s="27"/>
      <c r="NIU44" s="27"/>
      <c r="NIV44" s="27"/>
      <c r="NIW44" s="27"/>
      <c r="NIX44" s="27"/>
      <c r="NIY44" s="27"/>
      <c r="NIZ44" s="27"/>
      <c r="NJA44" s="27"/>
      <c r="NJB44" s="27"/>
      <c r="NJC44" s="27"/>
      <c r="NJD44" s="27"/>
      <c r="NJE44" s="27"/>
      <c r="NJM44" s="27"/>
      <c r="NJN44" s="27"/>
      <c r="NJO44" s="27"/>
      <c r="NJP44" s="27"/>
      <c r="NJQ44" s="27"/>
      <c r="NJR44" s="27"/>
      <c r="NJS44" s="27"/>
      <c r="NJT44" s="27"/>
      <c r="NJU44" s="27"/>
      <c r="NJV44" s="27"/>
      <c r="NJW44" s="27"/>
      <c r="NJX44" s="27"/>
      <c r="NJY44" s="27"/>
      <c r="NJZ44" s="27"/>
      <c r="NKA44" s="27"/>
      <c r="NKB44" s="27"/>
      <c r="NKC44" s="27"/>
      <c r="NKD44" s="27"/>
      <c r="NKE44" s="27"/>
      <c r="NKF44" s="27"/>
      <c r="NKG44" s="27"/>
      <c r="NKH44" s="27"/>
      <c r="NKI44" s="27"/>
      <c r="NKJ44" s="27"/>
      <c r="NKK44" s="27"/>
      <c r="NKL44" s="27"/>
      <c r="NKM44" s="27"/>
      <c r="NKN44" s="27"/>
      <c r="NKO44" s="27"/>
      <c r="NKP44" s="27"/>
      <c r="NKQ44" s="27"/>
      <c r="NKR44" s="27"/>
      <c r="NKS44" s="27"/>
      <c r="NKT44" s="27"/>
      <c r="NKU44" s="27"/>
      <c r="NKV44" s="27"/>
      <c r="NKW44" s="27"/>
      <c r="NKX44" s="27"/>
      <c r="NKY44" s="27"/>
      <c r="NKZ44" s="27"/>
      <c r="NLA44" s="27"/>
      <c r="NLB44" s="27"/>
      <c r="NLC44" s="27"/>
      <c r="NLD44" s="27"/>
      <c r="NLE44" s="27"/>
      <c r="NLF44" s="27"/>
      <c r="NLG44" s="27"/>
      <c r="NLH44" s="27"/>
      <c r="NLI44" s="27"/>
      <c r="NLJ44" s="27"/>
      <c r="NLK44" s="27"/>
      <c r="NLL44" s="27"/>
      <c r="NLM44" s="27"/>
      <c r="NLN44" s="27"/>
      <c r="NLO44" s="27"/>
      <c r="NLP44" s="27"/>
      <c r="NLQ44" s="27"/>
      <c r="NLR44" s="27"/>
      <c r="NLS44" s="27"/>
      <c r="NLT44" s="27"/>
      <c r="NLU44" s="27"/>
      <c r="NLV44" s="27"/>
      <c r="NLW44" s="27"/>
      <c r="NLX44" s="27"/>
      <c r="NLY44" s="27"/>
      <c r="NLZ44" s="27"/>
      <c r="NMA44" s="27"/>
      <c r="NMB44" s="27"/>
      <c r="NMC44" s="27"/>
      <c r="NMD44" s="27"/>
      <c r="NME44" s="27"/>
      <c r="NMF44" s="27"/>
      <c r="NMG44" s="27"/>
      <c r="NMH44" s="27"/>
      <c r="NMI44" s="27"/>
      <c r="NMJ44" s="27"/>
      <c r="NMK44" s="27"/>
      <c r="NML44" s="27"/>
      <c r="NMM44" s="27"/>
      <c r="NMN44" s="27"/>
      <c r="NMO44" s="27"/>
      <c r="NMP44" s="27"/>
      <c r="NMQ44" s="27"/>
      <c r="NMR44" s="27"/>
      <c r="NMS44" s="27"/>
      <c r="NMT44" s="27"/>
      <c r="NMU44" s="27"/>
      <c r="NMV44" s="27"/>
      <c r="NMW44" s="27"/>
      <c r="NMX44" s="27"/>
      <c r="NMY44" s="27"/>
      <c r="NMZ44" s="27"/>
      <c r="NNA44" s="27"/>
      <c r="NNB44" s="27"/>
      <c r="NNC44" s="27"/>
      <c r="NND44" s="27"/>
      <c r="NNE44" s="27"/>
      <c r="NNF44" s="27"/>
      <c r="NNG44" s="27"/>
      <c r="NNH44" s="27"/>
      <c r="NNI44" s="27"/>
      <c r="NNJ44" s="27"/>
      <c r="NNK44" s="27"/>
      <c r="NNL44" s="27"/>
      <c r="NNM44" s="27"/>
      <c r="NNN44" s="27"/>
      <c r="NNO44" s="27"/>
      <c r="NNP44" s="27"/>
      <c r="NNQ44" s="27"/>
      <c r="NNR44" s="27"/>
      <c r="NNS44" s="27"/>
      <c r="NNT44" s="27"/>
      <c r="NNU44" s="27"/>
      <c r="NNV44" s="27"/>
      <c r="NNW44" s="27"/>
      <c r="NNX44" s="27"/>
      <c r="NNY44" s="27"/>
      <c r="NNZ44" s="27"/>
      <c r="NOA44" s="27"/>
      <c r="NOB44" s="27"/>
      <c r="NOC44" s="27"/>
      <c r="NOD44" s="27"/>
      <c r="NOE44" s="27"/>
      <c r="NOF44" s="27"/>
      <c r="NOG44" s="27"/>
      <c r="NOH44" s="27"/>
      <c r="NOI44" s="27"/>
      <c r="NOJ44" s="27"/>
      <c r="NOK44" s="27"/>
      <c r="NOL44" s="27"/>
      <c r="NOM44" s="27"/>
      <c r="NON44" s="27"/>
      <c r="NOO44" s="27"/>
      <c r="NOP44" s="27"/>
      <c r="NOQ44" s="27"/>
      <c r="NOR44" s="27"/>
      <c r="NOS44" s="27"/>
      <c r="NOT44" s="27"/>
      <c r="NOU44" s="27"/>
      <c r="NOV44" s="27"/>
      <c r="NOW44" s="27"/>
      <c r="NOX44" s="27"/>
      <c r="NOY44" s="27"/>
      <c r="NOZ44" s="27"/>
      <c r="NPA44" s="27"/>
      <c r="NPB44" s="27"/>
      <c r="NPC44" s="27"/>
      <c r="NPD44" s="27"/>
      <c r="NPE44" s="27"/>
      <c r="NPF44" s="27"/>
      <c r="NPG44" s="27"/>
      <c r="NPH44" s="27"/>
      <c r="NPI44" s="27"/>
      <c r="NPJ44" s="27"/>
      <c r="NPK44" s="27"/>
      <c r="NPL44" s="27"/>
      <c r="NPM44" s="27"/>
      <c r="NPN44" s="27"/>
      <c r="NPO44" s="27"/>
      <c r="NPP44" s="27"/>
      <c r="NPQ44" s="27"/>
      <c r="NPR44" s="27"/>
      <c r="NPS44" s="27"/>
      <c r="NPT44" s="27"/>
      <c r="NPU44" s="27"/>
      <c r="NPV44" s="27"/>
      <c r="NPW44" s="27"/>
      <c r="NPX44" s="27"/>
      <c r="NPY44" s="27"/>
      <c r="NPZ44" s="27"/>
      <c r="NQA44" s="27"/>
      <c r="NQB44" s="27"/>
      <c r="NQC44" s="27"/>
      <c r="NQD44" s="27"/>
      <c r="NQE44" s="27"/>
      <c r="NQF44" s="27"/>
      <c r="NQG44" s="27"/>
      <c r="NQH44" s="27"/>
      <c r="NQI44" s="27"/>
      <c r="NQJ44" s="27"/>
      <c r="NQK44" s="27"/>
      <c r="NQL44" s="27"/>
      <c r="NQM44" s="27"/>
      <c r="NQN44" s="27"/>
      <c r="NQO44" s="27"/>
      <c r="NQP44" s="27"/>
      <c r="NQQ44" s="27"/>
      <c r="NQR44" s="27"/>
      <c r="NQS44" s="27"/>
      <c r="NQT44" s="27"/>
      <c r="NQU44" s="27"/>
      <c r="NQV44" s="27"/>
      <c r="NQW44" s="27"/>
      <c r="NQX44" s="27"/>
      <c r="NQY44" s="27"/>
      <c r="NQZ44" s="27"/>
      <c r="NRA44" s="27"/>
      <c r="NRB44" s="27"/>
      <c r="NRC44" s="27"/>
      <c r="NRD44" s="27"/>
      <c r="NRE44" s="27"/>
      <c r="NRF44" s="27"/>
      <c r="NRG44" s="27"/>
      <c r="NRH44" s="27"/>
      <c r="NRI44" s="27"/>
      <c r="NRJ44" s="27"/>
      <c r="NRK44" s="27"/>
      <c r="NRL44" s="27"/>
      <c r="NRM44" s="27"/>
      <c r="NRN44" s="27"/>
      <c r="NRO44" s="27"/>
      <c r="NRP44" s="27"/>
      <c r="NRQ44" s="27"/>
      <c r="NRR44" s="27"/>
      <c r="NRS44" s="27"/>
      <c r="NRT44" s="27"/>
      <c r="NRU44" s="27"/>
      <c r="NRV44" s="27"/>
      <c r="NRW44" s="27"/>
      <c r="NRX44" s="27"/>
      <c r="NRY44" s="27"/>
      <c r="NRZ44" s="27"/>
      <c r="NSA44" s="27"/>
      <c r="NSB44" s="27"/>
      <c r="NSC44" s="27"/>
      <c r="NSD44" s="27"/>
      <c r="NSE44" s="27"/>
      <c r="NSF44" s="27"/>
      <c r="NSG44" s="27"/>
      <c r="NSH44" s="27"/>
      <c r="NSI44" s="27"/>
      <c r="NSJ44" s="27"/>
      <c r="NSL44" s="27"/>
      <c r="NSM44" s="27"/>
      <c r="NSN44" s="27"/>
      <c r="NSQ44" s="27"/>
      <c r="NSR44" s="27"/>
      <c r="NSS44" s="27"/>
      <c r="NST44" s="27"/>
      <c r="NSU44" s="27"/>
      <c r="NSV44" s="27"/>
      <c r="NSW44" s="27"/>
      <c r="NSX44" s="27"/>
      <c r="NSY44" s="27"/>
      <c r="NSZ44" s="27"/>
      <c r="NTA44" s="27"/>
      <c r="NTI44" s="27"/>
      <c r="NTJ44" s="27"/>
      <c r="NTK44" s="27"/>
      <c r="NTL44" s="27"/>
      <c r="NTM44" s="27"/>
      <c r="NTN44" s="27"/>
      <c r="NTO44" s="27"/>
      <c r="NTP44" s="27"/>
      <c r="NTQ44" s="27"/>
      <c r="NTR44" s="27"/>
      <c r="NTS44" s="27"/>
      <c r="NTT44" s="27"/>
      <c r="NTU44" s="27"/>
      <c r="NTV44" s="27"/>
      <c r="NTW44" s="27"/>
      <c r="NTX44" s="27"/>
      <c r="NTY44" s="27"/>
      <c r="NTZ44" s="27"/>
      <c r="NUA44" s="27"/>
      <c r="NUB44" s="27"/>
      <c r="NUC44" s="27"/>
      <c r="NUD44" s="27"/>
      <c r="NUE44" s="27"/>
      <c r="NUF44" s="27"/>
      <c r="NUG44" s="27"/>
      <c r="NUH44" s="27"/>
      <c r="NUI44" s="27"/>
      <c r="NUJ44" s="27"/>
      <c r="NUK44" s="27"/>
      <c r="NUL44" s="27"/>
      <c r="NUM44" s="27"/>
      <c r="NUN44" s="27"/>
      <c r="NUO44" s="27"/>
      <c r="NUP44" s="27"/>
      <c r="NUQ44" s="27"/>
      <c r="NUR44" s="27"/>
      <c r="NUS44" s="27"/>
      <c r="NUT44" s="27"/>
      <c r="NUU44" s="27"/>
      <c r="NUV44" s="27"/>
      <c r="NUW44" s="27"/>
      <c r="NUX44" s="27"/>
      <c r="NUY44" s="27"/>
      <c r="NUZ44" s="27"/>
      <c r="NVA44" s="27"/>
      <c r="NVB44" s="27"/>
      <c r="NVC44" s="27"/>
      <c r="NVD44" s="27"/>
      <c r="NVE44" s="27"/>
      <c r="NVF44" s="27"/>
      <c r="NVG44" s="27"/>
      <c r="NVH44" s="27"/>
      <c r="NVI44" s="27"/>
      <c r="NVJ44" s="27"/>
      <c r="NVK44" s="27"/>
      <c r="NVL44" s="27"/>
      <c r="NVM44" s="27"/>
      <c r="NVN44" s="27"/>
      <c r="NVO44" s="27"/>
      <c r="NVP44" s="27"/>
      <c r="NVQ44" s="27"/>
      <c r="NVR44" s="27"/>
      <c r="NVS44" s="27"/>
      <c r="NVT44" s="27"/>
      <c r="NVU44" s="27"/>
      <c r="NVV44" s="27"/>
      <c r="NVW44" s="27"/>
      <c r="NVX44" s="27"/>
      <c r="NVY44" s="27"/>
      <c r="NVZ44" s="27"/>
      <c r="NWA44" s="27"/>
      <c r="NWB44" s="27"/>
      <c r="NWC44" s="27"/>
      <c r="NWD44" s="27"/>
      <c r="NWE44" s="27"/>
      <c r="NWF44" s="27"/>
      <c r="NWG44" s="27"/>
      <c r="NWH44" s="27"/>
      <c r="NWI44" s="27"/>
      <c r="NWJ44" s="27"/>
      <c r="NWK44" s="27"/>
      <c r="NWL44" s="27"/>
      <c r="NWM44" s="27"/>
      <c r="NWN44" s="27"/>
      <c r="NWO44" s="27"/>
      <c r="NWP44" s="27"/>
      <c r="NWQ44" s="27"/>
      <c r="NWR44" s="27"/>
      <c r="NWS44" s="27"/>
      <c r="NWT44" s="27"/>
      <c r="NWU44" s="27"/>
      <c r="NWV44" s="27"/>
      <c r="NWW44" s="27"/>
      <c r="NWX44" s="27"/>
      <c r="NWY44" s="27"/>
      <c r="NWZ44" s="27"/>
      <c r="NXA44" s="27"/>
      <c r="NXB44" s="27"/>
      <c r="NXC44" s="27"/>
      <c r="NXD44" s="27"/>
      <c r="NXE44" s="27"/>
      <c r="NXF44" s="27"/>
      <c r="NXG44" s="27"/>
      <c r="NXH44" s="27"/>
      <c r="NXI44" s="27"/>
      <c r="NXJ44" s="27"/>
      <c r="NXK44" s="27"/>
      <c r="NXL44" s="27"/>
      <c r="NXM44" s="27"/>
      <c r="NXN44" s="27"/>
      <c r="NXO44" s="27"/>
      <c r="NXP44" s="27"/>
      <c r="NXQ44" s="27"/>
      <c r="NXR44" s="27"/>
      <c r="NXS44" s="27"/>
      <c r="NXT44" s="27"/>
      <c r="NXU44" s="27"/>
      <c r="NXV44" s="27"/>
      <c r="NXW44" s="27"/>
      <c r="NXX44" s="27"/>
      <c r="NXY44" s="27"/>
      <c r="NXZ44" s="27"/>
      <c r="NYA44" s="27"/>
      <c r="NYB44" s="27"/>
      <c r="NYC44" s="27"/>
      <c r="NYD44" s="27"/>
      <c r="NYE44" s="27"/>
      <c r="NYF44" s="27"/>
      <c r="NYG44" s="27"/>
      <c r="NYH44" s="27"/>
      <c r="NYI44" s="27"/>
      <c r="NYJ44" s="27"/>
      <c r="NYK44" s="27"/>
      <c r="NYL44" s="27"/>
      <c r="NYM44" s="27"/>
      <c r="NYN44" s="27"/>
      <c r="NYO44" s="27"/>
      <c r="NYP44" s="27"/>
      <c r="NYQ44" s="27"/>
      <c r="NYR44" s="27"/>
      <c r="NYS44" s="27"/>
      <c r="NYT44" s="27"/>
      <c r="NYU44" s="27"/>
      <c r="NYV44" s="27"/>
      <c r="NYW44" s="27"/>
      <c r="NYX44" s="27"/>
      <c r="NYY44" s="27"/>
      <c r="NYZ44" s="27"/>
      <c r="NZA44" s="27"/>
      <c r="NZB44" s="27"/>
      <c r="NZC44" s="27"/>
      <c r="NZD44" s="27"/>
      <c r="NZE44" s="27"/>
      <c r="NZF44" s="27"/>
      <c r="NZG44" s="27"/>
      <c r="NZH44" s="27"/>
      <c r="NZI44" s="27"/>
      <c r="NZJ44" s="27"/>
      <c r="NZK44" s="27"/>
      <c r="NZL44" s="27"/>
      <c r="NZM44" s="27"/>
      <c r="NZN44" s="27"/>
      <c r="NZO44" s="27"/>
      <c r="NZP44" s="27"/>
      <c r="NZQ44" s="27"/>
      <c r="NZR44" s="27"/>
      <c r="NZS44" s="27"/>
      <c r="NZT44" s="27"/>
      <c r="NZU44" s="27"/>
      <c r="NZV44" s="27"/>
      <c r="NZW44" s="27"/>
      <c r="NZX44" s="27"/>
      <c r="NZY44" s="27"/>
      <c r="NZZ44" s="27"/>
      <c r="OAA44" s="27"/>
      <c r="OAB44" s="27"/>
      <c r="OAC44" s="27"/>
      <c r="OAD44" s="27"/>
      <c r="OAE44" s="27"/>
      <c r="OAF44" s="27"/>
      <c r="OAG44" s="27"/>
      <c r="OAH44" s="27"/>
      <c r="OAI44" s="27"/>
      <c r="OAJ44" s="27"/>
      <c r="OAK44" s="27"/>
      <c r="OAL44" s="27"/>
      <c r="OAM44" s="27"/>
      <c r="OAN44" s="27"/>
      <c r="OAO44" s="27"/>
      <c r="OAP44" s="27"/>
      <c r="OAQ44" s="27"/>
      <c r="OAR44" s="27"/>
      <c r="OAS44" s="27"/>
      <c r="OAT44" s="27"/>
      <c r="OAU44" s="27"/>
      <c r="OAV44" s="27"/>
      <c r="OAW44" s="27"/>
      <c r="OAX44" s="27"/>
      <c r="OAY44" s="27"/>
      <c r="OAZ44" s="27"/>
      <c r="OBA44" s="27"/>
      <c r="OBB44" s="27"/>
      <c r="OBC44" s="27"/>
      <c r="OBD44" s="27"/>
      <c r="OBE44" s="27"/>
      <c r="OBF44" s="27"/>
      <c r="OBG44" s="27"/>
      <c r="OBH44" s="27"/>
      <c r="OBI44" s="27"/>
      <c r="OBJ44" s="27"/>
      <c r="OBK44" s="27"/>
      <c r="OBL44" s="27"/>
      <c r="OBM44" s="27"/>
      <c r="OBN44" s="27"/>
      <c r="OBO44" s="27"/>
      <c r="OBP44" s="27"/>
      <c r="OBQ44" s="27"/>
      <c r="OBR44" s="27"/>
      <c r="OBS44" s="27"/>
      <c r="OBT44" s="27"/>
      <c r="OBU44" s="27"/>
      <c r="OBV44" s="27"/>
      <c r="OBW44" s="27"/>
      <c r="OBX44" s="27"/>
      <c r="OBY44" s="27"/>
      <c r="OBZ44" s="27"/>
      <c r="OCA44" s="27"/>
      <c r="OCB44" s="27"/>
      <c r="OCC44" s="27"/>
      <c r="OCD44" s="27"/>
      <c r="OCE44" s="27"/>
      <c r="OCF44" s="27"/>
      <c r="OCH44" s="27"/>
      <c r="OCI44" s="27"/>
      <c r="OCJ44" s="27"/>
      <c r="OCM44" s="27"/>
      <c r="OCN44" s="27"/>
      <c r="OCO44" s="27"/>
      <c r="OCP44" s="27"/>
      <c r="OCQ44" s="27"/>
      <c r="OCR44" s="27"/>
      <c r="OCS44" s="27"/>
      <c r="OCT44" s="27"/>
      <c r="OCU44" s="27"/>
      <c r="OCV44" s="27"/>
      <c r="OCW44" s="27"/>
      <c r="ODE44" s="27"/>
      <c r="ODF44" s="27"/>
      <c r="ODG44" s="27"/>
      <c r="ODH44" s="27"/>
      <c r="ODI44" s="27"/>
      <c r="ODJ44" s="27"/>
      <c r="ODK44" s="27"/>
      <c r="ODL44" s="27"/>
      <c r="ODM44" s="27"/>
      <c r="ODN44" s="27"/>
      <c r="ODO44" s="27"/>
      <c r="ODP44" s="27"/>
      <c r="ODQ44" s="27"/>
      <c r="ODR44" s="27"/>
      <c r="ODS44" s="27"/>
      <c r="ODT44" s="27"/>
      <c r="ODU44" s="27"/>
      <c r="ODV44" s="27"/>
      <c r="ODW44" s="27"/>
      <c r="ODX44" s="27"/>
      <c r="ODY44" s="27"/>
      <c r="ODZ44" s="27"/>
      <c r="OEA44" s="27"/>
      <c r="OEB44" s="27"/>
      <c r="OEC44" s="27"/>
      <c r="OED44" s="27"/>
      <c r="OEE44" s="27"/>
      <c r="OEF44" s="27"/>
      <c r="OEG44" s="27"/>
      <c r="OEH44" s="27"/>
      <c r="OEI44" s="27"/>
      <c r="OEJ44" s="27"/>
      <c r="OEK44" s="27"/>
      <c r="OEL44" s="27"/>
      <c r="OEM44" s="27"/>
      <c r="OEN44" s="27"/>
      <c r="OEO44" s="27"/>
      <c r="OEP44" s="27"/>
      <c r="OEQ44" s="27"/>
      <c r="OER44" s="27"/>
      <c r="OES44" s="27"/>
      <c r="OET44" s="27"/>
      <c r="OEU44" s="27"/>
      <c r="OEV44" s="27"/>
      <c r="OEW44" s="27"/>
      <c r="OEX44" s="27"/>
      <c r="OEY44" s="27"/>
      <c r="OEZ44" s="27"/>
      <c r="OFA44" s="27"/>
      <c r="OFB44" s="27"/>
      <c r="OFC44" s="27"/>
      <c r="OFD44" s="27"/>
      <c r="OFE44" s="27"/>
      <c r="OFF44" s="27"/>
      <c r="OFG44" s="27"/>
      <c r="OFH44" s="27"/>
      <c r="OFI44" s="27"/>
      <c r="OFJ44" s="27"/>
      <c r="OFK44" s="27"/>
      <c r="OFL44" s="27"/>
      <c r="OFM44" s="27"/>
      <c r="OFN44" s="27"/>
      <c r="OFO44" s="27"/>
      <c r="OFP44" s="27"/>
      <c r="OFQ44" s="27"/>
      <c r="OFR44" s="27"/>
      <c r="OFS44" s="27"/>
      <c r="OFT44" s="27"/>
      <c r="OFU44" s="27"/>
      <c r="OFV44" s="27"/>
      <c r="OFW44" s="27"/>
      <c r="OFX44" s="27"/>
      <c r="OFY44" s="27"/>
      <c r="OFZ44" s="27"/>
      <c r="OGA44" s="27"/>
      <c r="OGB44" s="27"/>
      <c r="OGC44" s="27"/>
      <c r="OGD44" s="27"/>
      <c r="OGE44" s="27"/>
      <c r="OGF44" s="27"/>
      <c r="OGG44" s="27"/>
      <c r="OGH44" s="27"/>
      <c r="OGI44" s="27"/>
      <c r="OGJ44" s="27"/>
      <c r="OGK44" s="27"/>
      <c r="OGL44" s="27"/>
      <c r="OGM44" s="27"/>
      <c r="OGN44" s="27"/>
      <c r="OGO44" s="27"/>
      <c r="OGP44" s="27"/>
      <c r="OGQ44" s="27"/>
      <c r="OGR44" s="27"/>
      <c r="OGS44" s="27"/>
      <c r="OGT44" s="27"/>
      <c r="OGU44" s="27"/>
      <c r="OGV44" s="27"/>
      <c r="OGW44" s="27"/>
      <c r="OGX44" s="27"/>
      <c r="OGY44" s="27"/>
      <c r="OGZ44" s="27"/>
      <c r="OHA44" s="27"/>
      <c r="OHB44" s="27"/>
      <c r="OHC44" s="27"/>
      <c r="OHD44" s="27"/>
      <c r="OHE44" s="27"/>
      <c r="OHF44" s="27"/>
      <c r="OHG44" s="27"/>
      <c r="OHH44" s="27"/>
      <c r="OHI44" s="27"/>
      <c r="OHJ44" s="27"/>
      <c r="OHK44" s="27"/>
      <c r="OHL44" s="27"/>
      <c r="OHM44" s="27"/>
      <c r="OHN44" s="27"/>
      <c r="OHO44" s="27"/>
      <c r="OHP44" s="27"/>
      <c r="OHQ44" s="27"/>
      <c r="OHR44" s="27"/>
      <c r="OHS44" s="27"/>
      <c r="OHT44" s="27"/>
      <c r="OHU44" s="27"/>
      <c r="OHV44" s="27"/>
      <c r="OHW44" s="27"/>
      <c r="OHX44" s="27"/>
      <c r="OHY44" s="27"/>
      <c r="OHZ44" s="27"/>
      <c r="OIA44" s="27"/>
      <c r="OIB44" s="27"/>
      <c r="OIC44" s="27"/>
      <c r="OID44" s="27"/>
      <c r="OIE44" s="27"/>
      <c r="OIF44" s="27"/>
      <c r="OIG44" s="27"/>
      <c r="OIH44" s="27"/>
      <c r="OII44" s="27"/>
      <c r="OIJ44" s="27"/>
      <c r="OIK44" s="27"/>
      <c r="OIL44" s="27"/>
      <c r="OIM44" s="27"/>
      <c r="OIN44" s="27"/>
      <c r="OIO44" s="27"/>
      <c r="OIP44" s="27"/>
      <c r="OIQ44" s="27"/>
      <c r="OIR44" s="27"/>
      <c r="OIS44" s="27"/>
      <c r="OIT44" s="27"/>
      <c r="OIU44" s="27"/>
      <c r="OIV44" s="27"/>
      <c r="OIW44" s="27"/>
      <c r="OIX44" s="27"/>
      <c r="OIY44" s="27"/>
      <c r="OIZ44" s="27"/>
      <c r="OJA44" s="27"/>
      <c r="OJB44" s="27"/>
      <c r="OJC44" s="27"/>
      <c r="OJD44" s="27"/>
      <c r="OJE44" s="27"/>
      <c r="OJF44" s="27"/>
      <c r="OJG44" s="27"/>
      <c r="OJH44" s="27"/>
      <c r="OJI44" s="27"/>
      <c r="OJJ44" s="27"/>
      <c r="OJK44" s="27"/>
      <c r="OJL44" s="27"/>
      <c r="OJM44" s="27"/>
      <c r="OJN44" s="27"/>
      <c r="OJO44" s="27"/>
      <c r="OJP44" s="27"/>
      <c r="OJQ44" s="27"/>
      <c r="OJR44" s="27"/>
      <c r="OJS44" s="27"/>
      <c r="OJT44" s="27"/>
      <c r="OJU44" s="27"/>
      <c r="OJV44" s="27"/>
      <c r="OJW44" s="27"/>
      <c r="OJX44" s="27"/>
      <c r="OJY44" s="27"/>
      <c r="OJZ44" s="27"/>
      <c r="OKA44" s="27"/>
      <c r="OKB44" s="27"/>
      <c r="OKC44" s="27"/>
      <c r="OKD44" s="27"/>
      <c r="OKE44" s="27"/>
      <c r="OKF44" s="27"/>
      <c r="OKG44" s="27"/>
      <c r="OKH44" s="27"/>
      <c r="OKI44" s="27"/>
      <c r="OKJ44" s="27"/>
      <c r="OKK44" s="27"/>
      <c r="OKL44" s="27"/>
      <c r="OKM44" s="27"/>
      <c r="OKN44" s="27"/>
      <c r="OKO44" s="27"/>
      <c r="OKP44" s="27"/>
      <c r="OKQ44" s="27"/>
      <c r="OKR44" s="27"/>
      <c r="OKS44" s="27"/>
      <c r="OKT44" s="27"/>
      <c r="OKU44" s="27"/>
      <c r="OKV44" s="27"/>
      <c r="OKW44" s="27"/>
      <c r="OKX44" s="27"/>
      <c r="OKY44" s="27"/>
      <c r="OKZ44" s="27"/>
      <c r="OLA44" s="27"/>
      <c r="OLB44" s="27"/>
      <c r="OLC44" s="27"/>
      <c r="OLD44" s="27"/>
      <c r="OLE44" s="27"/>
      <c r="OLF44" s="27"/>
      <c r="OLG44" s="27"/>
      <c r="OLH44" s="27"/>
      <c r="OLI44" s="27"/>
      <c r="OLJ44" s="27"/>
      <c r="OLK44" s="27"/>
      <c r="OLL44" s="27"/>
      <c r="OLM44" s="27"/>
      <c r="OLN44" s="27"/>
      <c r="OLO44" s="27"/>
      <c r="OLP44" s="27"/>
      <c r="OLQ44" s="27"/>
      <c r="OLR44" s="27"/>
      <c r="OLS44" s="27"/>
      <c r="OLT44" s="27"/>
      <c r="OLU44" s="27"/>
      <c r="OLV44" s="27"/>
      <c r="OLW44" s="27"/>
      <c r="OLX44" s="27"/>
      <c r="OLY44" s="27"/>
      <c r="OLZ44" s="27"/>
      <c r="OMA44" s="27"/>
      <c r="OMB44" s="27"/>
      <c r="OMD44" s="27"/>
      <c r="OME44" s="27"/>
      <c r="OMF44" s="27"/>
      <c r="OMI44" s="27"/>
      <c r="OMJ44" s="27"/>
      <c r="OMK44" s="27"/>
      <c r="OML44" s="27"/>
      <c r="OMM44" s="27"/>
      <c r="OMN44" s="27"/>
      <c r="OMO44" s="27"/>
      <c r="OMP44" s="27"/>
      <c r="OMQ44" s="27"/>
      <c r="OMR44" s="27"/>
      <c r="OMS44" s="27"/>
      <c r="ONA44" s="27"/>
      <c r="ONB44" s="27"/>
      <c r="ONC44" s="27"/>
      <c r="OND44" s="27"/>
      <c r="ONE44" s="27"/>
      <c r="ONF44" s="27"/>
      <c r="ONG44" s="27"/>
      <c r="ONH44" s="27"/>
      <c r="ONI44" s="27"/>
      <c r="ONJ44" s="27"/>
      <c r="ONK44" s="27"/>
      <c r="ONL44" s="27"/>
      <c r="ONM44" s="27"/>
      <c r="ONN44" s="27"/>
      <c r="ONO44" s="27"/>
      <c r="ONP44" s="27"/>
      <c r="ONQ44" s="27"/>
      <c r="ONR44" s="27"/>
      <c r="ONS44" s="27"/>
      <c r="ONT44" s="27"/>
      <c r="ONU44" s="27"/>
      <c r="ONV44" s="27"/>
      <c r="ONW44" s="27"/>
      <c r="ONX44" s="27"/>
      <c r="ONY44" s="27"/>
      <c r="ONZ44" s="27"/>
      <c r="OOA44" s="27"/>
      <c r="OOB44" s="27"/>
      <c r="OOC44" s="27"/>
      <c r="OOD44" s="27"/>
      <c r="OOE44" s="27"/>
      <c r="OOF44" s="27"/>
      <c r="OOG44" s="27"/>
      <c r="OOH44" s="27"/>
      <c r="OOI44" s="27"/>
      <c r="OOJ44" s="27"/>
      <c r="OOK44" s="27"/>
      <c r="OOL44" s="27"/>
      <c r="OOM44" s="27"/>
      <c r="OON44" s="27"/>
      <c r="OOO44" s="27"/>
      <c r="OOP44" s="27"/>
      <c r="OOQ44" s="27"/>
      <c r="OOR44" s="27"/>
      <c r="OOS44" s="27"/>
      <c r="OOT44" s="27"/>
      <c r="OOU44" s="27"/>
      <c r="OOV44" s="27"/>
      <c r="OOW44" s="27"/>
      <c r="OOX44" s="27"/>
      <c r="OOY44" s="27"/>
      <c r="OOZ44" s="27"/>
      <c r="OPA44" s="27"/>
      <c r="OPB44" s="27"/>
      <c r="OPC44" s="27"/>
      <c r="OPD44" s="27"/>
      <c r="OPE44" s="27"/>
      <c r="OPF44" s="27"/>
      <c r="OPG44" s="27"/>
      <c r="OPH44" s="27"/>
      <c r="OPI44" s="27"/>
      <c r="OPJ44" s="27"/>
      <c r="OPK44" s="27"/>
      <c r="OPL44" s="27"/>
      <c r="OPM44" s="27"/>
      <c r="OPN44" s="27"/>
      <c r="OPO44" s="27"/>
      <c r="OPP44" s="27"/>
      <c r="OPQ44" s="27"/>
      <c r="OPR44" s="27"/>
      <c r="OPS44" s="27"/>
      <c r="OPT44" s="27"/>
      <c r="OPU44" s="27"/>
      <c r="OPV44" s="27"/>
      <c r="OPW44" s="27"/>
      <c r="OPX44" s="27"/>
      <c r="OPY44" s="27"/>
      <c r="OPZ44" s="27"/>
      <c r="OQA44" s="27"/>
      <c r="OQB44" s="27"/>
      <c r="OQC44" s="27"/>
      <c r="OQD44" s="27"/>
      <c r="OQE44" s="27"/>
      <c r="OQF44" s="27"/>
      <c r="OQG44" s="27"/>
      <c r="OQH44" s="27"/>
      <c r="OQI44" s="27"/>
      <c r="OQJ44" s="27"/>
      <c r="OQK44" s="27"/>
      <c r="OQL44" s="27"/>
      <c r="OQM44" s="27"/>
      <c r="OQN44" s="27"/>
      <c r="OQO44" s="27"/>
      <c r="OQP44" s="27"/>
      <c r="OQQ44" s="27"/>
      <c r="OQR44" s="27"/>
      <c r="OQS44" s="27"/>
      <c r="OQT44" s="27"/>
      <c r="OQU44" s="27"/>
      <c r="OQV44" s="27"/>
      <c r="OQW44" s="27"/>
      <c r="OQX44" s="27"/>
      <c r="OQY44" s="27"/>
      <c r="OQZ44" s="27"/>
      <c r="ORA44" s="27"/>
      <c r="ORB44" s="27"/>
      <c r="ORC44" s="27"/>
      <c r="ORD44" s="27"/>
      <c r="ORE44" s="27"/>
      <c r="ORF44" s="27"/>
      <c r="ORG44" s="27"/>
      <c r="ORH44" s="27"/>
      <c r="ORI44" s="27"/>
      <c r="ORJ44" s="27"/>
      <c r="ORK44" s="27"/>
      <c r="ORL44" s="27"/>
      <c r="ORM44" s="27"/>
      <c r="ORN44" s="27"/>
      <c r="ORO44" s="27"/>
      <c r="ORP44" s="27"/>
      <c r="ORQ44" s="27"/>
      <c r="ORR44" s="27"/>
      <c r="ORS44" s="27"/>
      <c r="ORT44" s="27"/>
      <c r="ORU44" s="27"/>
      <c r="ORV44" s="27"/>
      <c r="ORW44" s="27"/>
      <c r="ORX44" s="27"/>
      <c r="ORY44" s="27"/>
      <c r="ORZ44" s="27"/>
      <c r="OSA44" s="27"/>
      <c r="OSB44" s="27"/>
      <c r="OSC44" s="27"/>
      <c r="OSD44" s="27"/>
      <c r="OSE44" s="27"/>
      <c r="OSF44" s="27"/>
      <c r="OSG44" s="27"/>
      <c r="OSH44" s="27"/>
      <c r="OSI44" s="27"/>
      <c r="OSJ44" s="27"/>
      <c r="OSK44" s="27"/>
      <c r="OSL44" s="27"/>
      <c r="OSM44" s="27"/>
      <c r="OSN44" s="27"/>
      <c r="OSO44" s="27"/>
      <c r="OSP44" s="27"/>
      <c r="OSQ44" s="27"/>
      <c r="OSR44" s="27"/>
      <c r="OSS44" s="27"/>
      <c r="OST44" s="27"/>
      <c r="OSU44" s="27"/>
      <c r="OSV44" s="27"/>
      <c r="OSW44" s="27"/>
      <c r="OSX44" s="27"/>
      <c r="OSY44" s="27"/>
      <c r="OSZ44" s="27"/>
      <c r="OTA44" s="27"/>
      <c r="OTB44" s="27"/>
      <c r="OTC44" s="27"/>
      <c r="OTD44" s="27"/>
      <c r="OTE44" s="27"/>
      <c r="OTF44" s="27"/>
      <c r="OTG44" s="27"/>
      <c r="OTH44" s="27"/>
      <c r="OTI44" s="27"/>
      <c r="OTJ44" s="27"/>
      <c r="OTK44" s="27"/>
      <c r="OTL44" s="27"/>
      <c r="OTM44" s="27"/>
      <c r="OTN44" s="27"/>
      <c r="OTO44" s="27"/>
      <c r="OTP44" s="27"/>
      <c r="OTQ44" s="27"/>
      <c r="OTR44" s="27"/>
      <c r="OTS44" s="27"/>
      <c r="OTT44" s="27"/>
      <c r="OTU44" s="27"/>
      <c r="OTV44" s="27"/>
      <c r="OTW44" s="27"/>
      <c r="OTX44" s="27"/>
      <c r="OTY44" s="27"/>
      <c r="OTZ44" s="27"/>
      <c r="OUA44" s="27"/>
      <c r="OUB44" s="27"/>
      <c r="OUC44" s="27"/>
      <c r="OUD44" s="27"/>
      <c r="OUE44" s="27"/>
      <c r="OUF44" s="27"/>
      <c r="OUG44" s="27"/>
      <c r="OUH44" s="27"/>
      <c r="OUI44" s="27"/>
      <c r="OUJ44" s="27"/>
      <c r="OUK44" s="27"/>
      <c r="OUL44" s="27"/>
      <c r="OUM44" s="27"/>
      <c r="OUN44" s="27"/>
      <c r="OUO44" s="27"/>
      <c r="OUP44" s="27"/>
      <c r="OUQ44" s="27"/>
      <c r="OUR44" s="27"/>
      <c r="OUS44" s="27"/>
      <c r="OUT44" s="27"/>
      <c r="OUU44" s="27"/>
      <c r="OUV44" s="27"/>
      <c r="OUW44" s="27"/>
      <c r="OUX44" s="27"/>
      <c r="OUY44" s="27"/>
      <c r="OUZ44" s="27"/>
      <c r="OVA44" s="27"/>
      <c r="OVB44" s="27"/>
      <c r="OVC44" s="27"/>
      <c r="OVD44" s="27"/>
      <c r="OVE44" s="27"/>
      <c r="OVF44" s="27"/>
      <c r="OVG44" s="27"/>
      <c r="OVH44" s="27"/>
      <c r="OVI44" s="27"/>
      <c r="OVJ44" s="27"/>
      <c r="OVK44" s="27"/>
      <c r="OVL44" s="27"/>
      <c r="OVM44" s="27"/>
      <c r="OVN44" s="27"/>
      <c r="OVO44" s="27"/>
      <c r="OVP44" s="27"/>
      <c r="OVQ44" s="27"/>
      <c r="OVR44" s="27"/>
      <c r="OVS44" s="27"/>
      <c r="OVT44" s="27"/>
      <c r="OVU44" s="27"/>
      <c r="OVV44" s="27"/>
      <c r="OVW44" s="27"/>
      <c r="OVX44" s="27"/>
      <c r="OVZ44" s="27"/>
      <c r="OWA44" s="27"/>
      <c r="OWB44" s="27"/>
      <c r="OWE44" s="27"/>
      <c r="OWF44" s="27"/>
      <c r="OWG44" s="27"/>
      <c r="OWH44" s="27"/>
      <c r="OWI44" s="27"/>
      <c r="OWJ44" s="27"/>
      <c r="OWK44" s="27"/>
      <c r="OWL44" s="27"/>
      <c r="OWM44" s="27"/>
      <c r="OWN44" s="27"/>
      <c r="OWO44" s="27"/>
      <c r="OWW44" s="27"/>
      <c r="OWX44" s="27"/>
      <c r="OWY44" s="27"/>
      <c r="OWZ44" s="27"/>
      <c r="OXA44" s="27"/>
      <c r="OXB44" s="27"/>
      <c r="OXC44" s="27"/>
      <c r="OXD44" s="27"/>
      <c r="OXE44" s="27"/>
      <c r="OXF44" s="27"/>
      <c r="OXG44" s="27"/>
      <c r="OXH44" s="27"/>
      <c r="OXI44" s="27"/>
      <c r="OXJ44" s="27"/>
      <c r="OXK44" s="27"/>
      <c r="OXL44" s="27"/>
      <c r="OXM44" s="27"/>
      <c r="OXN44" s="27"/>
      <c r="OXO44" s="27"/>
      <c r="OXP44" s="27"/>
      <c r="OXQ44" s="27"/>
      <c r="OXR44" s="27"/>
      <c r="OXS44" s="27"/>
      <c r="OXT44" s="27"/>
      <c r="OXU44" s="27"/>
      <c r="OXV44" s="27"/>
      <c r="OXW44" s="27"/>
      <c r="OXX44" s="27"/>
      <c r="OXY44" s="27"/>
      <c r="OXZ44" s="27"/>
      <c r="OYA44" s="27"/>
      <c r="OYB44" s="27"/>
      <c r="OYC44" s="27"/>
      <c r="OYD44" s="27"/>
      <c r="OYE44" s="27"/>
      <c r="OYF44" s="27"/>
      <c r="OYG44" s="27"/>
      <c r="OYH44" s="27"/>
      <c r="OYI44" s="27"/>
      <c r="OYJ44" s="27"/>
      <c r="OYK44" s="27"/>
      <c r="OYL44" s="27"/>
      <c r="OYM44" s="27"/>
      <c r="OYN44" s="27"/>
      <c r="OYO44" s="27"/>
      <c r="OYP44" s="27"/>
      <c r="OYQ44" s="27"/>
      <c r="OYR44" s="27"/>
      <c r="OYS44" s="27"/>
      <c r="OYT44" s="27"/>
      <c r="OYU44" s="27"/>
      <c r="OYV44" s="27"/>
      <c r="OYW44" s="27"/>
      <c r="OYX44" s="27"/>
      <c r="OYY44" s="27"/>
      <c r="OYZ44" s="27"/>
      <c r="OZA44" s="27"/>
      <c r="OZB44" s="27"/>
      <c r="OZC44" s="27"/>
      <c r="OZD44" s="27"/>
      <c r="OZE44" s="27"/>
      <c r="OZF44" s="27"/>
      <c r="OZG44" s="27"/>
      <c r="OZH44" s="27"/>
      <c r="OZI44" s="27"/>
      <c r="OZJ44" s="27"/>
      <c r="OZK44" s="27"/>
      <c r="OZL44" s="27"/>
      <c r="OZM44" s="27"/>
      <c r="OZN44" s="27"/>
      <c r="OZO44" s="27"/>
      <c r="OZP44" s="27"/>
      <c r="OZQ44" s="27"/>
      <c r="OZR44" s="27"/>
      <c r="OZS44" s="27"/>
      <c r="OZT44" s="27"/>
      <c r="OZU44" s="27"/>
      <c r="OZV44" s="27"/>
      <c r="OZW44" s="27"/>
      <c r="OZX44" s="27"/>
      <c r="OZY44" s="27"/>
      <c r="OZZ44" s="27"/>
      <c r="PAA44" s="27"/>
      <c r="PAB44" s="27"/>
      <c r="PAC44" s="27"/>
      <c r="PAD44" s="27"/>
      <c r="PAE44" s="27"/>
      <c r="PAF44" s="27"/>
      <c r="PAG44" s="27"/>
      <c r="PAH44" s="27"/>
      <c r="PAI44" s="27"/>
      <c r="PAJ44" s="27"/>
      <c r="PAK44" s="27"/>
      <c r="PAL44" s="27"/>
      <c r="PAM44" s="27"/>
      <c r="PAN44" s="27"/>
      <c r="PAO44" s="27"/>
      <c r="PAP44" s="27"/>
      <c r="PAQ44" s="27"/>
      <c r="PAR44" s="27"/>
      <c r="PAS44" s="27"/>
      <c r="PAT44" s="27"/>
      <c r="PAU44" s="27"/>
      <c r="PAV44" s="27"/>
      <c r="PAW44" s="27"/>
      <c r="PAX44" s="27"/>
      <c r="PAY44" s="27"/>
      <c r="PAZ44" s="27"/>
      <c r="PBA44" s="27"/>
      <c r="PBB44" s="27"/>
      <c r="PBC44" s="27"/>
      <c r="PBD44" s="27"/>
      <c r="PBE44" s="27"/>
      <c r="PBF44" s="27"/>
      <c r="PBG44" s="27"/>
      <c r="PBH44" s="27"/>
      <c r="PBI44" s="27"/>
      <c r="PBJ44" s="27"/>
      <c r="PBK44" s="27"/>
      <c r="PBL44" s="27"/>
      <c r="PBM44" s="27"/>
      <c r="PBN44" s="27"/>
      <c r="PBO44" s="27"/>
      <c r="PBP44" s="27"/>
      <c r="PBQ44" s="27"/>
      <c r="PBR44" s="27"/>
      <c r="PBS44" s="27"/>
      <c r="PBT44" s="27"/>
      <c r="PBU44" s="27"/>
      <c r="PBV44" s="27"/>
      <c r="PBW44" s="27"/>
      <c r="PBX44" s="27"/>
      <c r="PBY44" s="27"/>
      <c r="PBZ44" s="27"/>
      <c r="PCA44" s="27"/>
      <c r="PCB44" s="27"/>
      <c r="PCC44" s="27"/>
      <c r="PCD44" s="27"/>
      <c r="PCE44" s="27"/>
      <c r="PCF44" s="27"/>
      <c r="PCG44" s="27"/>
      <c r="PCH44" s="27"/>
      <c r="PCI44" s="27"/>
      <c r="PCJ44" s="27"/>
      <c r="PCK44" s="27"/>
      <c r="PCL44" s="27"/>
      <c r="PCM44" s="27"/>
      <c r="PCN44" s="27"/>
      <c r="PCO44" s="27"/>
      <c r="PCP44" s="27"/>
      <c r="PCQ44" s="27"/>
      <c r="PCR44" s="27"/>
      <c r="PCS44" s="27"/>
      <c r="PCT44" s="27"/>
      <c r="PCU44" s="27"/>
      <c r="PCV44" s="27"/>
      <c r="PCW44" s="27"/>
      <c r="PCX44" s="27"/>
      <c r="PCY44" s="27"/>
      <c r="PCZ44" s="27"/>
      <c r="PDA44" s="27"/>
      <c r="PDB44" s="27"/>
      <c r="PDC44" s="27"/>
      <c r="PDD44" s="27"/>
      <c r="PDE44" s="27"/>
      <c r="PDF44" s="27"/>
      <c r="PDG44" s="27"/>
      <c r="PDH44" s="27"/>
      <c r="PDI44" s="27"/>
      <c r="PDJ44" s="27"/>
      <c r="PDK44" s="27"/>
      <c r="PDL44" s="27"/>
      <c r="PDM44" s="27"/>
      <c r="PDN44" s="27"/>
      <c r="PDO44" s="27"/>
      <c r="PDP44" s="27"/>
      <c r="PDQ44" s="27"/>
      <c r="PDR44" s="27"/>
      <c r="PDS44" s="27"/>
      <c r="PDT44" s="27"/>
      <c r="PDU44" s="27"/>
      <c r="PDV44" s="27"/>
      <c r="PDW44" s="27"/>
      <c r="PDX44" s="27"/>
      <c r="PDY44" s="27"/>
      <c r="PDZ44" s="27"/>
      <c r="PEA44" s="27"/>
      <c r="PEB44" s="27"/>
      <c r="PEC44" s="27"/>
      <c r="PED44" s="27"/>
      <c r="PEE44" s="27"/>
      <c r="PEF44" s="27"/>
      <c r="PEG44" s="27"/>
      <c r="PEH44" s="27"/>
      <c r="PEI44" s="27"/>
      <c r="PEJ44" s="27"/>
      <c r="PEK44" s="27"/>
      <c r="PEL44" s="27"/>
      <c r="PEM44" s="27"/>
      <c r="PEN44" s="27"/>
      <c r="PEO44" s="27"/>
      <c r="PEP44" s="27"/>
      <c r="PEQ44" s="27"/>
      <c r="PER44" s="27"/>
      <c r="PES44" s="27"/>
      <c r="PET44" s="27"/>
      <c r="PEU44" s="27"/>
      <c r="PEV44" s="27"/>
      <c r="PEW44" s="27"/>
      <c r="PEX44" s="27"/>
      <c r="PEY44" s="27"/>
      <c r="PEZ44" s="27"/>
      <c r="PFA44" s="27"/>
      <c r="PFB44" s="27"/>
      <c r="PFC44" s="27"/>
      <c r="PFD44" s="27"/>
      <c r="PFE44" s="27"/>
      <c r="PFF44" s="27"/>
      <c r="PFG44" s="27"/>
      <c r="PFH44" s="27"/>
      <c r="PFI44" s="27"/>
      <c r="PFJ44" s="27"/>
      <c r="PFK44" s="27"/>
      <c r="PFL44" s="27"/>
      <c r="PFM44" s="27"/>
      <c r="PFN44" s="27"/>
      <c r="PFO44" s="27"/>
      <c r="PFP44" s="27"/>
      <c r="PFQ44" s="27"/>
      <c r="PFR44" s="27"/>
      <c r="PFS44" s="27"/>
      <c r="PFT44" s="27"/>
      <c r="PFV44" s="27"/>
      <c r="PFW44" s="27"/>
      <c r="PFX44" s="27"/>
      <c r="PGA44" s="27"/>
      <c r="PGB44" s="27"/>
      <c r="PGC44" s="27"/>
      <c r="PGD44" s="27"/>
      <c r="PGE44" s="27"/>
      <c r="PGF44" s="27"/>
      <c r="PGG44" s="27"/>
      <c r="PGH44" s="27"/>
      <c r="PGI44" s="27"/>
      <c r="PGJ44" s="27"/>
      <c r="PGK44" s="27"/>
      <c r="PGS44" s="27"/>
      <c r="PGT44" s="27"/>
      <c r="PGU44" s="27"/>
      <c r="PGV44" s="27"/>
      <c r="PGW44" s="27"/>
      <c r="PGX44" s="27"/>
      <c r="PGY44" s="27"/>
      <c r="PGZ44" s="27"/>
      <c r="PHA44" s="27"/>
      <c r="PHB44" s="27"/>
      <c r="PHC44" s="27"/>
      <c r="PHD44" s="27"/>
      <c r="PHE44" s="27"/>
      <c r="PHF44" s="27"/>
      <c r="PHG44" s="27"/>
      <c r="PHH44" s="27"/>
      <c r="PHI44" s="27"/>
      <c r="PHJ44" s="27"/>
      <c r="PHK44" s="27"/>
      <c r="PHL44" s="27"/>
      <c r="PHM44" s="27"/>
      <c r="PHN44" s="27"/>
      <c r="PHO44" s="27"/>
      <c r="PHP44" s="27"/>
      <c r="PHQ44" s="27"/>
      <c r="PHR44" s="27"/>
      <c r="PHS44" s="27"/>
      <c r="PHT44" s="27"/>
      <c r="PHU44" s="27"/>
      <c r="PHV44" s="27"/>
      <c r="PHW44" s="27"/>
      <c r="PHX44" s="27"/>
      <c r="PHY44" s="27"/>
      <c r="PHZ44" s="27"/>
      <c r="PIA44" s="27"/>
      <c r="PIB44" s="27"/>
      <c r="PIC44" s="27"/>
      <c r="PID44" s="27"/>
      <c r="PIE44" s="27"/>
      <c r="PIF44" s="27"/>
      <c r="PIG44" s="27"/>
      <c r="PIH44" s="27"/>
      <c r="PII44" s="27"/>
      <c r="PIJ44" s="27"/>
      <c r="PIK44" s="27"/>
      <c r="PIL44" s="27"/>
      <c r="PIM44" s="27"/>
      <c r="PIN44" s="27"/>
      <c r="PIO44" s="27"/>
      <c r="PIP44" s="27"/>
      <c r="PIQ44" s="27"/>
      <c r="PIR44" s="27"/>
      <c r="PIS44" s="27"/>
      <c r="PIT44" s="27"/>
      <c r="PIU44" s="27"/>
      <c r="PIV44" s="27"/>
      <c r="PIW44" s="27"/>
      <c r="PIX44" s="27"/>
      <c r="PIY44" s="27"/>
      <c r="PIZ44" s="27"/>
      <c r="PJA44" s="27"/>
      <c r="PJB44" s="27"/>
      <c r="PJC44" s="27"/>
      <c r="PJD44" s="27"/>
      <c r="PJE44" s="27"/>
      <c r="PJF44" s="27"/>
      <c r="PJG44" s="27"/>
      <c r="PJH44" s="27"/>
      <c r="PJI44" s="27"/>
      <c r="PJJ44" s="27"/>
      <c r="PJK44" s="27"/>
      <c r="PJL44" s="27"/>
      <c r="PJM44" s="27"/>
      <c r="PJN44" s="27"/>
      <c r="PJO44" s="27"/>
      <c r="PJP44" s="27"/>
      <c r="PJQ44" s="27"/>
      <c r="PJR44" s="27"/>
      <c r="PJS44" s="27"/>
      <c r="PJT44" s="27"/>
      <c r="PJU44" s="27"/>
      <c r="PJV44" s="27"/>
      <c r="PJW44" s="27"/>
      <c r="PJX44" s="27"/>
      <c r="PJY44" s="27"/>
      <c r="PJZ44" s="27"/>
      <c r="PKA44" s="27"/>
      <c r="PKB44" s="27"/>
      <c r="PKC44" s="27"/>
      <c r="PKD44" s="27"/>
      <c r="PKE44" s="27"/>
      <c r="PKF44" s="27"/>
      <c r="PKG44" s="27"/>
      <c r="PKH44" s="27"/>
      <c r="PKI44" s="27"/>
      <c r="PKJ44" s="27"/>
      <c r="PKK44" s="27"/>
      <c r="PKL44" s="27"/>
      <c r="PKM44" s="27"/>
      <c r="PKN44" s="27"/>
      <c r="PKO44" s="27"/>
      <c r="PKP44" s="27"/>
      <c r="PKQ44" s="27"/>
      <c r="PKR44" s="27"/>
      <c r="PKS44" s="27"/>
      <c r="PKT44" s="27"/>
      <c r="PKU44" s="27"/>
      <c r="PKV44" s="27"/>
      <c r="PKW44" s="27"/>
      <c r="PKX44" s="27"/>
      <c r="PKY44" s="27"/>
      <c r="PKZ44" s="27"/>
      <c r="PLA44" s="27"/>
      <c r="PLB44" s="27"/>
      <c r="PLC44" s="27"/>
      <c r="PLD44" s="27"/>
      <c r="PLE44" s="27"/>
      <c r="PLF44" s="27"/>
      <c r="PLG44" s="27"/>
      <c r="PLH44" s="27"/>
      <c r="PLI44" s="27"/>
      <c r="PLJ44" s="27"/>
      <c r="PLK44" s="27"/>
      <c r="PLL44" s="27"/>
      <c r="PLM44" s="27"/>
      <c r="PLN44" s="27"/>
      <c r="PLO44" s="27"/>
      <c r="PLP44" s="27"/>
      <c r="PLQ44" s="27"/>
      <c r="PLR44" s="27"/>
      <c r="PLS44" s="27"/>
      <c r="PLT44" s="27"/>
      <c r="PLU44" s="27"/>
      <c r="PLV44" s="27"/>
      <c r="PLW44" s="27"/>
      <c r="PLX44" s="27"/>
      <c r="PLY44" s="27"/>
      <c r="PLZ44" s="27"/>
      <c r="PMA44" s="27"/>
      <c r="PMB44" s="27"/>
      <c r="PMC44" s="27"/>
      <c r="PMD44" s="27"/>
      <c r="PME44" s="27"/>
      <c r="PMF44" s="27"/>
      <c r="PMG44" s="27"/>
      <c r="PMH44" s="27"/>
      <c r="PMI44" s="27"/>
      <c r="PMJ44" s="27"/>
      <c r="PMK44" s="27"/>
      <c r="PML44" s="27"/>
      <c r="PMM44" s="27"/>
      <c r="PMN44" s="27"/>
      <c r="PMO44" s="27"/>
      <c r="PMP44" s="27"/>
      <c r="PMQ44" s="27"/>
      <c r="PMR44" s="27"/>
      <c r="PMS44" s="27"/>
      <c r="PMT44" s="27"/>
      <c r="PMU44" s="27"/>
      <c r="PMV44" s="27"/>
      <c r="PMW44" s="27"/>
      <c r="PMX44" s="27"/>
      <c r="PMY44" s="27"/>
      <c r="PMZ44" s="27"/>
      <c r="PNA44" s="27"/>
      <c r="PNB44" s="27"/>
      <c r="PNC44" s="27"/>
      <c r="PND44" s="27"/>
      <c r="PNE44" s="27"/>
      <c r="PNF44" s="27"/>
      <c r="PNG44" s="27"/>
      <c r="PNH44" s="27"/>
      <c r="PNI44" s="27"/>
      <c r="PNJ44" s="27"/>
      <c r="PNK44" s="27"/>
      <c r="PNL44" s="27"/>
      <c r="PNM44" s="27"/>
      <c r="PNN44" s="27"/>
      <c r="PNO44" s="27"/>
      <c r="PNP44" s="27"/>
      <c r="PNQ44" s="27"/>
      <c r="PNR44" s="27"/>
      <c r="PNS44" s="27"/>
      <c r="PNT44" s="27"/>
      <c r="PNU44" s="27"/>
      <c r="PNV44" s="27"/>
      <c r="PNW44" s="27"/>
      <c r="PNX44" s="27"/>
      <c r="PNY44" s="27"/>
      <c r="PNZ44" s="27"/>
      <c r="POA44" s="27"/>
      <c r="POB44" s="27"/>
      <c r="POC44" s="27"/>
      <c r="POD44" s="27"/>
      <c r="POE44" s="27"/>
      <c r="POF44" s="27"/>
      <c r="POG44" s="27"/>
      <c r="POH44" s="27"/>
      <c r="POI44" s="27"/>
      <c r="POJ44" s="27"/>
      <c r="POK44" s="27"/>
      <c r="POL44" s="27"/>
      <c r="POM44" s="27"/>
      <c r="PON44" s="27"/>
      <c r="POO44" s="27"/>
      <c r="POP44" s="27"/>
      <c r="POQ44" s="27"/>
      <c r="POR44" s="27"/>
      <c r="POS44" s="27"/>
      <c r="POT44" s="27"/>
      <c r="POU44" s="27"/>
      <c r="POV44" s="27"/>
      <c r="POW44" s="27"/>
      <c r="POX44" s="27"/>
      <c r="POY44" s="27"/>
      <c r="POZ44" s="27"/>
      <c r="PPA44" s="27"/>
      <c r="PPB44" s="27"/>
      <c r="PPC44" s="27"/>
      <c r="PPD44" s="27"/>
      <c r="PPE44" s="27"/>
      <c r="PPF44" s="27"/>
      <c r="PPG44" s="27"/>
      <c r="PPH44" s="27"/>
      <c r="PPI44" s="27"/>
      <c r="PPJ44" s="27"/>
      <c r="PPK44" s="27"/>
      <c r="PPL44" s="27"/>
      <c r="PPM44" s="27"/>
      <c r="PPN44" s="27"/>
      <c r="PPO44" s="27"/>
      <c r="PPP44" s="27"/>
      <c r="PPR44" s="27"/>
      <c r="PPS44" s="27"/>
      <c r="PPT44" s="27"/>
      <c r="PPW44" s="27"/>
      <c r="PPX44" s="27"/>
      <c r="PPY44" s="27"/>
      <c r="PPZ44" s="27"/>
      <c r="PQA44" s="27"/>
      <c r="PQB44" s="27"/>
      <c r="PQC44" s="27"/>
      <c r="PQD44" s="27"/>
      <c r="PQE44" s="27"/>
      <c r="PQF44" s="27"/>
      <c r="PQG44" s="27"/>
      <c r="PQO44" s="27"/>
      <c r="PQP44" s="27"/>
      <c r="PQQ44" s="27"/>
      <c r="PQR44" s="27"/>
      <c r="PQS44" s="27"/>
      <c r="PQT44" s="27"/>
      <c r="PQU44" s="27"/>
      <c r="PQV44" s="27"/>
      <c r="PQW44" s="27"/>
      <c r="PQX44" s="27"/>
      <c r="PQY44" s="27"/>
      <c r="PQZ44" s="27"/>
      <c r="PRA44" s="27"/>
      <c r="PRB44" s="27"/>
      <c r="PRC44" s="27"/>
      <c r="PRD44" s="27"/>
      <c r="PRE44" s="27"/>
      <c r="PRF44" s="27"/>
      <c r="PRG44" s="27"/>
      <c r="PRH44" s="27"/>
      <c r="PRI44" s="27"/>
      <c r="PRJ44" s="27"/>
      <c r="PRK44" s="27"/>
      <c r="PRL44" s="27"/>
      <c r="PRM44" s="27"/>
      <c r="PRN44" s="27"/>
      <c r="PRO44" s="27"/>
      <c r="PRP44" s="27"/>
      <c r="PRQ44" s="27"/>
      <c r="PRR44" s="27"/>
      <c r="PRS44" s="27"/>
      <c r="PRT44" s="27"/>
      <c r="PRU44" s="27"/>
      <c r="PRV44" s="27"/>
      <c r="PRW44" s="27"/>
      <c r="PRX44" s="27"/>
      <c r="PRY44" s="27"/>
      <c r="PRZ44" s="27"/>
      <c r="PSA44" s="27"/>
      <c r="PSB44" s="27"/>
      <c r="PSC44" s="27"/>
      <c r="PSD44" s="27"/>
      <c r="PSE44" s="27"/>
      <c r="PSF44" s="27"/>
      <c r="PSG44" s="27"/>
      <c r="PSH44" s="27"/>
      <c r="PSI44" s="27"/>
      <c r="PSJ44" s="27"/>
      <c r="PSK44" s="27"/>
      <c r="PSL44" s="27"/>
      <c r="PSM44" s="27"/>
      <c r="PSN44" s="27"/>
      <c r="PSO44" s="27"/>
      <c r="PSP44" s="27"/>
      <c r="PSQ44" s="27"/>
      <c r="PSR44" s="27"/>
      <c r="PSS44" s="27"/>
      <c r="PST44" s="27"/>
      <c r="PSU44" s="27"/>
      <c r="PSV44" s="27"/>
      <c r="PSW44" s="27"/>
      <c r="PSX44" s="27"/>
      <c r="PSY44" s="27"/>
      <c r="PSZ44" s="27"/>
      <c r="PTA44" s="27"/>
      <c r="PTB44" s="27"/>
      <c r="PTC44" s="27"/>
      <c r="PTD44" s="27"/>
      <c r="PTE44" s="27"/>
      <c r="PTF44" s="27"/>
      <c r="PTG44" s="27"/>
      <c r="PTH44" s="27"/>
      <c r="PTI44" s="27"/>
      <c r="PTJ44" s="27"/>
      <c r="PTK44" s="27"/>
      <c r="PTL44" s="27"/>
      <c r="PTM44" s="27"/>
      <c r="PTN44" s="27"/>
      <c r="PTO44" s="27"/>
      <c r="PTP44" s="27"/>
      <c r="PTQ44" s="27"/>
      <c r="PTR44" s="27"/>
      <c r="PTS44" s="27"/>
      <c r="PTT44" s="27"/>
      <c r="PTU44" s="27"/>
      <c r="PTV44" s="27"/>
      <c r="PTW44" s="27"/>
      <c r="PTX44" s="27"/>
      <c r="PTY44" s="27"/>
      <c r="PTZ44" s="27"/>
      <c r="PUA44" s="27"/>
      <c r="PUB44" s="27"/>
      <c r="PUC44" s="27"/>
      <c r="PUD44" s="27"/>
      <c r="PUE44" s="27"/>
      <c r="PUF44" s="27"/>
      <c r="PUG44" s="27"/>
      <c r="PUH44" s="27"/>
      <c r="PUI44" s="27"/>
      <c r="PUJ44" s="27"/>
      <c r="PUK44" s="27"/>
      <c r="PUL44" s="27"/>
      <c r="PUM44" s="27"/>
      <c r="PUN44" s="27"/>
      <c r="PUO44" s="27"/>
      <c r="PUP44" s="27"/>
      <c r="PUQ44" s="27"/>
      <c r="PUR44" s="27"/>
      <c r="PUS44" s="27"/>
      <c r="PUT44" s="27"/>
      <c r="PUU44" s="27"/>
      <c r="PUV44" s="27"/>
      <c r="PUW44" s="27"/>
      <c r="PUX44" s="27"/>
      <c r="PUY44" s="27"/>
      <c r="PUZ44" s="27"/>
      <c r="PVA44" s="27"/>
      <c r="PVB44" s="27"/>
      <c r="PVC44" s="27"/>
      <c r="PVD44" s="27"/>
      <c r="PVE44" s="27"/>
      <c r="PVF44" s="27"/>
      <c r="PVG44" s="27"/>
      <c r="PVH44" s="27"/>
      <c r="PVI44" s="27"/>
      <c r="PVJ44" s="27"/>
      <c r="PVK44" s="27"/>
      <c r="PVL44" s="27"/>
      <c r="PVM44" s="27"/>
      <c r="PVN44" s="27"/>
      <c r="PVO44" s="27"/>
      <c r="PVP44" s="27"/>
      <c r="PVQ44" s="27"/>
      <c r="PVR44" s="27"/>
      <c r="PVS44" s="27"/>
      <c r="PVT44" s="27"/>
      <c r="PVU44" s="27"/>
      <c r="PVV44" s="27"/>
      <c r="PVW44" s="27"/>
      <c r="PVX44" s="27"/>
      <c r="PVY44" s="27"/>
      <c r="PVZ44" s="27"/>
      <c r="PWA44" s="27"/>
      <c r="PWB44" s="27"/>
      <c r="PWC44" s="27"/>
      <c r="PWD44" s="27"/>
      <c r="PWE44" s="27"/>
      <c r="PWF44" s="27"/>
      <c r="PWG44" s="27"/>
      <c r="PWH44" s="27"/>
      <c r="PWI44" s="27"/>
      <c r="PWJ44" s="27"/>
      <c r="PWK44" s="27"/>
      <c r="PWL44" s="27"/>
      <c r="PWM44" s="27"/>
      <c r="PWN44" s="27"/>
      <c r="PWO44" s="27"/>
      <c r="PWP44" s="27"/>
      <c r="PWQ44" s="27"/>
      <c r="PWR44" s="27"/>
      <c r="PWS44" s="27"/>
      <c r="PWT44" s="27"/>
      <c r="PWU44" s="27"/>
      <c r="PWV44" s="27"/>
      <c r="PWW44" s="27"/>
      <c r="PWX44" s="27"/>
      <c r="PWY44" s="27"/>
      <c r="PWZ44" s="27"/>
      <c r="PXA44" s="27"/>
      <c r="PXB44" s="27"/>
      <c r="PXC44" s="27"/>
      <c r="PXD44" s="27"/>
      <c r="PXE44" s="27"/>
      <c r="PXF44" s="27"/>
      <c r="PXG44" s="27"/>
      <c r="PXH44" s="27"/>
      <c r="PXI44" s="27"/>
      <c r="PXJ44" s="27"/>
      <c r="PXK44" s="27"/>
      <c r="PXL44" s="27"/>
      <c r="PXM44" s="27"/>
      <c r="PXN44" s="27"/>
      <c r="PXO44" s="27"/>
      <c r="PXP44" s="27"/>
      <c r="PXQ44" s="27"/>
      <c r="PXR44" s="27"/>
      <c r="PXS44" s="27"/>
      <c r="PXT44" s="27"/>
      <c r="PXU44" s="27"/>
      <c r="PXV44" s="27"/>
      <c r="PXW44" s="27"/>
      <c r="PXX44" s="27"/>
      <c r="PXY44" s="27"/>
      <c r="PXZ44" s="27"/>
      <c r="PYA44" s="27"/>
      <c r="PYB44" s="27"/>
      <c r="PYC44" s="27"/>
      <c r="PYD44" s="27"/>
      <c r="PYE44" s="27"/>
      <c r="PYF44" s="27"/>
      <c r="PYG44" s="27"/>
      <c r="PYH44" s="27"/>
      <c r="PYI44" s="27"/>
      <c r="PYJ44" s="27"/>
      <c r="PYK44" s="27"/>
      <c r="PYL44" s="27"/>
      <c r="PYM44" s="27"/>
      <c r="PYN44" s="27"/>
      <c r="PYO44" s="27"/>
      <c r="PYP44" s="27"/>
      <c r="PYQ44" s="27"/>
      <c r="PYR44" s="27"/>
      <c r="PYS44" s="27"/>
      <c r="PYT44" s="27"/>
      <c r="PYU44" s="27"/>
      <c r="PYV44" s="27"/>
      <c r="PYW44" s="27"/>
      <c r="PYX44" s="27"/>
      <c r="PYY44" s="27"/>
      <c r="PYZ44" s="27"/>
      <c r="PZA44" s="27"/>
      <c r="PZB44" s="27"/>
      <c r="PZC44" s="27"/>
      <c r="PZD44" s="27"/>
      <c r="PZE44" s="27"/>
      <c r="PZF44" s="27"/>
      <c r="PZG44" s="27"/>
      <c r="PZH44" s="27"/>
      <c r="PZI44" s="27"/>
      <c r="PZJ44" s="27"/>
      <c r="PZK44" s="27"/>
      <c r="PZL44" s="27"/>
      <c r="PZN44" s="27"/>
      <c r="PZO44" s="27"/>
      <c r="PZP44" s="27"/>
      <c r="PZS44" s="27"/>
      <c r="PZT44" s="27"/>
      <c r="PZU44" s="27"/>
      <c r="PZV44" s="27"/>
      <c r="PZW44" s="27"/>
      <c r="PZX44" s="27"/>
      <c r="PZY44" s="27"/>
      <c r="PZZ44" s="27"/>
      <c r="QAA44" s="27"/>
      <c r="QAB44" s="27"/>
      <c r="QAC44" s="27"/>
      <c r="QAK44" s="27"/>
      <c r="QAL44" s="27"/>
      <c r="QAM44" s="27"/>
      <c r="QAN44" s="27"/>
      <c r="QAO44" s="27"/>
      <c r="QAP44" s="27"/>
      <c r="QAQ44" s="27"/>
      <c r="QAR44" s="27"/>
      <c r="QAS44" s="27"/>
      <c r="QAT44" s="27"/>
      <c r="QAU44" s="27"/>
      <c r="QAV44" s="27"/>
      <c r="QAW44" s="27"/>
      <c r="QAX44" s="27"/>
      <c r="QAY44" s="27"/>
      <c r="QAZ44" s="27"/>
      <c r="QBA44" s="27"/>
      <c r="QBB44" s="27"/>
      <c r="QBC44" s="27"/>
      <c r="QBD44" s="27"/>
      <c r="QBE44" s="27"/>
      <c r="QBF44" s="27"/>
      <c r="QBG44" s="27"/>
      <c r="QBH44" s="27"/>
      <c r="QBI44" s="27"/>
      <c r="QBJ44" s="27"/>
      <c r="QBK44" s="27"/>
      <c r="QBL44" s="27"/>
      <c r="QBM44" s="27"/>
      <c r="QBN44" s="27"/>
      <c r="QBO44" s="27"/>
      <c r="QBP44" s="27"/>
      <c r="QBQ44" s="27"/>
      <c r="QBR44" s="27"/>
      <c r="QBS44" s="27"/>
      <c r="QBT44" s="27"/>
      <c r="QBU44" s="27"/>
      <c r="QBV44" s="27"/>
      <c r="QBW44" s="27"/>
      <c r="QBX44" s="27"/>
      <c r="QBY44" s="27"/>
      <c r="QBZ44" s="27"/>
      <c r="QCA44" s="27"/>
      <c r="QCB44" s="27"/>
      <c r="QCC44" s="27"/>
      <c r="QCD44" s="27"/>
      <c r="QCE44" s="27"/>
      <c r="QCF44" s="27"/>
      <c r="QCG44" s="27"/>
      <c r="QCH44" s="27"/>
      <c r="QCI44" s="27"/>
      <c r="QCJ44" s="27"/>
      <c r="QCK44" s="27"/>
      <c r="QCL44" s="27"/>
      <c r="QCM44" s="27"/>
      <c r="QCN44" s="27"/>
      <c r="QCO44" s="27"/>
      <c r="QCP44" s="27"/>
      <c r="QCQ44" s="27"/>
      <c r="QCR44" s="27"/>
      <c r="QCS44" s="27"/>
      <c r="QCT44" s="27"/>
      <c r="QCU44" s="27"/>
      <c r="QCV44" s="27"/>
      <c r="QCW44" s="27"/>
      <c r="QCX44" s="27"/>
      <c r="QCY44" s="27"/>
      <c r="QCZ44" s="27"/>
      <c r="QDA44" s="27"/>
      <c r="QDB44" s="27"/>
      <c r="QDC44" s="27"/>
      <c r="QDD44" s="27"/>
      <c r="QDE44" s="27"/>
      <c r="QDF44" s="27"/>
      <c r="QDG44" s="27"/>
      <c r="QDH44" s="27"/>
      <c r="QDI44" s="27"/>
      <c r="QDJ44" s="27"/>
      <c r="QDK44" s="27"/>
      <c r="QDL44" s="27"/>
      <c r="QDM44" s="27"/>
      <c r="QDN44" s="27"/>
      <c r="QDO44" s="27"/>
      <c r="QDP44" s="27"/>
      <c r="QDQ44" s="27"/>
      <c r="QDR44" s="27"/>
      <c r="QDS44" s="27"/>
      <c r="QDT44" s="27"/>
      <c r="QDU44" s="27"/>
      <c r="QDV44" s="27"/>
      <c r="QDW44" s="27"/>
      <c r="QDX44" s="27"/>
      <c r="QDY44" s="27"/>
      <c r="QDZ44" s="27"/>
      <c r="QEA44" s="27"/>
      <c r="QEB44" s="27"/>
      <c r="QEC44" s="27"/>
      <c r="QED44" s="27"/>
      <c r="QEE44" s="27"/>
      <c r="QEF44" s="27"/>
      <c r="QEG44" s="27"/>
      <c r="QEH44" s="27"/>
      <c r="QEI44" s="27"/>
      <c r="QEJ44" s="27"/>
      <c r="QEK44" s="27"/>
      <c r="QEL44" s="27"/>
      <c r="QEM44" s="27"/>
      <c r="QEN44" s="27"/>
      <c r="QEO44" s="27"/>
      <c r="QEP44" s="27"/>
      <c r="QEQ44" s="27"/>
      <c r="QER44" s="27"/>
      <c r="QES44" s="27"/>
      <c r="QET44" s="27"/>
      <c r="QEU44" s="27"/>
      <c r="QEV44" s="27"/>
      <c r="QEW44" s="27"/>
      <c r="QEX44" s="27"/>
      <c r="QEY44" s="27"/>
      <c r="QEZ44" s="27"/>
      <c r="QFA44" s="27"/>
      <c r="QFB44" s="27"/>
      <c r="QFC44" s="27"/>
      <c r="QFD44" s="27"/>
      <c r="QFE44" s="27"/>
      <c r="QFF44" s="27"/>
      <c r="QFG44" s="27"/>
      <c r="QFH44" s="27"/>
      <c r="QFI44" s="27"/>
      <c r="QFJ44" s="27"/>
      <c r="QFK44" s="27"/>
      <c r="QFL44" s="27"/>
      <c r="QFM44" s="27"/>
      <c r="QFN44" s="27"/>
      <c r="QFO44" s="27"/>
      <c r="QFP44" s="27"/>
      <c r="QFQ44" s="27"/>
      <c r="QFR44" s="27"/>
      <c r="QFS44" s="27"/>
      <c r="QFT44" s="27"/>
      <c r="QFU44" s="27"/>
      <c r="QFV44" s="27"/>
      <c r="QFW44" s="27"/>
      <c r="QFX44" s="27"/>
      <c r="QFY44" s="27"/>
      <c r="QFZ44" s="27"/>
      <c r="QGA44" s="27"/>
      <c r="QGB44" s="27"/>
      <c r="QGC44" s="27"/>
      <c r="QGD44" s="27"/>
      <c r="QGE44" s="27"/>
      <c r="QGF44" s="27"/>
      <c r="QGG44" s="27"/>
      <c r="QGH44" s="27"/>
      <c r="QGI44" s="27"/>
      <c r="QGJ44" s="27"/>
      <c r="QGK44" s="27"/>
      <c r="QGL44" s="27"/>
      <c r="QGM44" s="27"/>
      <c r="QGN44" s="27"/>
      <c r="QGO44" s="27"/>
      <c r="QGP44" s="27"/>
      <c r="QGQ44" s="27"/>
      <c r="QGR44" s="27"/>
      <c r="QGS44" s="27"/>
      <c r="QGT44" s="27"/>
      <c r="QGU44" s="27"/>
      <c r="QGV44" s="27"/>
      <c r="QGW44" s="27"/>
      <c r="QGX44" s="27"/>
      <c r="QGY44" s="27"/>
      <c r="QGZ44" s="27"/>
      <c r="QHA44" s="27"/>
      <c r="QHB44" s="27"/>
      <c r="QHC44" s="27"/>
      <c r="QHD44" s="27"/>
      <c r="QHE44" s="27"/>
      <c r="QHF44" s="27"/>
      <c r="QHG44" s="27"/>
      <c r="QHH44" s="27"/>
      <c r="QHI44" s="27"/>
      <c r="QHJ44" s="27"/>
      <c r="QHK44" s="27"/>
      <c r="QHL44" s="27"/>
      <c r="QHM44" s="27"/>
      <c r="QHN44" s="27"/>
      <c r="QHO44" s="27"/>
      <c r="QHP44" s="27"/>
      <c r="QHQ44" s="27"/>
      <c r="QHR44" s="27"/>
      <c r="QHS44" s="27"/>
      <c r="QHT44" s="27"/>
      <c r="QHU44" s="27"/>
      <c r="QHV44" s="27"/>
      <c r="QHW44" s="27"/>
      <c r="QHX44" s="27"/>
      <c r="QHY44" s="27"/>
      <c r="QHZ44" s="27"/>
      <c r="QIA44" s="27"/>
      <c r="QIB44" s="27"/>
      <c r="QIC44" s="27"/>
      <c r="QID44" s="27"/>
      <c r="QIE44" s="27"/>
      <c r="QIF44" s="27"/>
      <c r="QIG44" s="27"/>
      <c r="QIH44" s="27"/>
      <c r="QII44" s="27"/>
      <c r="QIJ44" s="27"/>
      <c r="QIK44" s="27"/>
      <c r="QIL44" s="27"/>
      <c r="QIM44" s="27"/>
      <c r="QIN44" s="27"/>
      <c r="QIO44" s="27"/>
      <c r="QIP44" s="27"/>
      <c r="QIQ44" s="27"/>
      <c r="QIR44" s="27"/>
      <c r="QIS44" s="27"/>
      <c r="QIT44" s="27"/>
      <c r="QIU44" s="27"/>
      <c r="QIV44" s="27"/>
      <c r="QIW44" s="27"/>
      <c r="QIX44" s="27"/>
      <c r="QIY44" s="27"/>
      <c r="QIZ44" s="27"/>
      <c r="QJA44" s="27"/>
      <c r="QJB44" s="27"/>
      <c r="QJC44" s="27"/>
      <c r="QJD44" s="27"/>
      <c r="QJE44" s="27"/>
      <c r="QJF44" s="27"/>
      <c r="QJG44" s="27"/>
      <c r="QJH44" s="27"/>
      <c r="QJJ44" s="27"/>
      <c r="QJK44" s="27"/>
      <c r="QJL44" s="27"/>
      <c r="QJO44" s="27"/>
      <c r="QJP44" s="27"/>
      <c r="QJQ44" s="27"/>
      <c r="QJR44" s="27"/>
      <c r="QJS44" s="27"/>
      <c r="QJT44" s="27"/>
      <c r="QJU44" s="27"/>
      <c r="QJV44" s="27"/>
      <c r="QJW44" s="27"/>
      <c r="QJX44" s="27"/>
      <c r="QJY44" s="27"/>
      <c r="QKG44" s="27"/>
      <c r="QKH44" s="27"/>
      <c r="QKI44" s="27"/>
      <c r="QKJ44" s="27"/>
      <c r="QKK44" s="27"/>
      <c r="QKL44" s="27"/>
      <c r="QKM44" s="27"/>
      <c r="QKN44" s="27"/>
      <c r="QKO44" s="27"/>
      <c r="QKP44" s="27"/>
      <c r="QKQ44" s="27"/>
      <c r="QKR44" s="27"/>
      <c r="QKS44" s="27"/>
      <c r="QKT44" s="27"/>
      <c r="QKU44" s="27"/>
      <c r="QKV44" s="27"/>
      <c r="QKW44" s="27"/>
      <c r="QKX44" s="27"/>
      <c r="QKY44" s="27"/>
      <c r="QKZ44" s="27"/>
      <c r="QLA44" s="27"/>
      <c r="QLB44" s="27"/>
      <c r="QLC44" s="27"/>
      <c r="QLD44" s="27"/>
      <c r="QLE44" s="27"/>
      <c r="QLF44" s="27"/>
      <c r="QLG44" s="27"/>
      <c r="QLH44" s="27"/>
      <c r="QLI44" s="27"/>
      <c r="QLJ44" s="27"/>
      <c r="QLK44" s="27"/>
      <c r="QLL44" s="27"/>
      <c r="QLM44" s="27"/>
      <c r="QLN44" s="27"/>
      <c r="QLO44" s="27"/>
      <c r="QLP44" s="27"/>
      <c r="QLQ44" s="27"/>
      <c r="QLR44" s="27"/>
      <c r="QLS44" s="27"/>
      <c r="QLT44" s="27"/>
      <c r="QLU44" s="27"/>
      <c r="QLV44" s="27"/>
      <c r="QLW44" s="27"/>
      <c r="QLX44" s="27"/>
      <c r="QLY44" s="27"/>
      <c r="QLZ44" s="27"/>
      <c r="QMA44" s="27"/>
      <c r="QMB44" s="27"/>
      <c r="QMC44" s="27"/>
      <c r="QMD44" s="27"/>
      <c r="QME44" s="27"/>
      <c r="QMF44" s="27"/>
      <c r="QMG44" s="27"/>
      <c r="QMH44" s="27"/>
      <c r="QMI44" s="27"/>
      <c r="QMJ44" s="27"/>
      <c r="QMK44" s="27"/>
      <c r="QML44" s="27"/>
      <c r="QMM44" s="27"/>
      <c r="QMN44" s="27"/>
      <c r="QMO44" s="27"/>
      <c r="QMP44" s="27"/>
      <c r="QMQ44" s="27"/>
      <c r="QMR44" s="27"/>
      <c r="QMS44" s="27"/>
      <c r="QMT44" s="27"/>
      <c r="QMU44" s="27"/>
      <c r="QMV44" s="27"/>
      <c r="QMW44" s="27"/>
      <c r="QMX44" s="27"/>
      <c r="QMY44" s="27"/>
      <c r="QMZ44" s="27"/>
      <c r="QNA44" s="27"/>
      <c r="QNB44" s="27"/>
      <c r="QNC44" s="27"/>
      <c r="QND44" s="27"/>
      <c r="QNE44" s="27"/>
      <c r="QNF44" s="27"/>
      <c r="QNG44" s="27"/>
      <c r="QNH44" s="27"/>
      <c r="QNI44" s="27"/>
      <c r="QNJ44" s="27"/>
      <c r="QNK44" s="27"/>
      <c r="QNL44" s="27"/>
      <c r="QNM44" s="27"/>
      <c r="QNN44" s="27"/>
      <c r="QNO44" s="27"/>
      <c r="QNP44" s="27"/>
      <c r="QNQ44" s="27"/>
      <c r="QNR44" s="27"/>
      <c r="QNS44" s="27"/>
      <c r="QNT44" s="27"/>
      <c r="QNU44" s="27"/>
      <c r="QNV44" s="27"/>
      <c r="QNW44" s="27"/>
      <c r="QNX44" s="27"/>
      <c r="QNY44" s="27"/>
      <c r="QNZ44" s="27"/>
      <c r="QOA44" s="27"/>
      <c r="QOB44" s="27"/>
      <c r="QOC44" s="27"/>
      <c r="QOD44" s="27"/>
      <c r="QOE44" s="27"/>
      <c r="QOF44" s="27"/>
      <c r="QOG44" s="27"/>
      <c r="QOH44" s="27"/>
      <c r="QOI44" s="27"/>
      <c r="QOJ44" s="27"/>
      <c r="QOK44" s="27"/>
      <c r="QOL44" s="27"/>
      <c r="QOM44" s="27"/>
      <c r="QON44" s="27"/>
      <c r="QOO44" s="27"/>
      <c r="QOP44" s="27"/>
      <c r="QOQ44" s="27"/>
      <c r="QOR44" s="27"/>
      <c r="QOS44" s="27"/>
      <c r="QOT44" s="27"/>
      <c r="QOU44" s="27"/>
      <c r="QOV44" s="27"/>
      <c r="QOW44" s="27"/>
      <c r="QOX44" s="27"/>
      <c r="QOY44" s="27"/>
      <c r="QOZ44" s="27"/>
      <c r="QPA44" s="27"/>
      <c r="QPB44" s="27"/>
      <c r="QPC44" s="27"/>
      <c r="QPD44" s="27"/>
      <c r="QPE44" s="27"/>
      <c r="QPF44" s="27"/>
      <c r="QPG44" s="27"/>
      <c r="QPH44" s="27"/>
      <c r="QPI44" s="27"/>
      <c r="QPJ44" s="27"/>
      <c r="QPK44" s="27"/>
      <c r="QPL44" s="27"/>
      <c r="QPM44" s="27"/>
      <c r="QPN44" s="27"/>
      <c r="QPO44" s="27"/>
      <c r="QPP44" s="27"/>
      <c r="QPQ44" s="27"/>
      <c r="QPR44" s="27"/>
      <c r="QPS44" s="27"/>
      <c r="QPT44" s="27"/>
      <c r="QPU44" s="27"/>
      <c r="QPV44" s="27"/>
      <c r="QPW44" s="27"/>
      <c r="QPX44" s="27"/>
      <c r="QPY44" s="27"/>
      <c r="QPZ44" s="27"/>
      <c r="QQA44" s="27"/>
      <c r="QQB44" s="27"/>
      <c r="QQC44" s="27"/>
      <c r="QQD44" s="27"/>
      <c r="QQE44" s="27"/>
      <c r="QQF44" s="27"/>
      <c r="QQG44" s="27"/>
      <c r="QQH44" s="27"/>
      <c r="QQI44" s="27"/>
      <c r="QQJ44" s="27"/>
      <c r="QQK44" s="27"/>
      <c r="QQL44" s="27"/>
      <c r="QQM44" s="27"/>
      <c r="QQN44" s="27"/>
      <c r="QQO44" s="27"/>
      <c r="QQP44" s="27"/>
      <c r="QQQ44" s="27"/>
      <c r="QQR44" s="27"/>
      <c r="QQS44" s="27"/>
      <c r="QQT44" s="27"/>
      <c r="QQU44" s="27"/>
      <c r="QQV44" s="27"/>
      <c r="QQW44" s="27"/>
      <c r="QQX44" s="27"/>
      <c r="QQY44" s="27"/>
      <c r="QQZ44" s="27"/>
      <c r="QRA44" s="27"/>
      <c r="QRB44" s="27"/>
      <c r="QRC44" s="27"/>
      <c r="QRD44" s="27"/>
      <c r="QRE44" s="27"/>
      <c r="QRF44" s="27"/>
      <c r="QRG44" s="27"/>
      <c r="QRH44" s="27"/>
      <c r="QRI44" s="27"/>
      <c r="QRJ44" s="27"/>
      <c r="QRK44" s="27"/>
      <c r="QRL44" s="27"/>
      <c r="QRM44" s="27"/>
      <c r="QRN44" s="27"/>
      <c r="QRO44" s="27"/>
      <c r="QRP44" s="27"/>
      <c r="QRQ44" s="27"/>
      <c r="QRR44" s="27"/>
      <c r="QRS44" s="27"/>
      <c r="QRT44" s="27"/>
      <c r="QRU44" s="27"/>
      <c r="QRV44" s="27"/>
      <c r="QRW44" s="27"/>
      <c r="QRX44" s="27"/>
      <c r="QRY44" s="27"/>
      <c r="QRZ44" s="27"/>
      <c r="QSA44" s="27"/>
      <c r="QSB44" s="27"/>
      <c r="QSC44" s="27"/>
      <c r="QSD44" s="27"/>
      <c r="QSE44" s="27"/>
      <c r="QSF44" s="27"/>
      <c r="QSG44" s="27"/>
      <c r="QSH44" s="27"/>
      <c r="QSI44" s="27"/>
      <c r="QSJ44" s="27"/>
      <c r="QSK44" s="27"/>
      <c r="QSL44" s="27"/>
      <c r="QSM44" s="27"/>
      <c r="QSN44" s="27"/>
      <c r="QSO44" s="27"/>
      <c r="QSP44" s="27"/>
      <c r="QSQ44" s="27"/>
      <c r="QSR44" s="27"/>
      <c r="QSS44" s="27"/>
      <c r="QST44" s="27"/>
      <c r="QSU44" s="27"/>
      <c r="QSV44" s="27"/>
      <c r="QSW44" s="27"/>
      <c r="QSX44" s="27"/>
      <c r="QSY44" s="27"/>
      <c r="QSZ44" s="27"/>
      <c r="QTA44" s="27"/>
      <c r="QTB44" s="27"/>
      <c r="QTC44" s="27"/>
      <c r="QTD44" s="27"/>
      <c r="QTF44" s="27"/>
      <c r="QTG44" s="27"/>
      <c r="QTH44" s="27"/>
      <c r="QTK44" s="27"/>
      <c r="QTL44" s="27"/>
      <c r="QTM44" s="27"/>
      <c r="QTN44" s="27"/>
      <c r="QTO44" s="27"/>
      <c r="QTP44" s="27"/>
      <c r="QTQ44" s="27"/>
      <c r="QTR44" s="27"/>
      <c r="QTS44" s="27"/>
      <c r="QTT44" s="27"/>
      <c r="QTU44" s="27"/>
      <c r="QUC44" s="27"/>
      <c r="QUD44" s="27"/>
      <c r="QUE44" s="27"/>
      <c r="QUF44" s="27"/>
      <c r="QUG44" s="27"/>
      <c r="QUH44" s="27"/>
      <c r="QUI44" s="27"/>
      <c r="QUJ44" s="27"/>
      <c r="QUK44" s="27"/>
      <c r="QUL44" s="27"/>
      <c r="QUM44" s="27"/>
      <c r="QUN44" s="27"/>
      <c r="QUO44" s="27"/>
      <c r="QUP44" s="27"/>
      <c r="QUQ44" s="27"/>
      <c r="QUR44" s="27"/>
      <c r="QUS44" s="27"/>
      <c r="QUT44" s="27"/>
      <c r="QUU44" s="27"/>
      <c r="QUV44" s="27"/>
      <c r="QUW44" s="27"/>
      <c r="QUX44" s="27"/>
      <c r="QUY44" s="27"/>
      <c r="QUZ44" s="27"/>
      <c r="QVA44" s="27"/>
      <c r="QVB44" s="27"/>
      <c r="QVC44" s="27"/>
      <c r="QVD44" s="27"/>
      <c r="QVE44" s="27"/>
      <c r="QVF44" s="27"/>
      <c r="QVG44" s="27"/>
      <c r="QVH44" s="27"/>
      <c r="QVI44" s="27"/>
      <c r="QVJ44" s="27"/>
      <c r="QVK44" s="27"/>
      <c r="QVL44" s="27"/>
      <c r="QVM44" s="27"/>
      <c r="QVN44" s="27"/>
      <c r="QVO44" s="27"/>
      <c r="QVP44" s="27"/>
      <c r="QVQ44" s="27"/>
      <c r="QVR44" s="27"/>
      <c r="QVS44" s="27"/>
      <c r="QVT44" s="27"/>
      <c r="QVU44" s="27"/>
      <c r="QVV44" s="27"/>
      <c r="QVW44" s="27"/>
      <c r="QVX44" s="27"/>
      <c r="QVY44" s="27"/>
      <c r="QVZ44" s="27"/>
      <c r="QWA44" s="27"/>
      <c r="QWB44" s="27"/>
      <c r="QWC44" s="27"/>
      <c r="QWD44" s="27"/>
      <c r="QWE44" s="27"/>
      <c r="QWF44" s="27"/>
      <c r="QWG44" s="27"/>
      <c r="QWH44" s="27"/>
      <c r="QWI44" s="27"/>
      <c r="QWJ44" s="27"/>
      <c r="QWK44" s="27"/>
      <c r="QWL44" s="27"/>
      <c r="QWM44" s="27"/>
      <c r="QWN44" s="27"/>
      <c r="QWO44" s="27"/>
      <c r="QWP44" s="27"/>
      <c r="QWQ44" s="27"/>
      <c r="QWR44" s="27"/>
      <c r="QWS44" s="27"/>
      <c r="QWT44" s="27"/>
      <c r="QWU44" s="27"/>
      <c r="QWV44" s="27"/>
      <c r="QWW44" s="27"/>
      <c r="QWX44" s="27"/>
      <c r="QWY44" s="27"/>
      <c r="QWZ44" s="27"/>
      <c r="QXA44" s="27"/>
      <c r="QXB44" s="27"/>
      <c r="QXC44" s="27"/>
      <c r="QXD44" s="27"/>
      <c r="QXE44" s="27"/>
      <c r="QXF44" s="27"/>
      <c r="QXG44" s="27"/>
      <c r="QXH44" s="27"/>
      <c r="QXI44" s="27"/>
      <c r="QXJ44" s="27"/>
      <c r="QXK44" s="27"/>
      <c r="QXL44" s="27"/>
      <c r="QXM44" s="27"/>
      <c r="QXN44" s="27"/>
      <c r="QXO44" s="27"/>
      <c r="QXP44" s="27"/>
      <c r="QXQ44" s="27"/>
      <c r="QXR44" s="27"/>
      <c r="QXS44" s="27"/>
      <c r="QXT44" s="27"/>
      <c r="QXU44" s="27"/>
      <c r="QXV44" s="27"/>
      <c r="QXW44" s="27"/>
      <c r="QXX44" s="27"/>
      <c r="QXY44" s="27"/>
      <c r="QXZ44" s="27"/>
      <c r="QYA44" s="27"/>
      <c r="QYB44" s="27"/>
      <c r="QYC44" s="27"/>
      <c r="QYD44" s="27"/>
      <c r="QYE44" s="27"/>
      <c r="QYF44" s="27"/>
      <c r="QYG44" s="27"/>
      <c r="QYH44" s="27"/>
      <c r="QYI44" s="27"/>
      <c r="QYJ44" s="27"/>
      <c r="QYK44" s="27"/>
      <c r="QYL44" s="27"/>
      <c r="QYM44" s="27"/>
      <c r="QYN44" s="27"/>
      <c r="QYO44" s="27"/>
      <c r="QYP44" s="27"/>
      <c r="QYQ44" s="27"/>
      <c r="QYR44" s="27"/>
      <c r="QYS44" s="27"/>
      <c r="QYT44" s="27"/>
      <c r="QYU44" s="27"/>
      <c r="QYV44" s="27"/>
      <c r="QYW44" s="27"/>
      <c r="QYX44" s="27"/>
      <c r="QYY44" s="27"/>
      <c r="QYZ44" s="27"/>
      <c r="QZA44" s="27"/>
      <c r="QZB44" s="27"/>
      <c r="QZC44" s="27"/>
      <c r="QZD44" s="27"/>
      <c r="QZE44" s="27"/>
      <c r="QZF44" s="27"/>
      <c r="QZG44" s="27"/>
      <c r="QZH44" s="27"/>
      <c r="QZI44" s="27"/>
      <c r="QZJ44" s="27"/>
      <c r="QZK44" s="27"/>
      <c r="QZL44" s="27"/>
      <c r="QZM44" s="27"/>
      <c r="QZN44" s="27"/>
      <c r="QZO44" s="27"/>
      <c r="QZP44" s="27"/>
      <c r="QZQ44" s="27"/>
      <c r="QZR44" s="27"/>
      <c r="QZS44" s="27"/>
      <c r="QZT44" s="27"/>
      <c r="QZU44" s="27"/>
      <c r="QZV44" s="27"/>
      <c r="QZW44" s="27"/>
      <c r="QZX44" s="27"/>
      <c r="QZY44" s="27"/>
      <c r="QZZ44" s="27"/>
      <c r="RAA44" s="27"/>
      <c r="RAB44" s="27"/>
      <c r="RAC44" s="27"/>
      <c r="RAD44" s="27"/>
      <c r="RAE44" s="27"/>
      <c r="RAF44" s="27"/>
      <c r="RAG44" s="27"/>
      <c r="RAH44" s="27"/>
      <c r="RAI44" s="27"/>
      <c r="RAJ44" s="27"/>
      <c r="RAK44" s="27"/>
      <c r="RAL44" s="27"/>
      <c r="RAM44" s="27"/>
      <c r="RAN44" s="27"/>
      <c r="RAO44" s="27"/>
      <c r="RAP44" s="27"/>
      <c r="RAQ44" s="27"/>
      <c r="RAR44" s="27"/>
      <c r="RAS44" s="27"/>
      <c r="RAT44" s="27"/>
      <c r="RAU44" s="27"/>
      <c r="RAV44" s="27"/>
      <c r="RAW44" s="27"/>
      <c r="RAX44" s="27"/>
      <c r="RAY44" s="27"/>
      <c r="RAZ44" s="27"/>
      <c r="RBA44" s="27"/>
      <c r="RBB44" s="27"/>
      <c r="RBC44" s="27"/>
      <c r="RBD44" s="27"/>
      <c r="RBE44" s="27"/>
      <c r="RBF44" s="27"/>
      <c r="RBG44" s="27"/>
      <c r="RBH44" s="27"/>
      <c r="RBI44" s="27"/>
      <c r="RBJ44" s="27"/>
      <c r="RBK44" s="27"/>
      <c r="RBL44" s="27"/>
      <c r="RBM44" s="27"/>
      <c r="RBN44" s="27"/>
      <c r="RBO44" s="27"/>
      <c r="RBP44" s="27"/>
      <c r="RBQ44" s="27"/>
      <c r="RBR44" s="27"/>
      <c r="RBS44" s="27"/>
      <c r="RBT44" s="27"/>
      <c r="RBU44" s="27"/>
      <c r="RBV44" s="27"/>
      <c r="RBW44" s="27"/>
      <c r="RBX44" s="27"/>
      <c r="RBY44" s="27"/>
      <c r="RBZ44" s="27"/>
      <c r="RCA44" s="27"/>
      <c r="RCB44" s="27"/>
      <c r="RCC44" s="27"/>
      <c r="RCD44" s="27"/>
      <c r="RCE44" s="27"/>
      <c r="RCF44" s="27"/>
      <c r="RCG44" s="27"/>
      <c r="RCH44" s="27"/>
      <c r="RCI44" s="27"/>
      <c r="RCJ44" s="27"/>
      <c r="RCK44" s="27"/>
      <c r="RCL44" s="27"/>
      <c r="RCM44" s="27"/>
      <c r="RCN44" s="27"/>
      <c r="RCO44" s="27"/>
      <c r="RCP44" s="27"/>
      <c r="RCQ44" s="27"/>
      <c r="RCR44" s="27"/>
      <c r="RCS44" s="27"/>
      <c r="RCT44" s="27"/>
      <c r="RCU44" s="27"/>
      <c r="RCV44" s="27"/>
      <c r="RCW44" s="27"/>
      <c r="RCX44" s="27"/>
      <c r="RCY44" s="27"/>
      <c r="RCZ44" s="27"/>
      <c r="RDB44" s="27"/>
      <c r="RDC44" s="27"/>
      <c r="RDD44" s="27"/>
      <c r="RDG44" s="27"/>
      <c r="RDH44" s="27"/>
      <c r="RDI44" s="27"/>
      <c r="RDJ44" s="27"/>
      <c r="RDK44" s="27"/>
      <c r="RDL44" s="27"/>
      <c r="RDM44" s="27"/>
      <c r="RDN44" s="27"/>
      <c r="RDO44" s="27"/>
      <c r="RDP44" s="27"/>
      <c r="RDQ44" s="27"/>
      <c r="RDY44" s="27"/>
      <c r="RDZ44" s="27"/>
      <c r="REA44" s="27"/>
      <c r="REB44" s="27"/>
      <c r="REC44" s="27"/>
      <c r="RED44" s="27"/>
      <c r="REE44" s="27"/>
      <c r="REF44" s="27"/>
      <c r="REG44" s="27"/>
      <c r="REH44" s="27"/>
      <c r="REI44" s="27"/>
      <c r="REJ44" s="27"/>
      <c r="REK44" s="27"/>
      <c r="REL44" s="27"/>
      <c r="REM44" s="27"/>
      <c r="REN44" s="27"/>
      <c r="REO44" s="27"/>
      <c r="REP44" s="27"/>
      <c r="REQ44" s="27"/>
      <c r="RER44" s="27"/>
      <c r="RES44" s="27"/>
      <c r="RET44" s="27"/>
      <c r="REU44" s="27"/>
      <c r="REV44" s="27"/>
      <c r="REW44" s="27"/>
      <c r="REX44" s="27"/>
      <c r="REY44" s="27"/>
      <c r="REZ44" s="27"/>
      <c r="RFA44" s="27"/>
      <c r="RFB44" s="27"/>
      <c r="RFC44" s="27"/>
      <c r="RFD44" s="27"/>
      <c r="RFE44" s="27"/>
      <c r="RFF44" s="27"/>
      <c r="RFG44" s="27"/>
      <c r="RFH44" s="27"/>
      <c r="RFI44" s="27"/>
      <c r="RFJ44" s="27"/>
      <c r="RFK44" s="27"/>
      <c r="RFL44" s="27"/>
      <c r="RFM44" s="27"/>
      <c r="RFN44" s="27"/>
      <c r="RFO44" s="27"/>
      <c r="RFP44" s="27"/>
      <c r="RFQ44" s="27"/>
      <c r="RFR44" s="27"/>
      <c r="RFS44" s="27"/>
      <c r="RFT44" s="27"/>
      <c r="RFU44" s="27"/>
      <c r="RFV44" s="27"/>
      <c r="RFW44" s="27"/>
      <c r="RFX44" s="27"/>
      <c r="RFY44" s="27"/>
      <c r="RFZ44" s="27"/>
      <c r="RGA44" s="27"/>
      <c r="RGB44" s="27"/>
      <c r="RGC44" s="27"/>
      <c r="RGD44" s="27"/>
      <c r="RGE44" s="27"/>
      <c r="RGF44" s="27"/>
      <c r="RGG44" s="27"/>
      <c r="RGH44" s="27"/>
      <c r="RGI44" s="27"/>
      <c r="RGJ44" s="27"/>
      <c r="RGK44" s="27"/>
      <c r="RGL44" s="27"/>
      <c r="RGM44" s="27"/>
      <c r="RGN44" s="27"/>
      <c r="RGO44" s="27"/>
      <c r="RGP44" s="27"/>
      <c r="RGQ44" s="27"/>
      <c r="RGR44" s="27"/>
      <c r="RGS44" s="27"/>
      <c r="RGT44" s="27"/>
      <c r="RGU44" s="27"/>
      <c r="RGV44" s="27"/>
      <c r="RGW44" s="27"/>
      <c r="RGX44" s="27"/>
      <c r="RGY44" s="27"/>
      <c r="RGZ44" s="27"/>
      <c r="RHA44" s="27"/>
      <c r="RHB44" s="27"/>
      <c r="RHC44" s="27"/>
      <c r="RHD44" s="27"/>
      <c r="RHE44" s="27"/>
      <c r="RHF44" s="27"/>
      <c r="RHG44" s="27"/>
      <c r="RHH44" s="27"/>
      <c r="RHI44" s="27"/>
      <c r="RHJ44" s="27"/>
      <c r="RHK44" s="27"/>
      <c r="RHL44" s="27"/>
      <c r="RHM44" s="27"/>
      <c r="RHN44" s="27"/>
      <c r="RHO44" s="27"/>
      <c r="RHP44" s="27"/>
      <c r="RHQ44" s="27"/>
      <c r="RHR44" s="27"/>
      <c r="RHS44" s="27"/>
      <c r="RHT44" s="27"/>
      <c r="RHU44" s="27"/>
      <c r="RHV44" s="27"/>
      <c r="RHW44" s="27"/>
      <c r="RHX44" s="27"/>
      <c r="RHY44" s="27"/>
      <c r="RHZ44" s="27"/>
      <c r="RIA44" s="27"/>
      <c r="RIB44" s="27"/>
      <c r="RIC44" s="27"/>
      <c r="RID44" s="27"/>
      <c r="RIE44" s="27"/>
      <c r="RIF44" s="27"/>
      <c r="RIG44" s="27"/>
      <c r="RIH44" s="27"/>
      <c r="RII44" s="27"/>
      <c r="RIJ44" s="27"/>
      <c r="RIK44" s="27"/>
      <c r="RIL44" s="27"/>
      <c r="RIM44" s="27"/>
      <c r="RIN44" s="27"/>
      <c r="RIO44" s="27"/>
      <c r="RIP44" s="27"/>
      <c r="RIQ44" s="27"/>
      <c r="RIR44" s="27"/>
      <c r="RIS44" s="27"/>
      <c r="RIT44" s="27"/>
      <c r="RIU44" s="27"/>
      <c r="RIV44" s="27"/>
      <c r="RIW44" s="27"/>
      <c r="RIX44" s="27"/>
      <c r="RIY44" s="27"/>
      <c r="RIZ44" s="27"/>
      <c r="RJA44" s="27"/>
      <c r="RJB44" s="27"/>
      <c r="RJC44" s="27"/>
      <c r="RJD44" s="27"/>
      <c r="RJE44" s="27"/>
      <c r="RJF44" s="27"/>
      <c r="RJG44" s="27"/>
      <c r="RJH44" s="27"/>
      <c r="RJI44" s="27"/>
      <c r="RJJ44" s="27"/>
      <c r="RJK44" s="27"/>
      <c r="RJL44" s="27"/>
      <c r="RJM44" s="27"/>
      <c r="RJN44" s="27"/>
      <c r="RJO44" s="27"/>
      <c r="RJP44" s="27"/>
      <c r="RJQ44" s="27"/>
      <c r="RJR44" s="27"/>
      <c r="RJS44" s="27"/>
      <c r="RJT44" s="27"/>
      <c r="RJU44" s="27"/>
      <c r="RJV44" s="27"/>
      <c r="RJW44" s="27"/>
      <c r="RJX44" s="27"/>
      <c r="RJY44" s="27"/>
      <c r="RJZ44" s="27"/>
      <c r="RKA44" s="27"/>
      <c r="RKB44" s="27"/>
      <c r="RKC44" s="27"/>
      <c r="RKD44" s="27"/>
      <c r="RKE44" s="27"/>
      <c r="RKF44" s="27"/>
      <c r="RKG44" s="27"/>
      <c r="RKH44" s="27"/>
      <c r="RKI44" s="27"/>
      <c r="RKJ44" s="27"/>
      <c r="RKK44" s="27"/>
      <c r="RKL44" s="27"/>
      <c r="RKM44" s="27"/>
      <c r="RKN44" s="27"/>
      <c r="RKO44" s="27"/>
      <c r="RKP44" s="27"/>
      <c r="RKQ44" s="27"/>
      <c r="RKR44" s="27"/>
      <c r="RKS44" s="27"/>
      <c r="RKT44" s="27"/>
      <c r="RKU44" s="27"/>
      <c r="RKV44" s="27"/>
      <c r="RKW44" s="27"/>
      <c r="RKX44" s="27"/>
      <c r="RKY44" s="27"/>
      <c r="RKZ44" s="27"/>
      <c r="RLA44" s="27"/>
      <c r="RLB44" s="27"/>
      <c r="RLC44" s="27"/>
      <c r="RLD44" s="27"/>
      <c r="RLE44" s="27"/>
      <c r="RLF44" s="27"/>
      <c r="RLG44" s="27"/>
      <c r="RLH44" s="27"/>
      <c r="RLI44" s="27"/>
      <c r="RLJ44" s="27"/>
      <c r="RLK44" s="27"/>
      <c r="RLL44" s="27"/>
      <c r="RLM44" s="27"/>
      <c r="RLN44" s="27"/>
      <c r="RLO44" s="27"/>
      <c r="RLP44" s="27"/>
      <c r="RLQ44" s="27"/>
      <c r="RLR44" s="27"/>
      <c r="RLS44" s="27"/>
      <c r="RLT44" s="27"/>
      <c r="RLU44" s="27"/>
      <c r="RLV44" s="27"/>
      <c r="RLW44" s="27"/>
      <c r="RLX44" s="27"/>
      <c r="RLY44" s="27"/>
      <c r="RLZ44" s="27"/>
      <c r="RMA44" s="27"/>
      <c r="RMB44" s="27"/>
      <c r="RMC44" s="27"/>
      <c r="RMD44" s="27"/>
      <c r="RME44" s="27"/>
      <c r="RMF44" s="27"/>
      <c r="RMG44" s="27"/>
      <c r="RMH44" s="27"/>
      <c r="RMI44" s="27"/>
      <c r="RMJ44" s="27"/>
      <c r="RMK44" s="27"/>
      <c r="RML44" s="27"/>
      <c r="RMM44" s="27"/>
      <c r="RMN44" s="27"/>
      <c r="RMO44" s="27"/>
      <c r="RMP44" s="27"/>
      <c r="RMQ44" s="27"/>
      <c r="RMR44" s="27"/>
      <c r="RMS44" s="27"/>
      <c r="RMT44" s="27"/>
      <c r="RMU44" s="27"/>
      <c r="RMV44" s="27"/>
      <c r="RMX44" s="27"/>
      <c r="RMY44" s="27"/>
      <c r="RMZ44" s="27"/>
      <c r="RNC44" s="27"/>
      <c r="RND44" s="27"/>
      <c r="RNE44" s="27"/>
      <c r="RNF44" s="27"/>
      <c r="RNG44" s="27"/>
      <c r="RNH44" s="27"/>
      <c r="RNI44" s="27"/>
      <c r="RNJ44" s="27"/>
      <c r="RNK44" s="27"/>
      <c r="RNL44" s="27"/>
      <c r="RNM44" s="27"/>
      <c r="RNU44" s="27"/>
      <c r="RNV44" s="27"/>
      <c r="RNW44" s="27"/>
      <c r="RNX44" s="27"/>
      <c r="RNY44" s="27"/>
      <c r="RNZ44" s="27"/>
      <c r="ROA44" s="27"/>
      <c r="ROB44" s="27"/>
      <c r="ROC44" s="27"/>
      <c r="ROD44" s="27"/>
      <c r="ROE44" s="27"/>
      <c r="ROF44" s="27"/>
      <c r="ROG44" s="27"/>
      <c r="ROH44" s="27"/>
      <c r="ROI44" s="27"/>
      <c r="ROJ44" s="27"/>
      <c r="ROK44" s="27"/>
      <c r="ROL44" s="27"/>
      <c r="ROM44" s="27"/>
      <c r="RON44" s="27"/>
      <c r="ROO44" s="27"/>
      <c r="ROP44" s="27"/>
      <c r="ROQ44" s="27"/>
      <c r="ROR44" s="27"/>
      <c r="ROS44" s="27"/>
      <c r="ROT44" s="27"/>
      <c r="ROU44" s="27"/>
      <c r="ROV44" s="27"/>
      <c r="ROW44" s="27"/>
      <c r="ROX44" s="27"/>
      <c r="ROY44" s="27"/>
      <c r="ROZ44" s="27"/>
      <c r="RPA44" s="27"/>
      <c r="RPB44" s="27"/>
      <c r="RPC44" s="27"/>
      <c r="RPD44" s="27"/>
      <c r="RPE44" s="27"/>
      <c r="RPF44" s="27"/>
      <c r="RPG44" s="27"/>
      <c r="RPH44" s="27"/>
      <c r="RPI44" s="27"/>
      <c r="RPJ44" s="27"/>
      <c r="RPK44" s="27"/>
      <c r="RPL44" s="27"/>
      <c r="RPM44" s="27"/>
      <c r="RPN44" s="27"/>
      <c r="RPO44" s="27"/>
      <c r="RPP44" s="27"/>
      <c r="RPQ44" s="27"/>
      <c r="RPR44" s="27"/>
      <c r="RPS44" s="27"/>
      <c r="RPT44" s="27"/>
      <c r="RPU44" s="27"/>
      <c r="RPV44" s="27"/>
      <c r="RPW44" s="27"/>
      <c r="RPX44" s="27"/>
      <c r="RPY44" s="27"/>
      <c r="RPZ44" s="27"/>
      <c r="RQA44" s="27"/>
      <c r="RQB44" s="27"/>
      <c r="RQC44" s="27"/>
      <c r="RQD44" s="27"/>
      <c r="RQE44" s="27"/>
      <c r="RQF44" s="27"/>
      <c r="RQG44" s="27"/>
      <c r="RQH44" s="27"/>
      <c r="RQI44" s="27"/>
      <c r="RQJ44" s="27"/>
      <c r="RQK44" s="27"/>
      <c r="RQL44" s="27"/>
      <c r="RQM44" s="27"/>
      <c r="RQN44" s="27"/>
      <c r="RQO44" s="27"/>
      <c r="RQP44" s="27"/>
      <c r="RQQ44" s="27"/>
      <c r="RQR44" s="27"/>
      <c r="RQS44" s="27"/>
      <c r="RQT44" s="27"/>
      <c r="RQU44" s="27"/>
      <c r="RQV44" s="27"/>
      <c r="RQW44" s="27"/>
      <c r="RQX44" s="27"/>
      <c r="RQY44" s="27"/>
      <c r="RQZ44" s="27"/>
      <c r="RRA44" s="27"/>
      <c r="RRB44" s="27"/>
      <c r="RRC44" s="27"/>
      <c r="RRD44" s="27"/>
      <c r="RRE44" s="27"/>
      <c r="RRF44" s="27"/>
      <c r="RRG44" s="27"/>
      <c r="RRH44" s="27"/>
      <c r="RRI44" s="27"/>
      <c r="RRJ44" s="27"/>
      <c r="RRK44" s="27"/>
      <c r="RRL44" s="27"/>
      <c r="RRM44" s="27"/>
      <c r="RRN44" s="27"/>
      <c r="RRO44" s="27"/>
      <c r="RRP44" s="27"/>
      <c r="RRQ44" s="27"/>
      <c r="RRR44" s="27"/>
      <c r="RRS44" s="27"/>
      <c r="RRT44" s="27"/>
      <c r="RRU44" s="27"/>
      <c r="RRV44" s="27"/>
      <c r="RRW44" s="27"/>
      <c r="RRX44" s="27"/>
      <c r="RRY44" s="27"/>
      <c r="RRZ44" s="27"/>
      <c r="RSA44" s="27"/>
      <c r="RSB44" s="27"/>
      <c r="RSC44" s="27"/>
      <c r="RSD44" s="27"/>
      <c r="RSE44" s="27"/>
      <c r="RSF44" s="27"/>
      <c r="RSG44" s="27"/>
      <c r="RSH44" s="27"/>
      <c r="RSI44" s="27"/>
      <c r="RSJ44" s="27"/>
      <c r="RSK44" s="27"/>
      <c r="RSL44" s="27"/>
      <c r="RSM44" s="27"/>
      <c r="RSN44" s="27"/>
      <c r="RSO44" s="27"/>
      <c r="RSP44" s="27"/>
      <c r="RSQ44" s="27"/>
      <c r="RSR44" s="27"/>
      <c r="RSS44" s="27"/>
      <c r="RST44" s="27"/>
      <c r="RSU44" s="27"/>
      <c r="RSV44" s="27"/>
      <c r="RSW44" s="27"/>
      <c r="RSX44" s="27"/>
      <c r="RSY44" s="27"/>
      <c r="RSZ44" s="27"/>
      <c r="RTA44" s="27"/>
      <c r="RTB44" s="27"/>
      <c r="RTC44" s="27"/>
      <c r="RTD44" s="27"/>
      <c r="RTE44" s="27"/>
      <c r="RTF44" s="27"/>
      <c r="RTG44" s="27"/>
      <c r="RTH44" s="27"/>
      <c r="RTI44" s="27"/>
      <c r="RTJ44" s="27"/>
      <c r="RTK44" s="27"/>
      <c r="RTL44" s="27"/>
      <c r="RTM44" s="27"/>
      <c r="RTN44" s="27"/>
      <c r="RTO44" s="27"/>
      <c r="RTP44" s="27"/>
      <c r="RTQ44" s="27"/>
      <c r="RTR44" s="27"/>
      <c r="RTS44" s="27"/>
      <c r="RTT44" s="27"/>
      <c r="RTU44" s="27"/>
      <c r="RTV44" s="27"/>
      <c r="RTW44" s="27"/>
      <c r="RTX44" s="27"/>
      <c r="RTY44" s="27"/>
      <c r="RTZ44" s="27"/>
      <c r="RUA44" s="27"/>
      <c r="RUB44" s="27"/>
      <c r="RUC44" s="27"/>
      <c r="RUD44" s="27"/>
      <c r="RUE44" s="27"/>
      <c r="RUF44" s="27"/>
      <c r="RUG44" s="27"/>
      <c r="RUH44" s="27"/>
      <c r="RUI44" s="27"/>
      <c r="RUJ44" s="27"/>
      <c r="RUK44" s="27"/>
      <c r="RUL44" s="27"/>
      <c r="RUM44" s="27"/>
      <c r="RUN44" s="27"/>
      <c r="RUO44" s="27"/>
      <c r="RUP44" s="27"/>
      <c r="RUQ44" s="27"/>
      <c r="RUR44" s="27"/>
      <c r="RUS44" s="27"/>
      <c r="RUT44" s="27"/>
      <c r="RUU44" s="27"/>
      <c r="RUV44" s="27"/>
      <c r="RUW44" s="27"/>
      <c r="RUX44" s="27"/>
      <c r="RUY44" s="27"/>
      <c r="RUZ44" s="27"/>
      <c r="RVA44" s="27"/>
      <c r="RVB44" s="27"/>
      <c r="RVC44" s="27"/>
      <c r="RVD44" s="27"/>
      <c r="RVE44" s="27"/>
      <c r="RVF44" s="27"/>
      <c r="RVG44" s="27"/>
      <c r="RVH44" s="27"/>
      <c r="RVI44" s="27"/>
      <c r="RVJ44" s="27"/>
      <c r="RVK44" s="27"/>
      <c r="RVL44" s="27"/>
      <c r="RVM44" s="27"/>
      <c r="RVN44" s="27"/>
      <c r="RVO44" s="27"/>
      <c r="RVP44" s="27"/>
      <c r="RVQ44" s="27"/>
      <c r="RVR44" s="27"/>
      <c r="RVS44" s="27"/>
      <c r="RVT44" s="27"/>
      <c r="RVU44" s="27"/>
      <c r="RVV44" s="27"/>
      <c r="RVW44" s="27"/>
      <c r="RVX44" s="27"/>
      <c r="RVY44" s="27"/>
      <c r="RVZ44" s="27"/>
      <c r="RWA44" s="27"/>
      <c r="RWB44" s="27"/>
      <c r="RWC44" s="27"/>
      <c r="RWD44" s="27"/>
      <c r="RWE44" s="27"/>
      <c r="RWF44" s="27"/>
      <c r="RWG44" s="27"/>
      <c r="RWH44" s="27"/>
      <c r="RWI44" s="27"/>
      <c r="RWJ44" s="27"/>
      <c r="RWK44" s="27"/>
      <c r="RWL44" s="27"/>
      <c r="RWM44" s="27"/>
      <c r="RWN44" s="27"/>
      <c r="RWO44" s="27"/>
      <c r="RWP44" s="27"/>
      <c r="RWQ44" s="27"/>
      <c r="RWR44" s="27"/>
      <c r="RWT44" s="27"/>
      <c r="RWU44" s="27"/>
      <c r="RWV44" s="27"/>
      <c r="RWY44" s="27"/>
      <c r="RWZ44" s="27"/>
      <c r="RXA44" s="27"/>
      <c r="RXB44" s="27"/>
      <c r="RXC44" s="27"/>
      <c r="RXD44" s="27"/>
      <c r="RXE44" s="27"/>
      <c r="RXF44" s="27"/>
      <c r="RXG44" s="27"/>
      <c r="RXH44" s="27"/>
      <c r="RXI44" s="27"/>
      <c r="RXQ44" s="27"/>
      <c r="RXR44" s="27"/>
      <c r="RXS44" s="27"/>
      <c r="RXT44" s="27"/>
      <c r="RXU44" s="27"/>
      <c r="RXV44" s="27"/>
      <c r="RXW44" s="27"/>
      <c r="RXX44" s="27"/>
      <c r="RXY44" s="27"/>
      <c r="RXZ44" s="27"/>
      <c r="RYA44" s="27"/>
      <c r="RYB44" s="27"/>
      <c r="RYC44" s="27"/>
      <c r="RYD44" s="27"/>
      <c r="RYE44" s="27"/>
      <c r="RYF44" s="27"/>
      <c r="RYG44" s="27"/>
      <c r="RYH44" s="27"/>
      <c r="RYI44" s="27"/>
      <c r="RYJ44" s="27"/>
      <c r="RYK44" s="27"/>
      <c r="RYL44" s="27"/>
      <c r="RYM44" s="27"/>
      <c r="RYN44" s="27"/>
      <c r="RYO44" s="27"/>
      <c r="RYP44" s="27"/>
      <c r="RYQ44" s="27"/>
      <c r="RYR44" s="27"/>
      <c r="RYS44" s="27"/>
      <c r="RYT44" s="27"/>
      <c r="RYU44" s="27"/>
      <c r="RYV44" s="27"/>
      <c r="RYW44" s="27"/>
      <c r="RYX44" s="27"/>
      <c r="RYY44" s="27"/>
      <c r="RYZ44" s="27"/>
      <c r="RZA44" s="27"/>
      <c r="RZB44" s="27"/>
      <c r="RZC44" s="27"/>
      <c r="RZD44" s="27"/>
      <c r="RZE44" s="27"/>
      <c r="RZF44" s="27"/>
      <c r="RZG44" s="27"/>
      <c r="RZH44" s="27"/>
      <c r="RZI44" s="27"/>
      <c r="RZJ44" s="27"/>
      <c r="RZK44" s="27"/>
      <c r="RZL44" s="27"/>
      <c r="RZM44" s="27"/>
      <c r="RZN44" s="27"/>
      <c r="RZO44" s="27"/>
      <c r="RZP44" s="27"/>
      <c r="RZQ44" s="27"/>
      <c r="RZR44" s="27"/>
      <c r="RZS44" s="27"/>
      <c r="RZT44" s="27"/>
      <c r="RZU44" s="27"/>
      <c r="RZV44" s="27"/>
      <c r="RZW44" s="27"/>
      <c r="RZX44" s="27"/>
      <c r="RZY44" s="27"/>
      <c r="RZZ44" s="27"/>
      <c r="SAA44" s="27"/>
      <c r="SAB44" s="27"/>
      <c r="SAC44" s="27"/>
      <c r="SAD44" s="27"/>
      <c r="SAE44" s="27"/>
      <c r="SAF44" s="27"/>
      <c r="SAG44" s="27"/>
      <c r="SAH44" s="27"/>
      <c r="SAI44" s="27"/>
      <c r="SAJ44" s="27"/>
      <c r="SAK44" s="27"/>
      <c r="SAL44" s="27"/>
      <c r="SAM44" s="27"/>
      <c r="SAN44" s="27"/>
      <c r="SAO44" s="27"/>
      <c r="SAP44" s="27"/>
      <c r="SAQ44" s="27"/>
      <c r="SAR44" s="27"/>
      <c r="SAS44" s="27"/>
      <c r="SAT44" s="27"/>
      <c r="SAU44" s="27"/>
      <c r="SAV44" s="27"/>
      <c r="SAW44" s="27"/>
      <c r="SAX44" s="27"/>
      <c r="SAY44" s="27"/>
      <c r="SAZ44" s="27"/>
      <c r="SBA44" s="27"/>
      <c r="SBB44" s="27"/>
      <c r="SBC44" s="27"/>
      <c r="SBD44" s="27"/>
      <c r="SBE44" s="27"/>
      <c r="SBF44" s="27"/>
      <c r="SBG44" s="27"/>
      <c r="SBH44" s="27"/>
      <c r="SBI44" s="27"/>
      <c r="SBJ44" s="27"/>
      <c r="SBK44" s="27"/>
      <c r="SBL44" s="27"/>
      <c r="SBM44" s="27"/>
      <c r="SBN44" s="27"/>
      <c r="SBO44" s="27"/>
      <c r="SBP44" s="27"/>
      <c r="SBQ44" s="27"/>
      <c r="SBR44" s="27"/>
      <c r="SBS44" s="27"/>
      <c r="SBT44" s="27"/>
      <c r="SBU44" s="27"/>
      <c r="SBV44" s="27"/>
      <c r="SBW44" s="27"/>
      <c r="SBX44" s="27"/>
      <c r="SBY44" s="27"/>
      <c r="SBZ44" s="27"/>
      <c r="SCA44" s="27"/>
      <c r="SCB44" s="27"/>
      <c r="SCC44" s="27"/>
      <c r="SCD44" s="27"/>
      <c r="SCE44" s="27"/>
      <c r="SCF44" s="27"/>
      <c r="SCG44" s="27"/>
      <c r="SCH44" s="27"/>
      <c r="SCI44" s="27"/>
      <c r="SCJ44" s="27"/>
      <c r="SCK44" s="27"/>
      <c r="SCL44" s="27"/>
      <c r="SCM44" s="27"/>
      <c r="SCN44" s="27"/>
      <c r="SCO44" s="27"/>
      <c r="SCP44" s="27"/>
      <c r="SCQ44" s="27"/>
      <c r="SCR44" s="27"/>
      <c r="SCS44" s="27"/>
      <c r="SCT44" s="27"/>
      <c r="SCU44" s="27"/>
      <c r="SCV44" s="27"/>
      <c r="SCW44" s="27"/>
      <c r="SCX44" s="27"/>
      <c r="SCY44" s="27"/>
      <c r="SCZ44" s="27"/>
      <c r="SDA44" s="27"/>
      <c r="SDB44" s="27"/>
      <c r="SDC44" s="27"/>
      <c r="SDD44" s="27"/>
      <c r="SDE44" s="27"/>
      <c r="SDF44" s="27"/>
      <c r="SDG44" s="27"/>
      <c r="SDH44" s="27"/>
      <c r="SDI44" s="27"/>
      <c r="SDJ44" s="27"/>
      <c r="SDK44" s="27"/>
      <c r="SDL44" s="27"/>
      <c r="SDM44" s="27"/>
      <c r="SDN44" s="27"/>
      <c r="SDO44" s="27"/>
      <c r="SDP44" s="27"/>
      <c r="SDQ44" s="27"/>
      <c r="SDR44" s="27"/>
      <c r="SDS44" s="27"/>
      <c r="SDT44" s="27"/>
      <c r="SDU44" s="27"/>
      <c r="SDV44" s="27"/>
      <c r="SDW44" s="27"/>
      <c r="SDX44" s="27"/>
      <c r="SDY44" s="27"/>
      <c r="SDZ44" s="27"/>
      <c r="SEA44" s="27"/>
      <c r="SEB44" s="27"/>
      <c r="SEC44" s="27"/>
      <c r="SED44" s="27"/>
      <c r="SEE44" s="27"/>
      <c r="SEF44" s="27"/>
      <c r="SEG44" s="27"/>
      <c r="SEH44" s="27"/>
      <c r="SEI44" s="27"/>
      <c r="SEJ44" s="27"/>
      <c r="SEK44" s="27"/>
      <c r="SEL44" s="27"/>
      <c r="SEM44" s="27"/>
      <c r="SEN44" s="27"/>
      <c r="SEO44" s="27"/>
      <c r="SEP44" s="27"/>
      <c r="SEQ44" s="27"/>
      <c r="SER44" s="27"/>
      <c r="SES44" s="27"/>
      <c r="SET44" s="27"/>
      <c r="SEU44" s="27"/>
      <c r="SEV44" s="27"/>
      <c r="SEW44" s="27"/>
      <c r="SEX44" s="27"/>
      <c r="SEY44" s="27"/>
      <c r="SEZ44" s="27"/>
      <c r="SFA44" s="27"/>
      <c r="SFB44" s="27"/>
      <c r="SFC44" s="27"/>
      <c r="SFD44" s="27"/>
      <c r="SFE44" s="27"/>
      <c r="SFF44" s="27"/>
      <c r="SFG44" s="27"/>
      <c r="SFH44" s="27"/>
      <c r="SFI44" s="27"/>
      <c r="SFJ44" s="27"/>
      <c r="SFK44" s="27"/>
      <c r="SFL44" s="27"/>
      <c r="SFM44" s="27"/>
      <c r="SFN44" s="27"/>
      <c r="SFO44" s="27"/>
      <c r="SFP44" s="27"/>
      <c r="SFQ44" s="27"/>
      <c r="SFR44" s="27"/>
      <c r="SFS44" s="27"/>
      <c r="SFT44" s="27"/>
      <c r="SFU44" s="27"/>
      <c r="SFV44" s="27"/>
      <c r="SFW44" s="27"/>
      <c r="SFX44" s="27"/>
      <c r="SFY44" s="27"/>
      <c r="SFZ44" s="27"/>
      <c r="SGA44" s="27"/>
      <c r="SGB44" s="27"/>
      <c r="SGC44" s="27"/>
      <c r="SGD44" s="27"/>
      <c r="SGE44" s="27"/>
      <c r="SGF44" s="27"/>
      <c r="SGG44" s="27"/>
      <c r="SGH44" s="27"/>
      <c r="SGI44" s="27"/>
      <c r="SGJ44" s="27"/>
      <c r="SGK44" s="27"/>
      <c r="SGL44" s="27"/>
      <c r="SGM44" s="27"/>
      <c r="SGN44" s="27"/>
      <c r="SGP44" s="27"/>
      <c r="SGQ44" s="27"/>
      <c r="SGR44" s="27"/>
      <c r="SGU44" s="27"/>
      <c r="SGV44" s="27"/>
      <c r="SGW44" s="27"/>
      <c r="SGX44" s="27"/>
      <c r="SGY44" s="27"/>
      <c r="SGZ44" s="27"/>
      <c r="SHA44" s="27"/>
      <c r="SHB44" s="27"/>
      <c r="SHC44" s="27"/>
      <c r="SHD44" s="27"/>
      <c r="SHE44" s="27"/>
      <c r="SHM44" s="27"/>
      <c r="SHN44" s="27"/>
      <c r="SHO44" s="27"/>
      <c r="SHP44" s="27"/>
      <c r="SHQ44" s="27"/>
      <c r="SHR44" s="27"/>
      <c r="SHS44" s="27"/>
      <c r="SHT44" s="27"/>
      <c r="SHU44" s="27"/>
      <c r="SHV44" s="27"/>
      <c r="SHW44" s="27"/>
      <c r="SHX44" s="27"/>
      <c r="SHY44" s="27"/>
      <c r="SHZ44" s="27"/>
      <c r="SIA44" s="27"/>
      <c r="SIB44" s="27"/>
      <c r="SIC44" s="27"/>
      <c r="SID44" s="27"/>
      <c r="SIE44" s="27"/>
      <c r="SIF44" s="27"/>
      <c r="SIG44" s="27"/>
      <c r="SIH44" s="27"/>
      <c r="SII44" s="27"/>
      <c r="SIJ44" s="27"/>
      <c r="SIK44" s="27"/>
      <c r="SIL44" s="27"/>
      <c r="SIM44" s="27"/>
      <c r="SIN44" s="27"/>
      <c r="SIO44" s="27"/>
      <c r="SIP44" s="27"/>
      <c r="SIQ44" s="27"/>
      <c r="SIR44" s="27"/>
      <c r="SIS44" s="27"/>
      <c r="SIT44" s="27"/>
      <c r="SIU44" s="27"/>
      <c r="SIV44" s="27"/>
      <c r="SIW44" s="27"/>
      <c r="SIX44" s="27"/>
      <c r="SIY44" s="27"/>
      <c r="SIZ44" s="27"/>
      <c r="SJA44" s="27"/>
      <c r="SJB44" s="27"/>
      <c r="SJC44" s="27"/>
      <c r="SJD44" s="27"/>
      <c r="SJE44" s="27"/>
      <c r="SJF44" s="27"/>
      <c r="SJG44" s="27"/>
      <c r="SJH44" s="27"/>
      <c r="SJI44" s="27"/>
      <c r="SJJ44" s="27"/>
      <c r="SJK44" s="27"/>
      <c r="SJL44" s="27"/>
      <c r="SJM44" s="27"/>
      <c r="SJN44" s="27"/>
      <c r="SJO44" s="27"/>
      <c r="SJP44" s="27"/>
      <c r="SJQ44" s="27"/>
      <c r="SJR44" s="27"/>
      <c r="SJS44" s="27"/>
      <c r="SJT44" s="27"/>
      <c r="SJU44" s="27"/>
      <c r="SJV44" s="27"/>
      <c r="SJW44" s="27"/>
      <c r="SJX44" s="27"/>
      <c r="SJY44" s="27"/>
      <c r="SJZ44" s="27"/>
      <c r="SKA44" s="27"/>
      <c r="SKB44" s="27"/>
      <c r="SKC44" s="27"/>
      <c r="SKD44" s="27"/>
      <c r="SKE44" s="27"/>
      <c r="SKF44" s="27"/>
      <c r="SKG44" s="27"/>
      <c r="SKH44" s="27"/>
      <c r="SKI44" s="27"/>
      <c r="SKJ44" s="27"/>
      <c r="SKK44" s="27"/>
      <c r="SKL44" s="27"/>
      <c r="SKM44" s="27"/>
      <c r="SKN44" s="27"/>
      <c r="SKO44" s="27"/>
      <c r="SKP44" s="27"/>
      <c r="SKQ44" s="27"/>
      <c r="SKR44" s="27"/>
      <c r="SKS44" s="27"/>
      <c r="SKT44" s="27"/>
      <c r="SKU44" s="27"/>
      <c r="SKV44" s="27"/>
      <c r="SKW44" s="27"/>
      <c r="SKX44" s="27"/>
      <c r="SKY44" s="27"/>
      <c r="SKZ44" s="27"/>
      <c r="SLA44" s="27"/>
      <c r="SLB44" s="27"/>
      <c r="SLC44" s="27"/>
      <c r="SLD44" s="27"/>
      <c r="SLE44" s="27"/>
      <c r="SLF44" s="27"/>
      <c r="SLG44" s="27"/>
      <c r="SLH44" s="27"/>
      <c r="SLI44" s="27"/>
      <c r="SLJ44" s="27"/>
      <c r="SLK44" s="27"/>
      <c r="SLL44" s="27"/>
      <c r="SLM44" s="27"/>
      <c r="SLN44" s="27"/>
      <c r="SLO44" s="27"/>
      <c r="SLP44" s="27"/>
      <c r="SLQ44" s="27"/>
      <c r="SLR44" s="27"/>
      <c r="SLS44" s="27"/>
      <c r="SLT44" s="27"/>
      <c r="SLU44" s="27"/>
      <c r="SLV44" s="27"/>
      <c r="SLW44" s="27"/>
      <c r="SLX44" s="27"/>
      <c r="SLY44" s="27"/>
      <c r="SLZ44" s="27"/>
      <c r="SMA44" s="27"/>
      <c r="SMB44" s="27"/>
      <c r="SMC44" s="27"/>
      <c r="SMD44" s="27"/>
      <c r="SME44" s="27"/>
      <c r="SMF44" s="27"/>
      <c r="SMG44" s="27"/>
      <c r="SMH44" s="27"/>
      <c r="SMI44" s="27"/>
      <c r="SMJ44" s="27"/>
      <c r="SMK44" s="27"/>
      <c r="SML44" s="27"/>
      <c r="SMM44" s="27"/>
      <c r="SMN44" s="27"/>
      <c r="SMO44" s="27"/>
      <c r="SMP44" s="27"/>
      <c r="SMQ44" s="27"/>
      <c r="SMR44" s="27"/>
      <c r="SMS44" s="27"/>
      <c r="SMT44" s="27"/>
      <c r="SMU44" s="27"/>
      <c r="SMV44" s="27"/>
      <c r="SMW44" s="27"/>
      <c r="SMX44" s="27"/>
      <c r="SMY44" s="27"/>
      <c r="SMZ44" s="27"/>
      <c r="SNA44" s="27"/>
      <c r="SNB44" s="27"/>
      <c r="SNC44" s="27"/>
      <c r="SND44" s="27"/>
      <c r="SNE44" s="27"/>
      <c r="SNF44" s="27"/>
      <c r="SNG44" s="27"/>
      <c r="SNH44" s="27"/>
      <c r="SNI44" s="27"/>
      <c r="SNJ44" s="27"/>
      <c r="SNK44" s="27"/>
      <c r="SNL44" s="27"/>
      <c r="SNM44" s="27"/>
      <c r="SNN44" s="27"/>
      <c r="SNO44" s="27"/>
      <c r="SNP44" s="27"/>
      <c r="SNQ44" s="27"/>
      <c r="SNR44" s="27"/>
      <c r="SNS44" s="27"/>
      <c r="SNT44" s="27"/>
      <c r="SNU44" s="27"/>
      <c r="SNV44" s="27"/>
      <c r="SNW44" s="27"/>
      <c r="SNX44" s="27"/>
      <c r="SNY44" s="27"/>
      <c r="SNZ44" s="27"/>
      <c r="SOA44" s="27"/>
      <c r="SOB44" s="27"/>
      <c r="SOC44" s="27"/>
      <c r="SOD44" s="27"/>
      <c r="SOE44" s="27"/>
      <c r="SOF44" s="27"/>
      <c r="SOG44" s="27"/>
      <c r="SOH44" s="27"/>
      <c r="SOI44" s="27"/>
      <c r="SOJ44" s="27"/>
      <c r="SOK44" s="27"/>
      <c r="SOL44" s="27"/>
      <c r="SOM44" s="27"/>
      <c r="SON44" s="27"/>
      <c r="SOO44" s="27"/>
      <c r="SOP44" s="27"/>
      <c r="SOQ44" s="27"/>
      <c r="SOR44" s="27"/>
      <c r="SOS44" s="27"/>
      <c r="SOT44" s="27"/>
      <c r="SOU44" s="27"/>
      <c r="SOV44" s="27"/>
      <c r="SOW44" s="27"/>
      <c r="SOX44" s="27"/>
      <c r="SOY44" s="27"/>
      <c r="SOZ44" s="27"/>
      <c r="SPA44" s="27"/>
      <c r="SPB44" s="27"/>
      <c r="SPC44" s="27"/>
      <c r="SPD44" s="27"/>
      <c r="SPE44" s="27"/>
      <c r="SPF44" s="27"/>
      <c r="SPG44" s="27"/>
      <c r="SPH44" s="27"/>
      <c r="SPI44" s="27"/>
      <c r="SPJ44" s="27"/>
      <c r="SPK44" s="27"/>
      <c r="SPL44" s="27"/>
      <c r="SPM44" s="27"/>
      <c r="SPN44" s="27"/>
      <c r="SPO44" s="27"/>
      <c r="SPP44" s="27"/>
      <c r="SPQ44" s="27"/>
      <c r="SPR44" s="27"/>
      <c r="SPS44" s="27"/>
      <c r="SPT44" s="27"/>
      <c r="SPU44" s="27"/>
      <c r="SPV44" s="27"/>
      <c r="SPW44" s="27"/>
      <c r="SPX44" s="27"/>
      <c r="SPY44" s="27"/>
      <c r="SPZ44" s="27"/>
      <c r="SQA44" s="27"/>
      <c r="SQB44" s="27"/>
      <c r="SQC44" s="27"/>
      <c r="SQD44" s="27"/>
      <c r="SQE44" s="27"/>
      <c r="SQF44" s="27"/>
      <c r="SQG44" s="27"/>
      <c r="SQH44" s="27"/>
      <c r="SQI44" s="27"/>
      <c r="SQJ44" s="27"/>
      <c r="SQL44" s="27"/>
      <c r="SQM44" s="27"/>
      <c r="SQN44" s="27"/>
      <c r="SQQ44" s="27"/>
      <c r="SQR44" s="27"/>
      <c r="SQS44" s="27"/>
      <c r="SQT44" s="27"/>
      <c r="SQU44" s="27"/>
      <c r="SQV44" s="27"/>
      <c r="SQW44" s="27"/>
      <c r="SQX44" s="27"/>
      <c r="SQY44" s="27"/>
      <c r="SQZ44" s="27"/>
      <c r="SRA44" s="27"/>
      <c r="SRI44" s="27"/>
      <c r="SRJ44" s="27"/>
      <c r="SRK44" s="27"/>
      <c r="SRL44" s="27"/>
      <c r="SRM44" s="27"/>
      <c r="SRN44" s="27"/>
      <c r="SRO44" s="27"/>
      <c r="SRP44" s="27"/>
      <c r="SRQ44" s="27"/>
      <c r="SRR44" s="27"/>
      <c r="SRS44" s="27"/>
      <c r="SRT44" s="27"/>
      <c r="SRU44" s="27"/>
      <c r="SRV44" s="27"/>
      <c r="SRW44" s="27"/>
      <c r="SRX44" s="27"/>
      <c r="SRY44" s="27"/>
      <c r="SRZ44" s="27"/>
      <c r="SSA44" s="27"/>
      <c r="SSB44" s="27"/>
      <c r="SSC44" s="27"/>
      <c r="SSD44" s="27"/>
      <c r="SSE44" s="27"/>
      <c r="SSF44" s="27"/>
      <c r="SSG44" s="27"/>
      <c r="SSH44" s="27"/>
      <c r="SSI44" s="27"/>
      <c r="SSJ44" s="27"/>
      <c r="SSK44" s="27"/>
      <c r="SSL44" s="27"/>
      <c r="SSM44" s="27"/>
      <c r="SSN44" s="27"/>
      <c r="SSO44" s="27"/>
      <c r="SSP44" s="27"/>
      <c r="SSQ44" s="27"/>
      <c r="SSR44" s="27"/>
      <c r="SSS44" s="27"/>
      <c r="SST44" s="27"/>
      <c r="SSU44" s="27"/>
      <c r="SSV44" s="27"/>
      <c r="SSW44" s="27"/>
      <c r="SSX44" s="27"/>
      <c r="SSY44" s="27"/>
      <c r="SSZ44" s="27"/>
      <c r="STA44" s="27"/>
      <c r="STB44" s="27"/>
      <c r="STC44" s="27"/>
      <c r="STD44" s="27"/>
      <c r="STE44" s="27"/>
      <c r="STF44" s="27"/>
      <c r="STG44" s="27"/>
      <c r="STH44" s="27"/>
      <c r="STI44" s="27"/>
      <c r="STJ44" s="27"/>
      <c r="STK44" s="27"/>
      <c r="STL44" s="27"/>
      <c r="STM44" s="27"/>
      <c r="STN44" s="27"/>
      <c r="STO44" s="27"/>
      <c r="STP44" s="27"/>
      <c r="STQ44" s="27"/>
      <c r="STR44" s="27"/>
      <c r="STS44" s="27"/>
      <c r="STT44" s="27"/>
      <c r="STU44" s="27"/>
      <c r="STV44" s="27"/>
      <c r="STW44" s="27"/>
      <c r="STX44" s="27"/>
      <c r="STY44" s="27"/>
      <c r="STZ44" s="27"/>
      <c r="SUA44" s="27"/>
      <c r="SUB44" s="27"/>
      <c r="SUC44" s="27"/>
      <c r="SUD44" s="27"/>
      <c r="SUE44" s="27"/>
      <c r="SUF44" s="27"/>
      <c r="SUG44" s="27"/>
      <c r="SUH44" s="27"/>
      <c r="SUI44" s="27"/>
      <c r="SUJ44" s="27"/>
      <c r="SUK44" s="27"/>
      <c r="SUL44" s="27"/>
      <c r="SUM44" s="27"/>
      <c r="SUN44" s="27"/>
      <c r="SUO44" s="27"/>
      <c r="SUP44" s="27"/>
      <c r="SUQ44" s="27"/>
      <c r="SUR44" s="27"/>
      <c r="SUS44" s="27"/>
      <c r="SUT44" s="27"/>
      <c r="SUU44" s="27"/>
      <c r="SUV44" s="27"/>
      <c r="SUW44" s="27"/>
      <c r="SUX44" s="27"/>
      <c r="SUY44" s="27"/>
      <c r="SUZ44" s="27"/>
      <c r="SVA44" s="27"/>
      <c r="SVB44" s="27"/>
      <c r="SVC44" s="27"/>
      <c r="SVD44" s="27"/>
      <c r="SVE44" s="27"/>
      <c r="SVF44" s="27"/>
      <c r="SVG44" s="27"/>
      <c r="SVH44" s="27"/>
      <c r="SVI44" s="27"/>
      <c r="SVJ44" s="27"/>
      <c r="SVK44" s="27"/>
      <c r="SVL44" s="27"/>
      <c r="SVM44" s="27"/>
      <c r="SVN44" s="27"/>
      <c r="SVO44" s="27"/>
      <c r="SVP44" s="27"/>
      <c r="SVQ44" s="27"/>
      <c r="SVR44" s="27"/>
      <c r="SVS44" s="27"/>
      <c r="SVT44" s="27"/>
      <c r="SVU44" s="27"/>
      <c r="SVV44" s="27"/>
      <c r="SVW44" s="27"/>
      <c r="SVX44" s="27"/>
      <c r="SVY44" s="27"/>
      <c r="SVZ44" s="27"/>
      <c r="SWA44" s="27"/>
      <c r="SWB44" s="27"/>
      <c r="SWC44" s="27"/>
      <c r="SWD44" s="27"/>
      <c r="SWE44" s="27"/>
      <c r="SWF44" s="27"/>
      <c r="SWG44" s="27"/>
      <c r="SWH44" s="27"/>
      <c r="SWI44" s="27"/>
      <c r="SWJ44" s="27"/>
      <c r="SWK44" s="27"/>
      <c r="SWL44" s="27"/>
      <c r="SWM44" s="27"/>
      <c r="SWN44" s="27"/>
      <c r="SWO44" s="27"/>
      <c r="SWP44" s="27"/>
      <c r="SWQ44" s="27"/>
      <c r="SWR44" s="27"/>
      <c r="SWS44" s="27"/>
      <c r="SWT44" s="27"/>
      <c r="SWU44" s="27"/>
      <c r="SWV44" s="27"/>
      <c r="SWW44" s="27"/>
      <c r="SWX44" s="27"/>
      <c r="SWY44" s="27"/>
      <c r="SWZ44" s="27"/>
      <c r="SXA44" s="27"/>
      <c r="SXB44" s="27"/>
      <c r="SXC44" s="27"/>
      <c r="SXD44" s="27"/>
      <c r="SXE44" s="27"/>
      <c r="SXF44" s="27"/>
      <c r="SXG44" s="27"/>
      <c r="SXH44" s="27"/>
      <c r="SXI44" s="27"/>
      <c r="SXJ44" s="27"/>
      <c r="SXK44" s="27"/>
      <c r="SXL44" s="27"/>
      <c r="SXM44" s="27"/>
      <c r="SXN44" s="27"/>
      <c r="SXO44" s="27"/>
      <c r="SXP44" s="27"/>
      <c r="SXQ44" s="27"/>
      <c r="SXR44" s="27"/>
      <c r="SXS44" s="27"/>
      <c r="SXT44" s="27"/>
      <c r="SXU44" s="27"/>
      <c r="SXV44" s="27"/>
      <c r="SXW44" s="27"/>
      <c r="SXX44" s="27"/>
      <c r="SXY44" s="27"/>
      <c r="SXZ44" s="27"/>
      <c r="SYA44" s="27"/>
      <c r="SYB44" s="27"/>
      <c r="SYC44" s="27"/>
      <c r="SYD44" s="27"/>
      <c r="SYE44" s="27"/>
      <c r="SYF44" s="27"/>
      <c r="SYG44" s="27"/>
      <c r="SYH44" s="27"/>
      <c r="SYI44" s="27"/>
      <c r="SYJ44" s="27"/>
      <c r="SYK44" s="27"/>
      <c r="SYL44" s="27"/>
      <c r="SYM44" s="27"/>
      <c r="SYN44" s="27"/>
      <c r="SYO44" s="27"/>
      <c r="SYP44" s="27"/>
      <c r="SYQ44" s="27"/>
      <c r="SYR44" s="27"/>
      <c r="SYS44" s="27"/>
      <c r="SYT44" s="27"/>
      <c r="SYU44" s="27"/>
      <c r="SYV44" s="27"/>
      <c r="SYW44" s="27"/>
      <c r="SYX44" s="27"/>
      <c r="SYY44" s="27"/>
      <c r="SYZ44" s="27"/>
      <c r="SZA44" s="27"/>
      <c r="SZB44" s="27"/>
      <c r="SZC44" s="27"/>
      <c r="SZD44" s="27"/>
      <c r="SZE44" s="27"/>
      <c r="SZF44" s="27"/>
      <c r="SZG44" s="27"/>
      <c r="SZH44" s="27"/>
      <c r="SZI44" s="27"/>
      <c r="SZJ44" s="27"/>
      <c r="SZK44" s="27"/>
      <c r="SZL44" s="27"/>
      <c r="SZM44" s="27"/>
      <c r="SZN44" s="27"/>
      <c r="SZO44" s="27"/>
      <c r="SZP44" s="27"/>
      <c r="SZQ44" s="27"/>
      <c r="SZR44" s="27"/>
      <c r="SZS44" s="27"/>
      <c r="SZT44" s="27"/>
      <c r="SZU44" s="27"/>
      <c r="SZV44" s="27"/>
      <c r="SZW44" s="27"/>
      <c r="SZX44" s="27"/>
      <c r="SZY44" s="27"/>
      <c r="SZZ44" s="27"/>
      <c r="TAA44" s="27"/>
      <c r="TAB44" s="27"/>
      <c r="TAC44" s="27"/>
      <c r="TAD44" s="27"/>
      <c r="TAE44" s="27"/>
      <c r="TAF44" s="27"/>
      <c r="TAH44" s="27"/>
      <c r="TAI44" s="27"/>
      <c r="TAJ44" s="27"/>
      <c r="TAM44" s="27"/>
      <c r="TAN44" s="27"/>
      <c r="TAO44" s="27"/>
      <c r="TAP44" s="27"/>
      <c r="TAQ44" s="27"/>
      <c r="TAR44" s="27"/>
      <c r="TAS44" s="27"/>
      <c r="TAT44" s="27"/>
      <c r="TAU44" s="27"/>
      <c r="TAV44" s="27"/>
      <c r="TAW44" s="27"/>
      <c r="TBE44" s="27"/>
      <c r="TBF44" s="27"/>
      <c r="TBG44" s="27"/>
      <c r="TBH44" s="27"/>
      <c r="TBI44" s="27"/>
      <c r="TBJ44" s="27"/>
      <c r="TBK44" s="27"/>
      <c r="TBL44" s="27"/>
      <c r="TBM44" s="27"/>
      <c r="TBN44" s="27"/>
      <c r="TBO44" s="27"/>
      <c r="TBP44" s="27"/>
      <c r="TBQ44" s="27"/>
      <c r="TBR44" s="27"/>
      <c r="TBS44" s="27"/>
      <c r="TBT44" s="27"/>
      <c r="TBU44" s="27"/>
      <c r="TBV44" s="27"/>
      <c r="TBW44" s="27"/>
      <c r="TBX44" s="27"/>
      <c r="TBY44" s="27"/>
      <c r="TBZ44" s="27"/>
      <c r="TCA44" s="27"/>
      <c r="TCB44" s="27"/>
      <c r="TCC44" s="27"/>
      <c r="TCD44" s="27"/>
      <c r="TCE44" s="27"/>
      <c r="TCF44" s="27"/>
      <c r="TCG44" s="27"/>
      <c r="TCH44" s="27"/>
      <c r="TCI44" s="27"/>
      <c r="TCJ44" s="27"/>
      <c r="TCK44" s="27"/>
      <c r="TCL44" s="27"/>
      <c r="TCM44" s="27"/>
      <c r="TCN44" s="27"/>
      <c r="TCO44" s="27"/>
      <c r="TCP44" s="27"/>
      <c r="TCQ44" s="27"/>
      <c r="TCR44" s="27"/>
      <c r="TCS44" s="27"/>
      <c r="TCT44" s="27"/>
      <c r="TCU44" s="27"/>
      <c r="TCV44" s="27"/>
      <c r="TCW44" s="27"/>
      <c r="TCX44" s="27"/>
      <c r="TCY44" s="27"/>
      <c r="TCZ44" s="27"/>
      <c r="TDA44" s="27"/>
      <c r="TDB44" s="27"/>
      <c r="TDC44" s="27"/>
      <c r="TDD44" s="27"/>
      <c r="TDE44" s="27"/>
      <c r="TDF44" s="27"/>
      <c r="TDG44" s="27"/>
      <c r="TDH44" s="27"/>
      <c r="TDI44" s="27"/>
      <c r="TDJ44" s="27"/>
      <c r="TDK44" s="27"/>
      <c r="TDL44" s="27"/>
      <c r="TDM44" s="27"/>
      <c r="TDN44" s="27"/>
      <c r="TDO44" s="27"/>
      <c r="TDP44" s="27"/>
      <c r="TDQ44" s="27"/>
      <c r="TDR44" s="27"/>
      <c r="TDS44" s="27"/>
      <c r="TDT44" s="27"/>
      <c r="TDU44" s="27"/>
      <c r="TDV44" s="27"/>
      <c r="TDW44" s="27"/>
      <c r="TDX44" s="27"/>
      <c r="TDY44" s="27"/>
      <c r="TDZ44" s="27"/>
      <c r="TEA44" s="27"/>
      <c r="TEB44" s="27"/>
      <c r="TEC44" s="27"/>
      <c r="TED44" s="27"/>
      <c r="TEE44" s="27"/>
      <c r="TEF44" s="27"/>
      <c r="TEG44" s="27"/>
      <c r="TEH44" s="27"/>
      <c r="TEI44" s="27"/>
      <c r="TEJ44" s="27"/>
      <c r="TEK44" s="27"/>
      <c r="TEL44" s="27"/>
      <c r="TEM44" s="27"/>
      <c r="TEN44" s="27"/>
      <c r="TEO44" s="27"/>
      <c r="TEP44" s="27"/>
      <c r="TEQ44" s="27"/>
      <c r="TER44" s="27"/>
      <c r="TES44" s="27"/>
      <c r="TET44" s="27"/>
      <c r="TEU44" s="27"/>
      <c r="TEV44" s="27"/>
      <c r="TEW44" s="27"/>
      <c r="TEX44" s="27"/>
      <c r="TEY44" s="27"/>
      <c r="TEZ44" s="27"/>
      <c r="TFA44" s="27"/>
      <c r="TFB44" s="27"/>
      <c r="TFC44" s="27"/>
      <c r="TFD44" s="27"/>
      <c r="TFE44" s="27"/>
      <c r="TFF44" s="27"/>
      <c r="TFG44" s="27"/>
      <c r="TFH44" s="27"/>
      <c r="TFI44" s="27"/>
      <c r="TFJ44" s="27"/>
      <c r="TFK44" s="27"/>
      <c r="TFL44" s="27"/>
      <c r="TFM44" s="27"/>
      <c r="TFN44" s="27"/>
      <c r="TFO44" s="27"/>
      <c r="TFP44" s="27"/>
      <c r="TFQ44" s="27"/>
      <c r="TFR44" s="27"/>
      <c r="TFS44" s="27"/>
      <c r="TFT44" s="27"/>
      <c r="TFU44" s="27"/>
      <c r="TFV44" s="27"/>
      <c r="TFW44" s="27"/>
      <c r="TFX44" s="27"/>
      <c r="TFY44" s="27"/>
      <c r="TFZ44" s="27"/>
      <c r="TGA44" s="27"/>
      <c r="TGB44" s="27"/>
      <c r="TGC44" s="27"/>
      <c r="TGD44" s="27"/>
      <c r="TGE44" s="27"/>
      <c r="TGF44" s="27"/>
      <c r="TGG44" s="27"/>
      <c r="TGH44" s="27"/>
      <c r="TGI44" s="27"/>
      <c r="TGJ44" s="27"/>
      <c r="TGK44" s="27"/>
      <c r="TGL44" s="27"/>
      <c r="TGM44" s="27"/>
      <c r="TGN44" s="27"/>
      <c r="TGO44" s="27"/>
      <c r="TGP44" s="27"/>
      <c r="TGQ44" s="27"/>
      <c r="TGR44" s="27"/>
      <c r="TGS44" s="27"/>
      <c r="TGT44" s="27"/>
      <c r="TGU44" s="27"/>
      <c r="TGV44" s="27"/>
      <c r="TGW44" s="27"/>
      <c r="TGX44" s="27"/>
      <c r="TGY44" s="27"/>
      <c r="TGZ44" s="27"/>
      <c r="THA44" s="27"/>
      <c r="THB44" s="27"/>
      <c r="THC44" s="27"/>
      <c r="THD44" s="27"/>
      <c r="THE44" s="27"/>
      <c r="THF44" s="27"/>
      <c r="THG44" s="27"/>
      <c r="THH44" s="27"/>
      <c r="THI44" s="27"/>
      <c r="THJ44" s="27"/>
      <c r="THK44" s="27"/>
      <c r="THL44" s="27"/>
      <c r="THM44" s="27"/>
      <c r="THN44" s="27"/>
      <c r="THO44" s="27"/>
      <c r="THP44" s="27"/>
      <c r="THQ44" s="27"/>
      <c r="THR44" s="27"/>
      <c r="THS44" s="27"/>
      <c r="THT44" s="27"/>
      <c r="THU44" s="27"/>
      <c r="THV44" s="27"/>
      <c r="THW44" s="27"/>
      <c r="THX44" s="27"/>
      <c r="THY44" s="27"/>
      <c r="THZ44" s="27"/>
      <c r="TIA44" s="27"/>
      <c r="TIB44" s="27"/>
      <c r="TIC44" s="27"/>
      <c r="TID44" s="27"/>
      <c r="TIE44" s="27"/>
      <c r="TIF44" s="27"/>
      <c r="TIG44" s="27"/>
      <c r="TIH44" s="27"/>
      <c r="TII44" s="27"/>
      <c r="TIJ44" s="27"/>
      <c r="TIK44" s="27"/>
      <c r="TIL44" s="27"/>
      <c r="TIM44" s="27"/>
      <c r="TIN44" s="27"/>
      <c r="TIO44" s="27"/>
      <c r="TIP44" s="27"/>
      <c r="TIQ44" s="27"/>
      <c r="TIR44" s="27"/>
      <c r="TIS44" s="27"/>
      <c r="TIT44" s="27"/>
      <c r="TIU44" s="27"/>
      <c r="TIV44" s="27"/>
      <c r="TIW44" s="27"/>
      <c r="TIX44" s="27"/>
      <c r="TIY44" s="27"/>
      <c r="TIZ44" s="27"/>
      <c r="TJA44" s="27"/>
      <c r="TJB44" s="27"/>
      <c r="TJC44" s="27"/>
      <c r="TJD44" s="27"/>
      <c r="TJE44" s="27"/>
      <c r="TJF44" s="27"/>
      <c r="TJG44" s="27"/>
      <c r="TJH44" s="27"/>
      <c r="TJI44" s="27"/>
      <c r="TJJ44" s="27"/>
      <c r="TJK44" s="27"/>
      <c r="TJL44" s="27"/>
      <c r="TJM44" s="27"/>
      <c r="TJN44" s="27"/>
      <c r="TJO44" s="27"/>
      <c r="TJP44" s="27"/>
      <c r="TJQ44" s="27"/>
      <c r="TJR44" s="27"/>
      <c r="TJS44" s="27"/>
      <c r="TJT44" s="27"/>
      <c r="TJU44" s="27"/>
      <c r="TJV44" s="27"/>
      <c r="TJW44" s="27"/>
      <c r="TJX44" s="27"/>
      <c r="TJY44" s="27"/>
      <c r="TJZ44" s="27"/>
      <c r="TKA44" s="27"/>
      <c r="TKB44" s="27"/>
      <c r="TKD44" s="27"/>
      <c r="TKE44" s="27"/>
      <c r="TKF44" s="27"/>
      <c r="TKI44" s="27"/>
      <c r="TKJ44" s="27"/>
      <c r="TKK44" s="27"/>
      <c r="TKL44" s="27"/>
      <c r="TKM44" s="27"/>
      <c r="TKN44" s="27"/>
      <c r="TKO44" s="27"/>
      <c r="TKP44" s="27"/>
      <c r="TKQ44" s="27"/>
      <c r="TKR44" s="27"/>
      <c r="TKS44" s="27"/>
      <c r="TLA44" s="27"/>
      <c r="TLB44" s="27"/>
      <c r="TLC44" s="27"/>
      <c r="TLD44" s="27"/>
      <c r="TLE44" s="27"/>
      <c r="TLF44" s="27"/>
      <c r="TLG44" s="27"/>
      <c r="TLH44" s="27"/>
      <c r="TLI44" s="27"/>
      <c r="TLJ44" s="27"/>
      <c r="TLK44" s="27"/>
      <c r="TLL44" s="27"/>
      <c r="TLM44" s="27"/>
      <c r="TLN44" s="27"/>
      <c r="TLO44" s="27"/>
      <c r="TLP44" s="27"/>
      <c r="TLQ44" s="27"/>
      <c r="TLR44" s="27"/>
      <c r="TLS44" s="27"/>
      <c r="TLT44" s="27"/>
      <c r="TLU44" s="27"/>
      <c r="TLV44" s="27"/>
      <c r="TLW44" s="27"/>
      <c r="TLX44" s="27"/>
      <c r="TLY44" s="27"/>
      <c r="TLZ44" s="27"/>
      <c r="TMA44" s="27"/>
      <c r="TMB44" s="27"/>
      <c r="TMC44" s="27"/>
      <c r="TMD44" s="27"/>
      <c r="TME44" s="27"/>
      <c r="TMF44" s="27"/>
      <c r="TMG44" s="27"/>
      <c r="TMH44" s="27"/>
      <c r="TMI44" s="27"/>
      <c r="TMJ44" s="27"/>
      <c r="TMK44" s="27"/>
      <c r="TML44" s="27"/>
      <c r="TMM44" s="27"/>
      <c r="TMN44" s="27"/>
      <c r="TMO44" s="27"/>
      <c r="TMP44" s="27"/>
      <c r="TMQ44" s="27"/>
      <c r="TMR44" s="27"/>
      <c r="TMS44" s="27"/>
      <c r="TMT44" s="27"/>
      <c r="TMU44" s="27"/>
      <c r="TMV44" s="27"/>
      <c r="TMW44" s="27"/>
      <c r="TMX44" s="27"/>
      <c r="TMY44" s="27"/>
      <c r="TMZ44" s="27"/>
      <c r="TNA44" s="27"/>
      <c r="TNB44" s="27"/>
      <c r="TNC44" s="27"/>
      <c r="TND44" s="27"/>
      <c r="TNE44" s="27"/>
      <c r="TNF44" s="27"/>
      <c r="TNG44" s="27"/>
      <c r="TNH44" s="27"/>
      <c r="TNI44" s="27"/>
      <c r="TNJ44" s="27"/>
      <c r="TNK44" s="27"/>
      <c r="TNL44" s="27"/>
      <c r="TNM44" s="27"/>
      <c r="TNN44" s="27"/>
      <c r="TNO44" s="27"/>
      <c r="TNP44" s="27"/>
      <c r="TNQ44" s="27"/>
      <c r="TNR44" s="27"/>
      <c r="TNS44" s="27"/>
      <c r="TNT44" s="27"/>
      <c r="TNU44" s="27"/>
      <c r="TNV44" s="27"/>
      <c r="TNW44" s="27"/>
      <c r="TNX44" s="27"/>
      <c r="TNY44" s="27"/>
      <c r="TNZ44" s="27"/>
      <c r="TOA44" s="27"/>
      <c r="TOB44" s="27"/>
      <c r="TOC44" s="27"/>
      <c r="TOD44" s="27"/>
      <c r="TOE44" s="27"/>
      <c r="TOF44" s="27"/>
      <c r="TOG44" s="27"/>
      <c r="TOH44" s="27"/>
      <c r="TOI44" s="27"/>
      <c r="TOJ44" s="27"/>
      <c r="TOK44" s="27"/>
      <c r="TOL44" s="27"/>
      <c r="TOM44" s="27"/>
      <c r="TON44" s="27"/>
      <c r="TOO44" s="27"/>
      <c r="TOP44" s="27"/>
      <c r="TOQ44" s="27"/>
      <c r="TOR44" s="27"/>
      <c r="TOS44" s="27"/>
      <c r="TOT44" s="27"/>
      <c r="TOU44" s="27"/>
      <c r="TOV44" s="27"/>
      <c r="TOW44" s="27"/>
      <c r="TOX44" s="27"/>
      <c r="TOY44" s="27"/>
      <c r="TOZ44" s="27"/>
      <c r="TPA44" s="27"/>
      <c r="TPB44" s="27"/>
      <c r="TPC44" s="27"/>
      <c r="TPD44" s="27"/>
      <c r="TPE44" s="27"/>
      <c r="TPF44" s="27"/>
      <c r="TPG44" s="27"/>
      <c r="TPH44" s="27"/>
      <c r="TPI44" s="27"/>
      <c r="TPJ44" s="27"/>
      <c r="TPK44" s="27"/>
      <c r="TPL44" s="27"/>
      <c r="TPM44" s="27"/>
      <c r="TPN44" s="27"/>
      <c r="TPO44" s="27"/>
      <c r="TPP44" s="27"/>
      <c r="TPQ44" s="27"/>
      <c r="TPR44" s="27"/>
      <c r="TPS44" s="27"/>
      <c r="TPT44" s="27"/>
      <c r="TPU44" s="27"/>
      <c r="TPV44" s="27"/>
      <c r="TPW44" s="27"/>
      <c r="TPX44" s="27"/>
      <c r="TPY44" s="27"/>
      <c r="TPZ44" s="27"/>
      <c r="TQA44" s="27"/>
      <c r="TQB44" s="27"/>
      <c r="TQC44" s="27"/>
      <c r="TQD44" s="27"/>
      <c r="TQE44" s="27"/>
      <c r="TQF44" s="27"/>
      <c r="TQG44" s="27"/>
      <c r="TQH44" s="27"/>
      <c r="TQI44" s="27"/>
      <c r="TQJ44" s="27"/>
      <c r="TQK44" s="27"/>
      <c r="TQL44" s="27"/>
      <c r="TQM44" s="27"/>
      <c r="TQN44" s="27"/>
      <c r="TQO44" s="27"/>
      <c r="TQP44" s="27"/>
      <c r="TQQ44" s="27"/>
      <c r="TQR44" s="27"/>
      <c r="TQS44" s="27"/>
      <c r="TQT44" s="27"/>
      <c r="TQU44" s="27"/>
      <c r="TQV44" s="27"/>
      <c r="TQW44" s="27"/>
      <c r="TQX44" s="27"/>
      <c r="TQY44" s="27"/>
      <c r="TQZ44" s="27"/>
      <c r="TRA44" s="27"/>
      <c r="TRB44" s="27"/>
      <c r="TRC44" s="27"/>
      <c r="TRD44" s="27"/>
      <c r="TRE44" s="27"/>
      <c r="TRF44" s="27"/>
      <c r="TRG44" s="27"/>
      <c r="TRH44" s="27"/>
      <c r="TRI44" s="27"/>
      <c r="TRJ44" s="27"/>
      <c r="TRK44" s="27"/>
      <c r="TRL44" s="27"/>
      <c r="TRM44" s="27"/>
      <c r="TRN44" s="27"/>
      <c r="TRO44" s="27"/>
      <c r="TRP44" s="27"/>
      <c r="TRQ44" s="27"/>
      <c r="TRR44" s="27"/>
      <c r="TRS44" s="27"/>
      <c r="TRT44" s="27"/>
      <c r="TRU44" s="27"/>
      <c r="TRV44" s="27"/>
      <c r="TRW44" s="27"/>
      <c r="TRX44" s="27"/>
      <c r="TRY44" s="27"/>
      <c r="TRZ44" s="27"/>
      <c r="TSA44" s="27"/>
      <c r="TSB44" s="27"/>
      <c r="TSC44" s="27"/>
      <c r="TSD44" s="27"/>
      <c r="TSE44" s="27"/>
      <c r="TSF44" s="27"/>
      <c r="TSG44" s="27"/>
      <c r="TSH44" s="27"/>
      <c r="TSI44" s="27"/>
      <c r="TSJ44" s="27"/>
      <c r="TSK44" s="27"/>
      <c r="TSL44" s="27"/>
      <c r="TSM44" s="27"/>
      <c r="TSN44" s="27"/>
      <c r="TSO44" s="27"/>
      <c r="TSP44" s="27"/>
      <c r="TSQ44" s="27"/>
      <c r="TSR44" s="27"/>
      <c r="TSS44" s="27"/>
      <c r="TST44" s="27"/>
      <c r="TSU44" s="27"/>
      <c r="TSV44" s="27"/>
      <c r="TSW44" s="27"/>
      <c r="TSX44" s="27"/>
      <c r="TSY44" s="27"/>
      <c r="TSZ44" s="27"/>
      <c r="TTA44" s="27"/>
      <c r="TTB44" s="27"/>
      <c r="TTC44" s="27"/>
      <c r="TTD44" s="27"/>
      <c r="TTE44" s="27"/>
      <c r="TTF44" s="27"/>
      <c r="TTG44" s="27"/>
      <c r="TTH44" s="27"/>
      <c r="TTI44" s="27"/>
      <c r="TTJ44" s="27"/>
      <c r="TTK44" s="27"/>
      <c r="TTL44" s="27"/>
      <c r="TTM44" s="27"/>
      <c r="TTN44" s="27"/>
      <c r="TTO44" s="27"/>
      <c r="TTP44" s="27"/>
      <c r="TTQ44" s="27"/>
      <c r="TTR44" s="27"/>
      <c r="TTS44" s="27"/>
      <c r="TTT44" s="27"/>
      <c r="TTU44" s="27"/>
      <c r="TTV44" s="27"/>
      <c r="TTW44" s="27"/>
      <c r="TTX44" s="27"/>
      <c r="TTZ44" s="27"/>
      <c r="TUA44" s="27"/>
      <c r="TUB44" s="27"/>
      <c r="TUE44" s="27"/>
      <c r="TUF44" s="27"/>
      <c r="TUG44" s="27"/>
      <c r="TUH44" s="27"/>
      <c r="TUI44" s="27"/>
      <c r="TUJ44" s="27"/>
      <c r="TUK44" s="27"/>
      <c r="TUL44" s="27"/>
      <c r="TUM44" s="27"/>
      <c r="TUN44" s="27"/>
      <c r="TUO44" s="27"/>
      <c r="TUW44" s="27"/>
      <c r="TUX44" s="27"/>
      <c r="TUY44" s="27"/>
      <c r="TUZ44" s="27"/>
      <c r="TVA44" s="27"/>
      <c r="TVB44" s="27"/>
      <c r="TVC44" s="27"/>
      <c r="TVD44" s="27"/>
      <c r="TVE44" s="27"/>
      <c r="TVF44" s="27"/>
      <c r="TVG44" s="27"/>
      <c r="TVH44" s="27"/>
      <c r="TVI44" s="27"/>
      <c r="TVJ44" s="27"/>
      <c r="TVK44" s="27"/>
      <c r="TVL44" s="27"/>
      <c r="TVM44" s="27"/>
      <c r="TVN44" s="27"/>
      <c r="TVO44" s="27"/>
      <c r="TVP44" s="27"/>
      <c r="TVQ44" s="27"/>
      <c r="TVR44" s="27"/>
      <c r="TVS44" s="27"/>
      <c r="TVT44" s="27"/>
      <c r="TVU44" s="27"/>
      <c r="TVV44" s="27"/>
      <c r="TVW44" s="27"/>
      <c r="TVX44" s="27"/>
      <c r="TVY44" s="27"/>
      <c r="TVZ44" s="27"/>
      <c r="TWA44" s="27"/>
      <c r="TWB44" s="27"/>
      <c r="TWC44" s="27"/>
      <c r="TWD44" s="27"/>
      <c r="TWE44" s="27"/>
      <c r="TWF44" s="27"/>
      <c r="TWG44" s="27"/>
      <c r="TWH44" s="27"/>
      <c r="TWI44" s="27"/>
      <c r="TWJ44" s="27"/>
      <c r="TWK44" s="27"/>
      <c r="TWL44" s="27"/>
      <c r="TWM44" s="27"/>
      <c r="TWN44" s="27"/>
      <c r="TWO44" s="27"/>
      <c r="TWP44" s="27"/>
      <c r="TWQ44" s="27"/>
      <c r="TWR44" s="27"/>
      <c r="TWS44" s="27"/>
      <c r="TWT44" s="27"/>
      <c r="TWU44" s="27"/>
      <c r="TWV44" s="27"/>
      <c r="TWW44" s="27"/>
      <c r="TWX44" s="27"/>
      <c r="TWY44" s="27"/>
      <c r="TWZ44" s="27"/>
      <c r="TXA44" s="27"/>
      <c r="TXB44" s="27"/>
      <c r="TXC44" s="27"/>
      <c r="TXD44" s="27"/>
      <c r="TXE44" s="27"/>
      <c r="TXF44" s="27"/>
      <c r="TXG44" s="27"/>
      <c r="TXH44" s="27"/>
      <c r="TXI44" s="27"/>
      <c r="TXJ44" s="27"/>
      <c r="TXK44" s="27"/>
      <c r="TXL44" s="27"/>
      <c r="TXM44" s="27"/>
      <c r="TXN44" s="27"/>
      <c r="TXO44" s="27"/>
      <c r="TXP44" s="27"/>
      <c r="TXQ44" s="27"/>
      <c r="TXR44" s="27"/>
      <c r="TXS44" s="27"/>
      <c r="TXT44" s="27"/>
      <c r="TXU44" s="27"/>
      <c r="TXV44" s="27"/>
      <c r="TXW44" s="27"/>
      <c r="TXX44" s="27"/>
      <c r="TXY44" s="27"/>
      <c r="TXZ44" s="27"/>
      <c r="TYA44" s="27"/>
      <c r="TYB44" s="27"/>
      <c r="TYC44" s="27"/>
      <c r="TYD44" s="27"/>
      <c r="TYE44" s="27"/>
      <c r="TYF44" s="27"/>
      <c r="TYG44" s="27"/>
      <c r="TYH44" s="27"/>
      <c r="TYI44" s="27"/>
      <c r="TYJ44" s="27"/>
      <c r="TYK44" s="27"/>
      <c r="TYL44" s="27"/>
      <c r="TYM44" s="27"/>
      <c r="TYN44" s="27"/>
      <c r="TYO44" s="27"/>
      <c r="TYP44" s="27"/>
      <c r="TYQ44" s="27"/>
      <c r="TYR44" s="27"/>
      <c r="TYS44" s="27"/>
      <c r="TYT44" s="27"/>
      <c r="TYU44" s="27"/>
      <c r="TYV44" s="27"/>
      <c r="TYW44" s="27"/>
      <c r="TYX44" s="27"/>
      <c r="TYY44" s="27"/>
      <c r="TYZ44" s="27"/>
      <c r="TZA44" s="27"/>
      <c r="TZB44" s="27"/>
      <c r="TZC44" s="27"/>
      <c r="TZD44" s="27"/>
      <c r="TZE44" s="27"/>
      <c r="TZF44" s="27"/>
      <c r="TZG44" s="27"/>
      <c r="TZH44" s="27"/>
      <c r="TZI44" s="27"/>
      <c r="TZJ44" s="27"/>
      <c r="TZK44" s="27"/>
      <c r="TZL44" s="27"/>
      <c r="TZM44" s="27"/>
      <c r="TZN44" s="27"/>
      <c r="TZO44" s="27"/>
      <c r="TZP44" s="27"/>
      <c r="TZQ44" s="27"/>
      <c r="TZR44" s="27"/>
      <c r="TZS44" s="27"/>
      <c r="TZT44" s="27"/>
      <c r="TZU44" s="27"/>
      <c r="TZV44" s="27"/>
      <c r="TZW44" s="27"/>
      <c r="TZX44" s="27"/>
      <c r="TZY44" s="27"/>
      <c r="TZZ44" s="27"/>
      <c r="UAA44" s="27"/>
      <c r="UAB44" s="27"/>
      <c r="UAC44" s="27"/>
      <c r="UAD44" s="27"/>
      <c r="UAE44" s="27"/>
      <c r="UAF44" s="27"/>
      <c r="UAG44" s="27"/>
      <c r="UAH44" s="27"/>
      <c r="UAI44" s="27"/>
      <c r="UAJ44" s="27"/>
      <c r="UAK44" s="27"/>
      <c r="UAL44" s="27"/>
      <c r="UAM44" s="27"/>
      <c r="UAN44" s="27"/>
      <c r="UAO44" s="27"/>
      <c r="UAP44" s="27"/>
      <c r="UAQ44" s="27"/>
      <c r="UAR44" s="27"/>
      <c r="UAS44" s="27"/>
      <c r="UAT44" s="27"/>
      <c r="UAU44" s="27"/>
      <c r="UAV44" s="27"/>
      <c r="UAW44" s="27"/>
      <c r="UAX44" s="27"/>
      <c r="UAY44" s="27"/>
      <c r="UAZ44" s="27"/>
      <c r="UBA44" s="27"/>
      <c r="UBB44" s="27"/>
      <c r="UBC44" s="27"/>
      <c r="UBD44" s="27"/>
      <c r="UBE44" s="27"/>
      <c r="UBF44" s="27"/>
      <c r="UBG44" s="27"/>
      <c r="UBH44" s="27"/>
      <c r="UBI44" s="27"/>
      <c r="UBJ44" s="27"/>
      <c r="UBK44" s="27"/>
      <c r="UBL44" s="27"/>
      <c r="UBM44" s="27"/>
      <c r="UBN44" s="27"/>
      <c r="UBO44" s="27"/>
      <c r="UBP44" s="27"/>
      <c r="UBQ44" s="27"/>
      <c r="UBR44" s="27"/>
      <c r="UBS44" s="27"/>
      <c r="UBT44" s="27"/>
      <c r="UBU44" s="27"/>
      <c r="UBV44" s="27"/>
      <c r="UBW44" s="27"/>
      <c r="UBX44" s="27"/>
      <c r="UBY44" s="27"/>
      <c r="UBZ44" s="27"/>
      <c r="UCA44" s="27"/>
      <c r="UCB44" s="27"/>
      <c r="UCC44" s="27"/>
      <c r="UCD44" s="27"/>
      <c r="UCE44" s="27"/>
      <c r="UCF44" s="27"/>
      <c r="UCG44" s="27"/>
      <c r="UCH44" s="27"/>
      <c r="UCI44" s="27"/>
      <c r="UCJ44" s="27"/>
      <c r="UCK44" s="27"/>
      <c r="UCL44" s="27"/>
      <c r="UCM44" s="27"/>
      <c r="UCN44" s="27"/>
      <c r="UCO44" s="27"/>
      <c r="UCP44" s="27"/>
      <c r="UCQ44" s="27"/>
      <c r="UCR44" s="27"/>
      <c r="UCS44" s="27"/>
      <c r="UCT44" s="27"/>
      <c r="UCU44" s="27"/>
      <c r="UCV44" s="27"/>
      <c r="UCW44" s="27"/>
      <c r="UCX44" s="27"/>
      <c r="UCY44" s="27"/>
      <c r="UCZ44" s="27"/>
      <c r="UDA44" s="27"/>
      <c r="UDB44" s="27"/>
      <c r="UDC44" s="27"/>
      <c r="UDD44" s="27"/>
      <c r="UDE44" s="27"/>
      <c r="UDF44" s="27"/>
      <c r="UDG44" s="27"/>
      <c r="UDH44" s="27"/>
      <c r="UDI44" s="27"/>
      <c r="UDJ44" s="27"/>
      <c r="UDK44" s="27"/>
      <c r="UDL44" s="27"/>
      <c r="UDM44" s="27"/>
      <c r="UDN44" s="27"/>
      <c r="UDO44" s="27"/>
      <c r="UDP44" s="27"/>
      <c r="UDQ44" s="27"/>
      <c r="UDR44" s="27"/>
      <c r="UDS44" s="27"/>
      <c r="UDT44" s="27"/>
      <c r="UDV44" s="27"/>
      <c r="UDW44" s="27"/>
      <c r="UDX44" s="27"/>
      <c r="UEA44" s="27"/>
      <c r="UEB44" s="27"/>
      <c r="UEC44" s="27"/>
      <c r="UED44" s="27"/>
      <c r="UEE44" s="27"/>
      <c r="UEF44" s="27"/>
      <c r="UEG44" s="27"/>
      <c r="UEH44" s="27"/>
      <c r="UEI44" s="27"/>
      <c r="UEJ44" s="27"/>
      <c r="UEK44" s="27"/>
      <c r="UES44" s="27"/>
      <c r="UET44" s="27"/>
      <c r="UEU44" s="27"/>
      <c r="UEV44" s="27"/>
      <c r="UEW44" s="27"/>
      <c r="UEX44" s="27"/>
      <c r="UEY44" s="27"/>
      <c r="UEZ44" s="27"/>
      <c r="UFA44" s="27"/>
      <c r="UFB44" s="27"/>
      <c r="UFC44" s="27"/>
      <c r="UFD44" s="27"/>
      <c r="UFE44" s="27"/>
      <c r="UFF44" s="27"/>
      <c r="UFG44" s="27"/>
      <c r="UFH44" s="27"/>
      <c r="UFI44" s="27"/>
      <c r="UFJ44" s="27"/>
      <c r="UFK44" s="27"/>
      <c r="UFL44" s="27"/>
      <c r="UFM44" s="27"/>
      <c r="UFN44" s="27"/>
      <c r="UFO44" s="27"/>
      <c r="UFP44" s="27"/>
      <c r="UFQ44" s="27"/>
      <c r="UFR44" s="27"/>
      <c r="UFS44" s="27"/>
      <c r="UFT44" s="27"/>
      <c r="UFU44" s="27"/>
      <c r="UFV44" s="27"/>
      <c r="UFW44" s="27"/>
      <c r="UFX44" s="27"/>
      <c r="UFY44" s="27"/>
      <c r="UFZ44" s="27"/>
      <c r="UGA44" s="27"/>
      <c r="UGB44" s="27"/>
      <c r="UGC44" s="27"/>
      <c r="UGD44" s="27"/>
      <c r="UGE44" s="27"/>
      <c r="UGF44" s="27"/>
      <c r="UGG44" s="27"/>
      <c r="UGH44" s="27"/>
      <c r="UGI44" s="27"/>
      <c r="UGJ44" s="27"/>
      <c r="UGK44" s="27"/>
      <c r="UGL44" s="27"/>
      <c r="UGM44" s="27"/>
      <c r="UGN44" s="27"/>
      <c r="UGO44" s="27"/>
      <c r="UGP44" s="27"/>
      <c r="UGQ44" s="27"/>
      <c r="UGR44" s="27"/>
      <c r="UGS44" s="27"/>
      <c r="UGT44" s="27"/>
      <c r="UGU44" s="27"/>
      <c r="UGV44" s="27"/>
      <c r="UGW44" s="27"/>
      <c r="UGX44" s="27"/>
      <c r="UGY44" s="27"/>
      <c r="UGZ44" s="27"/>
      <c r="UHA44" s="27"/>
      <c r="UHB44" s="27"/>
      <c r="UHC44" s="27"/>
      <c r="UHD44" s="27"/>
      <c r="UHE44" s="27"/>
      <c r="UHF44" s="27"/>
      <c r="UHG44" s="27"/>
      <c r="UHH44" s="27"/>
      <c r="UHI44" s="27"/>
      <c r="UHJ44" s="27"/>
      <c r="UHK44" s="27"/>
      <c r="UHL44" s="27"/>
      <c r="UHM44" s="27"/>
      <c r="UHN44" s="27"/>
      <c r="UHO44" s="27"/>
      <c r="UHP44" s="27"/>
      <c r="UHQ44" s="27"/>
      <c r="UHR44" s="27"/>
      <c r="UHS44" s="27"/>
      <c r="UHT44" s="27"/>
      <c r="UHU44" s="27"/>
      <c r="UHV44" s="27"/>
      <c r="UHW44" s="27"/>
      <c r="UHX44" s="27"/>
      <c r="UHY44" s="27"/>
      <c r="UHZ44" s="27"/>
      <c r="UIA44" s="27"/>
      <c r="UIB44" s="27"/>
      <c r="UIC44" s="27"/>
      <c r="UID44" s="27"/>
      <c r="UIE44" s="27"/>
      <c r="UIF44" s="27"/>
      <c r="UIG44" s="27"/>
      <c r="UIH44" s="27"/>
      <c r="UII44" s="27"/>
      <c r="UIJ44" s="27"/>
      <c r="UIK44" s="27"/>
      <c r="UIL44" s="27"/>
      <c r="UIM44" s="27"/>
      <c r="UIN44" s="27"/>
      <c r="UIO44" s="27"/>
      <c r="UIP44" s="27"/>
      <c r="UIQ44" s="27"/>
      <c r="UIR44" s="27"/>
      <c r="UIS44" s="27"/>
      <c r="UIT44" s="27"/>
      <c r="UIU44" s="27"/>
      <c r="UIV44" s="27"/>
      <c r="UIW44" s="27"/>
      <c r="UIX44" s="27"/>
      <c r="UIY44" s="27"/>
      <c r="UIZ44" s="27"/>
      <c r="UJA44" s="27"/>
      <c r="UJB44" s="27"/>
      <c r="UJC44" s="27"/>
      <c r="UJD44" s="27"/>
      <c r="UJE44" s="27"/>
      <c r="UJF44" s="27"/>
      <c r="UJG44" s="27"/>
      <c r="UJH44" s="27"/>
      <c r="UJI44" s="27"/>
      <c r="UJJ44" s="27"/>
      <c r="UJK44" s="27"/>
      <c r="UJL44" s="27"/>
      <c r="UJM44" s="27"/>
      <c r="UJN44" s="27"/>
      <c r="UJO44" s="27"/>
      <c r="UJP44" s="27"/>
      <c r="UJQ44" s="27"/>
      <c r="UJR44" s="27"/>
      <c r="UJS44" s="27"/>
      <c r="UJT44" s="27"/>
      <c r="UJU44" s="27"/>
      <c r="UJV44" s="27"/>
      <c r="UJW44" s="27"/>
      <c r="UJX44" s="27"/>
      <c r="UJY44" s="27"/>
      <c r="UJZ44" s="27"/>
      <c r="UKA44" s="27"/>
      <c r="UKB44" s="27"/>
      <c r="UKC44" s="27"/>
      <c r="UKD44" s="27"/>
      <c r="UKE44" s="27"/>
      <c r="UKF44" s="27"/>
      <c r="UKG44" s="27"/>
      <c r="UKH44" s="27"/>
      <c r="UKI44" s="27"/>
      <c r="UKJ44" s="27"/>
      <c r="UKK44" s="27"/>
      <c r="UKL44" s="27"/>
      <c r="UKM44" s="27"/>
      <c r="UKN44" s="27"/>
      <c r="UKO44" s="27"/>
      <c r="UKP44" s="27"/>
      <c r="UKQ44" s="27"/>
      <c r="UKR44" s="27"/>
      <c r="UKS44" s="27"/>
      <c r="UKT44" s="27"/>
      <c r="UKU44" s="27"/>
      <c r="UKV44" s="27"/>
      <c r="UKW44" s="27"/>
      <c r="UKX44" s="27"/>
      <c r="UKY44" s="27"/>
      <c r="UKZ44" s="27"/>
      <c r="ULA44" s="27"/>
      <c r="ULB44" s="27"/>
      <c r="ULC44" s="27"/>
      <c r="ULD44" s="27"/>
      <c r="ULE44" s="27"/>
      <c r="ULF44" s="27"/>
      <c r="ULG44" s="27"/>
      <c r="ULH44" s="27"/>
      <c r="ULI44" s="27"/>
      <c r="ULJ44" s="27"/>
      <c r="ULK44" s="27"/>
      <c r="ULL44" s="27"/>
      <c r="ULM44" s="27"/>
      <c r="ULN44" s="27"/>
      <c r="ULO44" s="27"/>
      <c r="ULP44" s="27"/>
      <c r="ULQ44" s="27"/>
      <c r="ULR44" s="27"/>
      <c r="ULS44" s="27"/>
      <c r="ULT44" s="27"/>
      <c r="ULU44" s="27"/>
      <c r="ULV44" s="27"/>
      <c r="ULW44" s="27"/>
      <c r="ULX44" s="27"/>
      <c r="ULY44" s="27"/>
      <c r="ULZ44" s="27"/>
      <c r="UMA44" s="27"/>
      <c r="UMB44" s="27"/>
      <c r="UMC44" s="27"/>
      <c r="UMD44" s="27"/>
      <c r="UME44" s="27"/>
      <c r="UMF44" s="27"/>
      <c r="UMG44" s="27"/>
      <c r="UMH44" s="27"/>
      <c r="UMI44" s="27"/>
      <c r="UMJ44" s="27"/>
      <c r="UMK44" s="27"/>
      <c r="UML44" s="27"/>
      <c r="UMM44" s="27"/>
      <c r="UMN44" s="27"/>
      <c r="UMO44" s="27"/>
      <c r="UMP44" s="27"/>
      <c r="UMQ44" s="27"/>
      <c r="UMR44" s="27"/>
      <c r="UMS44" s="27"/>
      <c r="UMT44" s="27"/>
      <c r="UMU44" s="27"/>
      <c r="UMV44" s="27"/>
      <c r="UMW44" s="27"/>
      <c r="UMX44" s="27"/>
      <c r="UMY44" s="27"/>
      <c r="UMZ44" s="27"/>
      <c r="UNA44" s="27"/>
      <c r="UNB44" s="27"/>
      <c r="UNC44" s="27"/>
      <c r="UND44" s="27"/>
      <c r="UNE44" s="27"/>
      <c r="UNF44" s="27"/>
      <c r="UNG44" s="27"/>
      <c r="UNH44" s="27"/>
      <c r="UNI44" s="27"/>
      <c r="UNJ44" s="27"/>
      <c r="UNK44" s="27"/>
      <c r="UNL44" s="27"/>
      <c r="UNM44" s="27"/>
      <c r="UNN44" s="27"/>
      <c r="UNO44" s="27"/>
      <c r="UNP44" s="27"/>
      <c r="UNR44" s="27"/>
      <c r="UNS44" s="27"/>
      <c r="UNT44" s="27"/>
      <c r="UNW44" s="27"/>
      <c r="UNX44" s="27"/>
      <c r="UNY44" s="27"/>
      <c r="UNZ44" s="27"/>
      <c r="UOA44" s="27"/>
      <c r="UOB44" s="27"/>
      <c r="UOC44" s="27"/>
      <c r="UOD44" s="27"/>
      <c r="UOE44" s="27"/>
      <c r="UOF44" s="27"/>
      <c r="UOG44" s="27"/>
      <c r="UOO44" s="27"/>
      <c r="UOP44" s="27"/>
      <c r="UOQ44" s="27"/>
      <c r="UOR44" s="27"/>
      <c r="UOS44" s="27"/>
      <c r="UOT44" s="27"/>
      <c r="UOU44" s="27"/>
      <c r="UOV44" s="27"/>
      <c r="UOW44" s="27"/>
      <c r="UOX44" s="27"/>
      <c r="UOY44" s="27"/>
      <c r="UOZ44" s="27"/>
      <c r="UPA44" s="27"/>
      <c r="UPB44" s="27"/>
      <c r="UPC44" s="27"/>
      <c r="UPD44" s="27"/>
      <c r="UPE44" s="27"/>
      <c r="UPF44" s="27"/>
      <c r="UPG44" s="27"/>
      <c r="UPH44" s="27"/>
      <c r="UPI44" s="27"/>
      <c r="UPJ44" s="27"/>
      <c r="UPK44" s="27"/>
      <c r="UPL44" s="27"/>
      <c r="UPM44" s="27"/>
      <c r="UPN44" s="27"/>
      <c r="UPO44" s="27"/>
      <c r="UPP44" s="27"/>
      <c r="UPQ44" s="27"/>
      <c r="UPR44" s="27"/>
      <c r="UPS44" s="27"/>
      <c r="UPT44" s="27"/>
      <c r="UPU44" s="27"/>
      <c r="UPV44" s="27"/>
      <c r="UPW44" s="27"/>
      <c r="UPX44" s="27"/>
      <c r="UPY44" s="27"/>
      <c r="UPZ44" s="27"/>
      <c r="UQA44" s="27"/>
      <c r="UQB44" s="27"/>
      <c r="UQC44" s="27"/>
      <c r="UQD44" s="27"/>
      <c r="UQE44" s="27"/>
      <c r="UQF44" s="27"/>
      <c r="UQG44" s="27"/>
      <c r="UQH44" s="27"/>
      <c r="UQI44" s="27"/>
      <c r="UQJ44" s="27"/>
      <c r="UQK44" s="27"/>
      <c r="UQL44" s="27"/>
      <c r="UQM44" s="27"/>
      <c r="UQN44" s="27"/>
      <c r="UQO44" s="27"/>
      <c r="UQP44" s="27"/>
      <c r="UQQ44" s="27"/>
      <c r="UQR44" s="27"/>
      <c r="UQS44" s="27"/>
      <c r="UQT44" s="27"/>
      <c r="UQU44" s="27"/>
      <c r="UQV44" s="27"/>
      <c r="UQW44" s="27"/>
      <c r="UQX44" s="27"/>
      <c r="UQY44" s="27"/>
      <c r="UQZ44" s="27"/>
      <c r="URA44" s="27"/>
      <c r="URB44" s="27"/>
      <c r="URC44" s="27"/>
      <c r="URD44" s="27"/>
      <c r="URE44" s="27"/>
      <c r="URF44" s="27"/>
      <c r="URG44" s="27"/>
      <c r="URH44" s="27"/>
      <c r="URI44" s="27"/>
      <c r="URJ44" s="27"/>
      <c r="URK44" s="27"/>
      <c r="URL44" s="27"/>
      <c r="URM44" s="27"/>
      <c r="URN44" s="27"/>
      <c r="URO44" s="27"/>
      <c r="URP44" s="27"/>
      <c r="URQ44" s="27"/>
      <c r="URR44" s="27"/>
      <c r="URS44" s="27"/>
      <c r="URT44" s="27"/>
      <c r="URU44" s="27"/>
      <c r="URV44" s="27"/>
      <c r="URW44" s="27"/>
      <c r="URX44" s="27"/>
      <c r="URY44" s="27"/>
      <c r="URZ44" s="27"/>
      <c r="USA44" s="27"/>
      <c r="USB44" s="27"/>
      <c r="USC44" s="27"/>
      <c r="USD44" s="27"/>
      <c r="USE44" s="27"/>
      <c r="USF44" s="27"/>
      <c r="USG44" s="27"/>
      <c r="USH44" s="27"/>
      <c r="USI44" s="27"/>
      <c r="USJ44" s="27"/>
      <c r="USK44" s="27"/>
      <c r="USL44" s="27"/>
      <c r="USM44" s="27"/>
      <c r="USN44" s="27"/>
      <c r="USO44" s="27"/>
      <c r="USP44" s="27"/>
      <c r="USQ44" s="27"/>
      <c r="USR44" s="27"/>
      <c r="USS44" s="27"/>
      <c r="UST44" s="27"/>
      <c r="USU44" s="27"/>
      <c r="USV44" s="27"/>
      <c r="USW44" s="27"/>
      <c r="USX44" s="27"/>
      <c r="USY44" s="27"/>
      <c r="USZ44" s="27"/>
      <c r="UTA44" s="27"/>
      <c r="UTB44" s="27"/>
      <c r="UTC44" s="27"/>
      <c r="UTD44" s="27"/>
      <c r="UTE44" s="27"/>
      <c r="UTF44" s="27"/>
      <c r="UTG44" s="27"/>
      <c r="UTH44" s="27"/>
      <c r="UTI44" s="27"/>
      <c r="UTJ44" s="27"/>
      <c r="UTK44" s="27"/>
      <c r="UTL44" s="27"/>
      <c r="UTM44" s="27"/>
      <c r="UTN44" s="27"/>
      <c r="UTO44" s="27"/>
      <c r="UTP44" s="27"/>
      <c r="UTQ44" s="27"/>
      <c r="UTR44" s="27"/>
      <c r="UTS44" s="27"/>
      <c r="UTT44" s="27"/>
      <c r="UTU44" s="27"/>
      <c r="UTV44" s="27"/>
      <c r="UTW44" s="27"/>
      <c r="UTX44" s="27"/>
      <c r="UTY44" s="27"/>
      <c r="UTZ44" s="27"/>
      <c r="UUA44" s="27"/>
      <c r="UUB44" s="27"/>
      <c r="UUC44" s="27"/>
      <c r="UUD44" s="27"/>
      <c r="UUE44" s="27"/>
      <c r="UUF44" s="27"/>
      <c r="UUG44" s="27"/>
      <c r="UUH44" s="27"/>
      <c r="UUI44" s="27"/>
      <c r="UUJ44" s="27"/>
      <c r="UUK44" s="27"/>
      <c r="UUL44" s="27"/>
      <c r="UUM44" s="27"/>
      <c r="UUN44" s="27"/>
      <c r="UUO44" s="27"/>
      <c r="UUP44" s="27"/>
      <c r="UUQ44" s="27"/>
      <c r="UUR44" s="27"/>
      <c r="UUS44" s="27"/>
      <c r="UUT44" s="27"/>
      <c r="UUU44" s="27"/>
      <c r="UUV44" s="27"/>
      <c r="UUW44" s="27"/>
      <c r="UUX44" s="27"/>
      <c r="UUY44" s="27"/>
      <c r="UUZ44" s="27"/>
      <c r="UVA44" s="27"/>
      <c r="UVB44" s="27"/>
      <c r="UVC44" s="27"/>
      <c r="UVD44" s="27"/>
      <c r="UVE44" s="27"/>
      <c r="UVF44" s="27"/>
      <c r="UVG44" s="27"/>
      <c r="UVH44" s="27"/>
      <c r="UVI44" s="27"/>
      <c r="UVJ44" s="27"/>
      <c r="UVK44" s="27"/>
      <c r="UVL44" s="27"/>
      <c r="UVM44" s="27"/>
      <c r="UVN44" s="27"/>
      <c r="UVO44" s="27"/>
      <c r="UVP44" s="27"/>
      <c r="UVQ44" s="27"/>
      <c r="UVR44" s="27"/>
      <c r="UVS44" s="27"/>
      <c r="UVT44" s="27"/>
      <c r="UVU44" s="27"/>
      <c r="UVV44" s="27"/>
      <c r="UVW44" s="27"/>
      <c r="UVX44" s="27"/>
      <c r="UVY44" s="27"/>
      <c r="UVZ44" s="27"/>
      <c r="UWA44" s="27"/>
      <c r="UWB44" s="27"/>
      <c r="UWC44" s="27"/>
      <c r="UWD44" s="27"/>
      <c r="UWE44" s="27"/>
      <c r="UWF44" s="27"/>
      <c r="UWG44" s="27"/>
      <c r="UWH44" s="27"/>
      <c r="UWI44" s="27"/>
      <c r="UWJ44" s="27"/>
      <c r="UWK44" s="27"/>
      <c r="UWL44" s="27"/>
      <c r="UWM44" s="27"/>
      <c r="UWN44" s="27"/>
      <c r="UWO44" s="27"/>
      <c r="UWP44" s="27"/>
      <c r="UWQ44" s="27"/>
      <c r="UWR44" s="27"/>
      <c r="UWS44" s="27"/>
      <c r="UWT44" s="27"/>
      <c r="UWU44" s="27"/>
      <c r="UWV44" s="27"/>
      <c r="UWW44" s="27"/>
      <c r="UWX44" s="27"/>
      <c r="UWY44" s="27"/>
      <c r="UWZ44" s="27"/>
      <c r="UXA44" s="27"/>
      <c r="UXB44" s="27"/>
      <c r="UXC44" s="27"/>
      <c r="UXD44" s="27"/>
      <c r="UXE44" s="27"/>
      <c r="UXF44" s="27"/>
      <c r="UXG44" s="27"/>
      <c r="UXH44" s="27"/>
      <c r="UXI44" s="27"/>
      <c r="UXJ44" s="27"/>
      <c r="UXK44" s="27"/>
      <c r="UXL44" s="27"/>
      <c r="UXN44" s="27"/>
      <c r="UXO44" s="27"/>
      <c r="UXP44" s="27"/>
      <c r="UXS44" s="27"/>
      <c r="UXT44" s="27"/>
      <c r="UXU44" s="27"/>
      <c r="UXV44" s="27"/>
      <c r="UXW44" s="27"/>
      <c r="UXX44" s="27"/>
      <c r="UXY44" s="27"/>
      <c r="UXZ44" s="27"/>
      <c r="UYA44" s="27"/>
      <c r="UYB44" s="27"/>
      <c r="UYC44" s="27"/>
      <c r="UYK44" s="27"/>
      <c r="UYL44" s="27"/>
      <c r="UYM44" s="27"/>
      <c r="UYN44" s="27"/>
      <c r="UYO44" s="27"/>
      <c r="UYP44" s="27"/>
      <c r="UYQ44" s="27"/>
      <c r="UYR44" s="27"/>
      <c r="UYS44" s="27"/>
      <c r="UYT44" s="27"/>
      <c r="UYU44" s="27"/>
      <c r="UYV44" s="27"/>
      <c r="UYW44" s="27"/>
      <c r="UYX44" s="27"/>
      <c r="UYY44" s="27"/>
      <c r="UYZ44" s="27"/>
      <c r="UZA44" s="27"/>
      <c r="UZB44" s="27"/>
      <c r="UZC44" s="27"/>
      <c r="UZD44" s="27"/>
      <c r="UZE44" s="27"/>
      <c r="UZF44" s="27"/>
      <c r="UZG44" s="27"/>
      <c r="UZH44" s="27"/>
      <c r="UZI44" s="27"/>
      <c r="UZJ44" s="27"/>
      <c r="UZK44" s="27"/>
      <c r="UZL44" s="27"/>
      <c r="UZM44" s="27"/>
      <c r="UZN44" s="27"/>
      <c r="UZO44" s="27"/>
      <c r="UZP44" s="27"/>
      <c r="UZQ44" s="27"/>
      <c r="UZR44" s="27"/>
      <c r="UZS44" s="27"/>
      <c r="UZT44" s="27"/>
      <c r="UZU44" s="27"/>
      <c r="UZV44" s="27"/>
      <c r="UZW44" s="27"/>
      <c r="UZX44" s="27"/>
      <c r="UZY44" s="27"/>
      <c r="UZZ44" s="27"/>
      <c r="VAA44" s="27"/>
      <c r="VAB44" s="27"/>
      <c r="VAC44" s="27"/>
      <c r="VAD44" s="27"/>
      <c r="VAE44" s="27"/>
      <c r="VAF44" s="27"/>
      <c r="VAG44" s="27"/>
      <c r="VAH44" s="27"/>
      <c r="VAI44" s="27"/>
      <c r="VAJ44" s="27"/>
      <c r="VAK44" s="27"/>
      <c r="VAL44" s="27"/>
      <c r="VAM44" s="27"/>
      <c r="VAN44" s="27"/>
      <c r="VAO44" s="27"/>
      <c r="VAP44" s="27"/>
      <c r="VAQ44" s="27"/>
      <c r="VAR44" s="27"/>
      <c r="VAS44" s="27"/>
      <c r="VAT44" s="27"/>
      <c r="VAU44" s="27"/>
      <c r="VAV44" s="27"/>
      <c r="VAW44" s="27"/>
      <c r="VAX44" s="27"/>
      <c r="VAY44" s="27"/>
      <c r="VAZ44" s="27"/>
      <c r="VBA44" s="27"/>
      <c r="VBB44" s="27"/>
      <c r="VBC44" s="27"/>
      <c r="VBD44" s="27"/>
      <c r="VBE44" s="27"/>
      <c r="VBF44" s="27"/>
      <c r="VBG44" s="27"/>
      <c r="VBH44" s="27"/>
      <c r="VBI44" s="27"/>
      <c r="VBJ44" s="27"/>
      <c r="VBK44" s="27"/>
      <c r="VBL44" s="27"/>
      <c r="VBM44" s="27"/>
      <c r="VBN44" s="27"/>
      <c r="VBO44" s="27"/>
      <c r="VBP44" s="27"/>
      <c r="VBQ44" s="27"/>
      <c r="VBR44" s="27"/>
      <c r="VBS44" s="27"/>
      <c r="VBT44" s="27"/>
      <c r="VBU44" s="27"/>
      <c r="VBV44" s="27"/>
      <c r="VBW44" s="27"/>
      <c r="VBX44" s="27"/>
      <c r="VBY44" s="27"/>
      <c r="VBZ44" s="27"/>
      <c r="VCA44" s="27"/>
      <c r="VCB44" s="27"/>
      <c r="VCC44" s="27"/>
      <c r="VCD44" s="27"/>
      <c r="VCE44" s="27"/>
      <c r="VCF44" s="27"/>
      <c r="VCG44" s="27"/>
      <c r="VCH44" s="27"/>
      <c r="VCI44" s="27"/>
      <c r="VCJ44" s="27"/>
      <c r="VCK44" s="27"/>
      <c r="VCL44" s="27"/>
      <c r="VCM44" s="27"/>
      <c r="VCN44" s="27"/>
      <c r="VCO44" s="27"/>
      <c r="VCP44" s="27"/>
      <c r="VCQ44" s="27"/>
      <c r="VCR44" s="27"/>
      <c r="VCS44" s="27"/>
      <c r="VCT44" s="27"/>
      <c r="VCU44" s="27"/>
      <c r="VCV44" s="27"/>
      <c r="VCW44" s="27"/>
      <c r="VCX44" s="27"/>
      <c r="VCY44" s="27"/>
      <c r="VCZ44" s="27"/>
      <c r="VDA44" s="27"/>
      <c r="VDB44" s="27"/>
      <c r="VDC44" s="27"/>
      <c r="VDD44" s="27"/>
      <c r="VDE44" s="27"/>
      <c r="VDF44" s="27"/>
      <c r="VDG44" s="27"/>
      <c r="VDH44" s="27"/>
      <c r="VDI44" s="27"/>
      <c r="VDJ44" s="27"/>
      <c r="VDK44" s="27"/>
      <c r="VDL44" s="27"/>
      <c r="VDM44" s="27"/>
      <c r="VDN44" s="27"/>
      <c r="VDO44" s="27"/>
      <c r="VDP44" s="27"/>
      <c r="VDQ44" s="27"/>
      <c r="VDR44" s="27"/>
      <c r="VDS44" s="27"/>
      <c r="VDT44" s="27"/>
      <c r="VDU44" s="27"/>
      <c r="VDV44" s="27"/>
      <c r="VDW44" s="27"/>
      <c r="VDX44" s="27"/>
      <c r="VDY44" s="27"/>
      <c r="VDZ44" s="27"/>
      <c r="VEA44" s="27"/>
      <c r="VEB44" s="27"/>
      <c r="VEC44" s="27"/>
      <c r="VED44" s="27"/>
      <c r="VEE44" s="27"/>
      <c r="VEF44" s="27"/>
      <c r="VEG44" s="27"/>
      <c r="VEH44" s="27"/>
      <c r="VEI44" s="27"/>
      <c r="VEJ44" s="27"/>
      <c r="VEK44" s="27"/>
      <c r="VEL44" s="27"/>
      <c r="VEM44" s="27"/>
      <c r="VEN44" s="27"/>
      <c r="VEO44" s="27"/>
      <c r="VEP44" s="27"/>
      <c r="VEQ44" s="27"/>
      <c r="VER44" s="27"/>
      <c r="VES44" s="27"/>
      <c r="VET44" s="27"/>
      <c r="VEU44" s="27"/>
      <c r="VEV44" s="27"/>
      <c r="VEW44" s="27"/>
      <c r="VEX44" s="27"/>
      <c r="VEY44" s="27"/>
      <c r="VEZ44" s="27"/>
      <c r="VFA44" s="27"/>
      <c r="VFB44" s="27"/>
      <c r="VFC44" s="27"/>
      <c r="VFD44" s="27"/>
      <c r="VFE44" s="27"/>
      <c r="VFF44" s="27"/>
      <c r="VFG44" s="27"/>
      <c r="VFH44" s="27"/>
      <c r="VFI44" s="27"/>
      <c r="VFJ44" s="27"/>
      <c r="VFK44" s="27"/>
      <c r="VFL44" s="27"/>
      <c r="VFM44" s="27"/>
      <c r="VFN44" s="27"/>
      <c r="VFO44" s="27"/>
      <c r="VFP44" s="27"/>
      <c r="VFQ44" s="27"/>
      <c r="VFR44" s="27"/>
      <c r="VFS44" s="27"/>
      <c r="VFT44" s="27"/>
      <c r="VFU44" s="27"/>
      <c r="VFV44" s="27"/>
      <c r="VFW44" s="27"/>
      <c r="VFX44" s="27"/>
      <c r="VFY44" s="27"/>
      <c r="VFZ44" s="27"/>
      <c r="VGA44" s="27"/>
      <c r="VGB44" s="27"/>
      <c r="VGC44" s="27"/>
      <c r="VGD44" s="27"/>
      <c r="VGE44" s="27"/>
      <c r="VGF44" s="27"/>
      <c r="VGG44" s="27"/>
      <c r="VGH44" s="27"/>
      <c r="VGI44" s="27"/>
      <c r="VGJ44" s="27"/>
      <c r="VGK44" s="27"/>
      <c r="VGL44" s="27"/>
      <c r="VGM44" s="27"/>
      <c r="VGN44" s="27"/>
      <c r="VGO44" s="27"/>
      <c r="VGP44" s="27"/>
      <c r="VGQ44" s="27"/>
      <c r="VGR44" s="27"/>
      <c r="VGS44" s="27"/>
      <c r="VGT44" s="27"/>
      <c r="VGU44" s="27"/>
      <c r="VGV44" s="27"/>
      <c r="VGW44" s="27"/>
      <c r="VGX44" s="27"/>
      <c r="VGY44" s="27"/>
      <c r="VGZ44" s="27"/>
      <c r="VHA44" s="27"/>
      <c r="VHB44" s="27"/>
      <c r="VHC44" s="27"/>
      <c r="VHD44" s="27"/>
      <c r="VHE44" s="27"/>
      <c r="VHF44" s="27"/>
      <c r="VHG44" s="27"/>
      <c r="VHH44" s="27"/>
      <c r="VHJ44" s="27"/>
      <c r="VHK44" s="27"/>
      <c r="VHL44" s="27"/>
      <c r="VHO44" s="27"/>
      <c r="VHP44" s="27"/>
      <c r="VHQ44" s="27"/>
      <c r="VHR44" s="27"/>
      <c r="VHS44" s="27"/>
      <c r="VHT44" s="27"/>
      <c r="VHU44" s="27"/>
      <c r="VHV44" s="27"/>
      <c r="VHW44" s="27"/>
      <c r="VHX44" s="27"/>
      <c r="VHY44" s="27"/>
      <c r="VIG44" s="27"/>
      <c r="VIH44" s="27"/>
      <c r="VII44" s="27"/>
      <c r="VIJ44" s="27"/>
      <c r="VIK44" s="27"/>
      <c r="VIL44" s="27"/>
      <c r="VIM44" s="27"/>
      <c r="VIN44" s="27"/>
      <c r="VIO44" s="27"/>
      <c r="VIP44" s="27"/>
      <c r="VIQ44" s="27"/>
      <c r="VIR44" s="27"/>
      <c r="VIS44" s="27"/>
      <c r="VIT44" s="27"/>
      <c r="VIU44" s="27"/>
      <c r="VIV44" s="27"/>
      <c r="VIW44" s="27"/>
      <c r="VIX44" s="27"/>
      <c r="VIY44" s="27"/>
      <c r="VIZ44" s="27"/>
      <c r="VJA44" s="27"/>
      <c r="VJB44" s="27"/>
      <c r="VJC44" s="27"/>
      <c r="VJD44" s="27"/>
      <c r="VJE44" s="27"/>
      <c r="VJF44" s="27"/>
      <c r="VJG44" s="27"/>
      <c r="VJH44" s="27"/>
      <c r="VJI44" s="27"/>
      <c r="VJJ44" s="27"/>
      <c r="VJK44" s="27"/>
      <c r="VJL44" s="27"/>
      <c r="VJM44" s="27"/>
      <c r="VJN44" s="27"/>
      <c r="VJO44" s="27"/>
      <c r="VJP44" s="27"/>
      <c r="VJQ44" s="27"/>
      <c r="VJR44" s="27"/>
      <c r="VJS44" s="27"/>
      <c r="VJT44" s="27"/>
      <c r="VJU44" s="27"/>
      <c r="VJV44" s="27"/>
      <c r="VJW44" s="27"/>
      <c r="VJX44" s="27"/>
      <c r="VJY44" s="27"/>
      <c r="VJZ44" s="27"/>
      <c r="VKA44" s="27"/>
      <c r="VKB44" s="27"/>
      <c r="VKC44" s="27"/>
      <c r="VKD44" s="27"/>
      <c r="VKE44" s="27"/>
      <c r="VKF44" s="27"/>
      <c r="VKG44" s="27"/>
      <c r="VKH44" s="27"/>
      <c r="VKI44" s="27"/>
      <c r="VKJ44" s="27"/>
      <c r="VKK44" s="27"/>
      <c r="VKL44" s="27"/>
      <c r="VKM44" s="27"/>
      <c r="VKN44" s="27"/>
      <c r="VKO44" s="27"/>
      <c r="VKP44" s="27"/>
      <c r="VKQ44" s="27"/>
      <c r="VKR44" s="27"/>
      <c r="VKS44" s="27"/>
      <c r="VKT44" s="27"/>
      <c r="VKU44" s="27"/>
      <c r="VKV44" s="27"/>
      <c r="VKW44" s="27"/>
      <c r="VKX44" s="27"/>
      <c r="VKY44" s="27"/>
      <c r="VKZ44" s="27"/>
      <c r="VLA44" s="27"/>
      <c r="VLB44" s="27"/>
      <c r="VLC44" s="27"/>
      <c r="VLD44" s="27"/>
      <c r="VLE44" s="27"/>
      <c r="VLF44" s="27"/>
      <c r="VLG44" s="27"/>
      <c r="VLH44" s="27"/>
      <c r="VLI44" s="27"/>
      <c r="VLJ44" s="27"/>
      <c r="VLK44" s="27"/>
      <c r="VLL44" s="27"/>
      <c r="VLM44" s="27"/>
      <c r="VLN44" s="27"/>
      <c r="VLO44" s="27"/>
      <c r="VLP44" s="27"/>
      <c r="VLQ44" s="27"/>
      <c r="VLR44" s="27"/>
      <c r="VLS44" s="27"/>
      <c r="VLT44" s="27"/>
      <c r="VLU44" s="27"/>
      <c r="VLV44" s="27"/>
      <c r="VLW44" s="27"/>
      <c r="VLX44" s="27"/>
      <c r="VLY44" s="27"/>
      <c r="VLZ44" s="27"/>
      <c r="VMA44" s="27"/>
      <c r="VMB44" s="27"/>
      <c r="VMC44" s="27"/>
      <c r="VMD44" s="27"/>
      <c r="VME44" s="27"/>
      <c r="VMF44" s="27"/>
      <c r="VMG44" s="27"/>
      <c r="VMH44" s="27"/>
      <c r="VMI44" s="27"/>
      <c r="VMJ44" s="27"/>
      <c r="VMK44" s="27"/>
      <c r="VML44" s="27"/>
      <c r="VMM44" s="27"/>
      <c r="VMN44" s="27"/>
      <c r="VMO44" s="27"/>
      <c r="VMP44" s="27"/>
      <c r="VMQ44" s="27"/>
      <c r="VMR44" s="27"/>
      <c r="VMS44" s="27"/>
      <c r="VMT44" s="27"/>
      <c r="VMU44" s="27"/>
      <c r="VMV44" s="27"/>
      <c r="VMW44" s="27"/>
      <c r="VMX44" s="27"/>
      <c r="VMY44" s="27"/>
      <c r="VMZ44" s="27"/>
      <c r="VNA44" s="27"/>
      <c r="VNB44" s="27"/>
      <c r="VNC44" s="27"/>
      <c r="VND44" s="27"/>
      <c r="VNE44" s="27"/>
      <c r="VNF44" s="27"/>
      <c r="VNG44" s="27"/>
      <c r="VNH44" s="27"/>
      <c r="VNI44" s="27"/>
      <c r="VNJ44" s="27"/>
      <c r="VNK44" s="27"/>
      <c r="VNL44" s="27"/>
      <c r="VNM44" s="27"/>
      <c r="VNN44" s="27"/>
      <c r="VNO44" s="27"/>
      <c r="VNP44" s="27"/>
      <c r="VNQ44" s="27"/>
      <c r="VNR44" s="27"/>
      <c r="VNS44" s="27"/>
      <c r="VNT44" s="27"/>
      <c r="VNU44" s="27"/>
      <c r="VNV44" s="27"/>
      <c r="VNW44" s="27"/>
      <c r="VNX44" s="27"/>
      <c r="VNY44" s="27"/>
      <c r="VNZ44" s="27"/>
      <c r="VOA44" s="27"/>
      <c r="VOB44" s="27"/>
      <c r="VOC44" s="27"/>
      <c r="VOD44" s="27"/>
      <c r="VOE44" s="27"/>
      <c r="VOF44" s="27"/>
      <c r="VOG44" s="27"/>
      <c r="VOH44" s="27"/>
      <c r="VOI44" s="27"/>
      <c r="VOJ44" s="27"/>
      <c r="VOK44" s="27"/>
      <c r="VOL44" s="27"/>
      <c r="VOM44" s="27"/>
      <c r="VON44" s="27"/>
      <c r="VOO44" s="27"/>
      <c r="VOP44" s="27"/>
      <c r="VOQ44" s="27"/>
      <c r="VOR44" s="27"/>
      <c r="VOS44" s="27"/>
      <c r="VOT44" s="27"/>
      <c r="VOU44" s="27"/>
      <c r="VOV44" s="27"/>
      <c r="VOW44" s="27"/>
      <c r="VOX44" s="27"/>
      <c r="VOY44" s="27"/>
      <c r="VOZ44" s="27"/>
      <c r="VPA44" s="27"/>
      <c r="VPB44" s="27"/>
      <c r="VPC44" s="27"/>
      <c r="VPD44" s="27"/>
      <c r="VPE44" s="27"/>
      <c r="VPF44" s="27"/>
      <c r="VPG44" s="27"/>
      <c r="VPH44" s="27"/>
      <c r="VPI44" s="27"/>
      <c r="VPJ44" s="27"/>
      <c r="VPK44" s="27"/>
      <c r="VPL44" s="27"/>
      <c r="VPM44" s="27"/>
      <c r="VPN44" s="27"/>
      <c r="VPO44" s="27"/>
      <c r="VPP44" s="27"/>
      <c r="VPQ44" s="27"/>
      <c r="VPR44" s="27"/>
      <c r="VPS44" s="27"/>
      <c r="VPT44" s="27"/>
      <c r="VPU44" s="27"/>
      <c r="VPV44" s="27"/>
      <c r="VPW44" s="27"/>
      <c r="VPX44" s="27"/>
      <c r="VPY44" s="27"/>
      <c r="VPZ44" s="27"/>
      <c r="VQA44" s="27"/>
      <c r="VQB44" s="27"/>
      <c r="VQC44" s="27"/>
      <c r="VQD44" s="27"/>
      <c r="VQE44" s="27"/>
      <c r="VQF44" s="27"/>
      <c r="VQG44" s="27"/>
      <c r="VQH44" s="27"/>
      <c r="VQI44" s="27"/>
      <c r="VQJ44" s="27"/>
      <c r="VQK44" s="27"/>
      <c r="VQL44" s="27"/>
      <c r="VQM44" s="27"/>
      <c r="VQN44" s="27"/>
      <c r="VQO44" s="27"/>
      <c r="VQP44" s="27"/>
      <c r="VQQ44" s="27"/>
      <c r="VQR44" s="27"/>
      <c r="VQS44" s="27"/>
      <c r="VQT44" s="27"/>
      <c r="VQU44" s="27"/>
      <c r="VQV44" s="27"/>
      <c r="VQW44" s="27"/>
      <c r="VQX44" s="27"/>
      <c r="VQY44" s="27"/>
      <c r="VQZ44" s="27"/>
      <c r="VRA44" s="27"/>
      <c r="VRB44" s="27"/>
      <c r="VRC44" s="27"/>
      <c r="VRD44" s="27"/>
      <c r="VRF44" s="27"/>
      <c r="VRG44" s="27"/>
      <c r="VRH44" s="27"/>
      <c r="VRK44" s="27"/>
      <c r="VRL44" s="27"/>
      <c r="VRM44" s="27"/>
      <c r="VRN44" s="27"/>
      <c r="VRO44" s="27"/>
      <c r="VRP44" s="27"/>
      <c r="VRQ44" s="27"/>
      <c r="VRR44" s="27"/>
      <c r="VRS44" s="27"/>
      <c r="VRT44" s="27"/>
      <c r="VRU44" s="27"/>
      <c r="VSC44" s="27"/>
      <c r="VSD44" s="27"/>
      <c r="VSE44" s="27"/>
      <c r="VSF44" s="27"/>
      <c r="VSG44" s="27"/>
      <c r="VSH44" s="27"/>
      <c r="VSI44" s="27"/>
      <c r="VSJ44" s="27"/>
      <c r="VSK44" s="27"/>
      <c r="VSL44" s="27"/>
      <c r="VSM44" s="27"/>
      <c r="VSN44" s="27"/>
      <c r="VSO44" s="27"/>
      <c r="VSP44" s="27"/>
      <c r="VSQ44" s="27"/>
      <c r="VSR44" s="27"/>
      <c r="VSS44" s="27"/>
      <c r="VST44" s="27"/>
      <c r="VSU44" s="27"/>
      <c r="VSV44" s="27"/>
      <c r="VSW44" s="27"/>
      <c r="VSX44" s="27"/>
      <c r="VSY44" s="27"/>
      <c r="VSZ44" s="27"/>
      <c r="VTA44" s="27"/>
      <c r="VTB44" s="27"/>
      <c r="VTC44" s="27"/>
      <c r="VTD44" s="27"/>
      <c r="VTE44" s="27"/>
      <c r="VTF44" s="27"/>
      <c r="VTG44" s="27"/>
      <c r="VTH44" s="27"/>
      <c r="VTI44" s="27"/>
      <c r="VTJ44" s="27"/>
      <c r="VTK44" s="27"/>
      <c r="VTL44" s="27"/>
      <c r="VTM44" s="27"/>
      <c r="VTN44" s="27"/>
      <c r="VTO44" s="27"/>
      <c r="VTP44" s="27"/>
      <c r="VTQ44" s="27"/>
      <c r="VTR44" s="27"/>
      <c r="VTS44" s="27"/>
      <c r="VTT44" s="27"/>
      <c r="VTU44" s="27"/>
      <c r="VTV44" s="27"/>
      <c r="VTW44" s="27"/>
      <c r="VTX44" s="27"/>
      <c r="VTY44" s="27"/>
      <c r="VTZ44" s="27"/>
      <c r="VUA44" s="27"/>
      <c r="VUB44" s="27"/>
      <c r="VUC44" s="27"/>
      <c r="VUD44" s="27"/>
      <c r="VUE44" s="27"/>
      <c r="VUF44" s="27"/>
      <c r="VUG44" s="27"/>
      <c r="VUH44" s="27"/>
      <c r="VUI44" s="27"/>
      <c r="VUJ44" s="27"/>
      <c r="VUK44" s="27"/>
      <c r="VUL44" s="27"/>
      <c r="VUM44" s="27"/>
      <c r="VUN44" s="27"/>
      <c r="VUO44" s="27"/>
      <c r="VUP44" s="27"/>
      <c r="VUQ44" s="27"/>
      <c r="VUR44" s="27"/>
      <c r="VUS44" s="27"/>
      <c r="VUT44" s="27"/>
      <c r="VUU44" s="27"/>
      <c r="VUV44" s="27"/>
      <c r="VUW44" s="27"/>
      <c r="VUX44" s="27"/>
      <c r="VUY44" s="27"/>
      <c r="VUZ44" s="27"/>
      <c r="VVA44" s="27"/>
      <c r="VVB44" s="27"/>
      <c r="VVC44" s="27"/>
      <c r="VVD44" s="27"/>
      <c r="VVE44" s="27"/>
      <c r="VVF44" s="27"/>
      <c r="VVG44" s="27"/>
      <c r="VVH44" s="27"/>
      <c r="VVI44" s="27"/>
      <c r="VVJ44" s="27"/>
      <c r="VVK44" s="27"/>
      <c r="VVL44" s="27"/>
      <c r="VVM44" s="27"/>
      <c r="VVN44" s="27"/>
      <c r="VVO44" s="27"/>
      <c r="VVP44" s="27"/>
      <c r="VVQ44" s="27"/>
      <c r="VVR44" s="27"/>
      <c r="VVS44" s="27"/>
      <c r="VVT44" s="27"/>
      <c r="VVU44" s="27"/>
      <c r="VVV44" s="27"/>
      <c r="VVW44" s="27"/>
      <c r="VVX44" s="27"/>
      <c r="VVY44" s="27"/>
      <c r="VVZ44" s="27"/>
      <c r="VWA44" s="27"/>
      <c r="VWB44" s="27"/>
      <c r="VWC44" s="27"/>
      <c r="VWD44" s="27"/>
      <c r="VWE44" s="27"/>
      <c r="VWF44" s="27"/>
      <c r="VWG44" s="27"/>
      <c r="VWH44" s="27"/>
      <c r="VWI44" s="27"/>
      <c r="VWJ44" s="27"/>
      <c r="VWK44" s="27"/>
      <c r="VWL44" s="27"/>
      <c r="VWM44" s="27"/>
      <c r="VWN44" s="27"/>
      <c r="VWO44" s="27"/>
      <c r="VWP44" s="27"/>
      <c r="VWQ44" s="27"/>
      <c r="VWR44" s="27"/>
      <c r="VWS44" s="27"/>
      <c r="VWT44" s="27"/>
      <c r="VWU44" s="27"/>
      <c r="VWV44" s="27"/>
      <c r="VWW44" s="27"/>
      <c r="VWX44" s="27"/>
      <c r="VWY44" s="27"/>
      <c r="VWZ44" s="27"/>
      <c r="VXA44" s="27"/>
      <c r="VXB44" s="27"/>
      <c r="VXC44" s="27"/>
      <c r="VXD44" s="27"/>
      <c r="VXE44" s="27"/>
      <c r="VXF44" s="27"/>
      <c r="VXG44" s="27"/>
      <c r="VXH44" s="27"/>
      <c r="VXI44" s="27"/>
      <c r="VXJ44" s="27"/>
      <c r="VXK44" s="27"/>
      <c r="VXL44" s="27"/>
      <c r="VXM44" s="27"/>
      <c r="VXN44" s="27"/>
      <c r="VXO44" s="27"/>
      <c r="VXP44" s="27"/>
      <c r="VXQ44" s="27"/>
      <c r="VXR44" s="27"/>
      <c r="VXS44" s="27"/>
      <c r="VXT44" s="27"/>
      <c r="VXU44" s="27"/>
      <c r="VXV44" s="27"/>
      <c r="VXW44" s="27"/>
      <c r="VXX44" s="27"/>
      <c r="VXY44" s="27"/>
      <c r="VXZ44" s="27"/>
      <c r="VYA44" s="27"/>
      <c r="VYB44" s="27"/>
      <c r="VYC44" s="27"/>
      <c r="VYD44" s="27"/>
      <c r="VYE44" s="27"/>
      <c r="VYF44" s="27"/>
      <c r="VYG44" s="27"/>
      <c r="VYH44" s="27"/>
      <c r="VYI44" s="27"/>
      <c r="VYJ44" s="27"/>
      <c r="VYK44" s="27"/>
      <c r="VYL44" s="27"/>
      <c r="VYM44" s="27"/>
      <c r="VYN44" s="27"/>
      <c r="VYO44" s="27"/>
      <c r="VYP44" s="27"/>
      <c r="VYQ44" s="27"/>
      <c r="VYR44" s="27"/>
      <c r="VYS44" s="27"/>
      <c r="VYT44" s="27"/>
      <c r="VYU44" s="27"/>
      <c r="VYV44" s="27"/>
      <c r="VYW44" s="27"/>
      <c r="VYX44" s="27"/>
      <c r="VYY44" s="27"/>
      <c r="VYZ44" s="27"/>
      <c r="VZA44" s="27"/>
      <c r="VZB44" s="27"/>
      <c r="VZC44" s="27"/>
      <c r="VZD44" s="27"/>
      <c r="VZE44" s="27"/>
      <c r="VZF44" s="27"/>
      <c r="VZG44" s="27"/>
      <c r="VZH44" s="27"/>
      <c r="VZI44" s="27"/>
      <c r="VZJ44" s="27"/>
      <c r="VZK44" s="27"/>
      <c r="VZL44" s="27"/>
      <c r="VZM44" s="27"/>
      <c r="VZN44" s="27"/>
      <c r="VZO44" s="27"/>
      <c r="VZP44" s="27"/>
      <c r="VZQ44" s="27"/>
      <c r="VZR44" s="27"/>
      <c r="VZS44" s="27"/>
      <c r="VZT44" s="27"/>
      <c r="VZU44" s="27"/>
      <c r="VZV44" s="27"/>
      <c r="VZW44" s="27"/>
      <c r="VZX44" s="27"/>
      <c r="VZY44" s="27"/>
      <c r="VZZ44" s="27"/>
      <c r="WAA44" s="27"/>
      <c r="WAB44" s="27"/>
      <c r="WAC44" s="27"/>
      <c r="WAD44" s="27"/>
      <c r="WAE44" s="27"/>
      <c r="WAF44" s="27"/>
      <c r="WAG44" s="27"/>
      <c r="WAH44" s="27"/>
      <c r="WAI44" s="27"/>
      <c r="WAJ44" s="27"/>
      <c r="WAK44" s="27"/>
      <c r="WAL44" s="27"/>
      <c r="WAM44" s="27"/>
      <c r="WAN44" s="27"/>
      <c r="WAO44" s="27"/>
      <c r="WAP44" s="27"/>
      <c r="WAQ44" s="27"/>
      <c r="WAR44" s="27"/>
      <c r="WAS44" s="27"/>
      <c r="WAT44" s="27"/>
      <c r="WAU44" s="27"/>
      <c r="WAV44" s="27"/>
      <c r="WAW44" s="27"/>
      <c r="WAX44" s="27"/>
      <c r="WAY44" s="27"/>
      <c r="WAZ44" s="27"/>
      <c r="WBB44" s="27"/>
      <c r="WBC44" s="27"/>
      <c r="WBD44" s="27"/>
      <c r="WBG44" s="27"/>
      <c r="WBH44" s="27"/>
      <c r="WBI44" s="27"/>
      <c r="WBJ44" s="27"/>
      <c r="WBK44" s="27"/>
      <c r="WBL44" s="27"/>
      <c r="WBM44" s="27"/>
      <c r="WBN44" s="27"/>
      <c r="WBO44" s="27"/>
      <c r="WBP44" s="27"/>
      <c r="WBQ44" s="27"/>
      <c r="WBY44" s="27"/>
      <c r="WBZ44" s="27"/>
      <c r="WCA44" s="27"/>
      <c r="WCB44" s="27"/>
      <c r="WCC44" s="27"/>
      <c r="WCD44" s="27"/>
      <c r="WCE44" s="27"/>
      <c r="WCF44" s="27"/>
      <c r="WCG44" s="27"/>
      <c r="WCH44" s="27"/>
      <c r="WCI44" s="27"/>
      <c r="WCJ44" s="27"/>
      <c r="WCK44" s="27"/>
      <c r="WCL44" s="27"/>
      <c r="WCM44" s="27"/>
      <c r="WCN44" s="27"/>
      <c r="WCO44" s="27"/>
      <c r="WCP44" s="27"/>
      <c r="WCQ44" s="27"/>
      <c r="WCR44" s="27"/>
      <c r="WCS44" s="27"/>
      <c r="WCT44" s="27"/>
      <c r="WCU44" s="27"/>
      <c r="WCV44" s="27"/>
      <c r="WCW44" s="27"/>
      <c r="WCX44" s="27"/>
      <c r="WCY44" s="27"/>
      <c r="WCZ44" s="27"/>
      <c r="WDA44" s="27"/>
      <c r="WDB44" s="27"/>
      <c r="WDC44" s="27"/>
      <c r="WDD44" s="27"/>
      <c r="WDE44" s="27"/>
      <c r="WDF44" s="27"/>
      <c r="WDG44" s="27"/>
      <c r="WDH44" s="27"/>
      <c r="WDI44" s="27"/>
      <c r="WDJ44" s="27"/>
      <c r="WDK44" s="27"/>
      <c r="WDL44" s="27"/>
      <c r="WDM44" s="27"/>
      <c r="WDN44" s="27"/>
      <c r="WDO44" s="27"/>
      <c r="WDP44" s="27"/>
      <c r="WDQ44" s="27"/>
      <c r="WDR44" s="27"/>
      <c r="WDS44" s="27"/>
      <c r="WDT44" s="27"/>
      <c r="WDU44" s="27"/>
      <c r="WDV44" s="27"/>
      <c r="WDW44" s="27"/>
      <c r="WDX44" s="27"/>
      <c r="WDY44" s="27"/>
      <c r="WDZ44" s="27"/>
      <c r="WEA44" s="27"/>
      <c r="WEB44" s="27"/>
      <c r="WEC44" s="27"/>
      <c r="WED44" s="27"/>
      <c r="WEE44" s="27"/>
      <c r="WEF44" s="27"/>
      <c r="WEG44" s="27"/>
      <c r="WEH44" s="27"/>
      <c r="WEI44" s="27"/>
      <c r="WEJ44" s="27"/>
      <c r="WEK44" s="27"/>
      <c r="WEL44" s="27"/>
      <c r="WEM44" s="27"/>
      <c r="WEN44" s="27"/>
      <c r="WEO44" s="27"/>
      <c r="WEP44" s="27"/>
      <c r="WEQ44" s="27"/>
      <c r="WER44" s="27"/>
      <c r="WES44" s="27"/>
      <c r="WET44" s="27"/>
      <c r="WEU44" s="27"/>
      <c r="WEV44" s="27"/>
      <c r="WEW44" s="27"/>
      <c r="WEX44" s="27"/>
      <c r="WEY44" s="27"/>
      <c r="WEZ44" s="27"/>
      <c r="WFA44" s="27"/>
      <c r="WFB44" s="27"/>
      <c r="WFC44" s="27"/>
      <c r="WFD44" s="27"/>
      <c r="WFE44" s="27"/>
      <c r="WFF44" s="27"/>
      <c r="WFG44" s="27"/>
      <c r="WFH44" s="27"/>
      <c r="WFI44" s="27"/>
      <c r="WFJ44" s="27"/>
      <c r="WFK44" s="27"/>
      <c r="WFL44" s="27"/>
      <c r="WFM44" s="27"/>
      <c r="WFN44" s="27"/>
      <c r="WFO44" s="27"/>
      <c r="WFP44" s="27"/>
      <c r="WFQ44" s="27"/>
      <c r="WFR44" s="27"/>
      <c r="WFS44" s="27"/>
      <c r="WFT44" s="27"/>
      <c r="WFU44" s="27"/>
      <c r="WFV44" s="27"/>
      <c r="WFW44" s="27"/>
      <c r="WFX44" s="27"/>
      <c r="WFY44" s="27"/>
      <c r="WFZ44" s="27"/>
      <c r="WGA44" s="27"/>
      <c r="WGB44" s="27"/>
      <c r="WGC44" s="27"/>
      <c r="WGD44" s="27"/>
      <c r="WGE44" s="27"/>
      <c r="WGF44" s="27"/>
      <c r="WGG44" s="27"/>
      <c r="WGH44" s="27"/>
      <c r="WGI44" s="27"/>
      <c r="WGJ44" s="27"/>
      <c r="WGK44" s="27"/>
      <c r="WGL44" s="27"/>
      <c r="WGM44" s="27"/>
      <c r="WGN44" s="27"/>
      <c r="WGO44" s="27"/>
      <c r="WGP44" s="27"/>
      <c r="WGQ44" s="27"/>
      <c r="WGR44" s="27"/>
      <c r="WGS44" s="27"/>
      <c r="WGT44" s="27"/>
      <c r="WGU44" s="27"/>
      <c r="WGV44" s="27"/>
      <c r="WGW44" s="27"/>
      <c r="WGX44" s="27"/>
      <c r="WGY44" s="27"/>
      <c r="WGZ44" s="27"/>
      <c r="WHA44" s="27"/>
      <c r="WHB44" s="27"/>
      <c r="WHC44" s="27"/>
      <c r="WHD44" s="27"/>
      <c r="WHE44" s="27"/>
      <c r="WHF44" s="27"/>
      <c r="WHG44" s="27"/>
      <c r="WHH44" s="27"/>
      <c r="WHI44" s="27"/>
      <c r="WHJ44" s="27"/>
      <c r="WHK44" s="27"/>
      <c r="WHL44" s="27"/>
      <c r="WHM44" s="27"/>
      <c r="WHN44" s="27"/>
      <c r="WHO44" s="27"/>
      <c r="WHP44" s="27"/>
      <c r="WHQ44" s="27"/>
      <c r="WHR44" s="27"/>
      <c r="WHS44" s="27"/>
      <c r="WHT44" s="27"/>
      <c r="WHU44" s="27"/>
      <c r="WHV44" s="27"/>
      <c r="WHW44" s="27"/>
      <c r="WHX44" s="27"/>
      <c r="WHY44" s="27"/>
      <c r="WHZ44" s="27"/>
      <c r="WIA44" s="27"/>
      <c r="WIB44" s="27"/>
      <c r="WIC44" s="27"/>
      <c r="WID44" s="27"/>
      <c r="WIE44" s="27"/>
      <c r="WIF44" s="27"/>
      <c r="WIG44" s="27"/>
      <c r="WIH44" s="27"/>
      <c r="WII44" s="27"/>
      <c r="WIJ44" s="27"/>
      <c r="WIK44" s="27"/>
      <c r="WIL44" s="27"/>
      <c r="WIM44" s="27"/>
      <c r="WIN44" s="27"/>
      <c r="WIO44" s="27"/>
      <c r="WIP44" s="27"/>
      <c r="WIQ44" s="27"/>
      <c r="WIR44" s="27"/>
      <c r="WIS44" s="27"/>
      <c r="WIT44" s="27"/>
      <c r="WIU44" s="27"/>
      <c r="WIV44" s="27"/>
      <c r="WIW44" s="27"/>
      <c r="WIX44" s="27"/>
      <c r="WIY44" s="27"/>
      <c r="WIZ44" s="27"/>
      <c r="WJA44" s="27"/>
      <c r="WJB44" s="27"/>
      <c r="WJC44" s="27"/>
      <c r="WJD44" s="27"/>
      <c r="WJE44" s="27"/>
      <c r="WJF44" s="27"/>
      <c r="WJG44" s="27"/>
      <c r="WJH44" s="27"/>
      <c r="WJI44" s="27"/>
      <c r="WJJ44" s="27"/>
      <c r="WJK44" s="27"/>
      <c r="WJL44" s="27"/>
      <c r="WJM44" s="27"/>
      <c r="WJN44" s="27"/>
      <c r="WJO44" s="27"/>
      <c r="WJP44" s="27"/>
      <c r="WJQ44" s="27"/>
      <c r="WJR44" s="27"/>
      <c r="WJS44" s="27"/>
      <c r="WJT44" s="27"/>
      <c r="WJU44" s="27"/>
      <c r="WJV44" s="27"/>
      <c r="WJW44" s="27"/>
      <c r="WJX44" s="27"/>
      <c r="WJY44" s="27"/>
      <c r="WJZ44" s="27"/>
      <c r="WKA44" s="27"/>
      <c r="WKB44" s="27"/>
      <c r="WKC44" s="27"/>
      <c r="WKD44" s="27"/>
      <c r="WKE44" s="27"/>
      <c r="WKF44" s="27"/>
      <c r="WKG44" s="27"/>
      <c r="WKH44" s="27"/>
      <c r="WKI44" s="27"/>
      <c r="WKJ44" s="27"/>
      <c r="WKK44" s="27"/>
      <c r="WKL44" s="27"/>
      <c r="WKM44" s="27"/>
      <c r="WKN44" s="27"/>
      <c r="WKO44" s="27"/>
      <c r="WKP44" s="27"/>
      <c r="WKQ44" s="27"/>
      <c r="WKR44" s="27"/>
      <c r="WKS44" s="27"/>
      <c r="WKT44" s="27"/>
      <c r="WKU44" s="27"/>
      <c r="WKV44" s="27"/>
      <c r="WKX44" s="27"/>
      <c r="WKY44" s="27"/>
      <c r="WKZ44" s="27"/>
      <c r="WLC44" s="27"/>
      <c r="WLD44" s="27"/>
      <c r="WLE44" s="27"/>
      <c r="WLF44" s="27"/>
      <c r="WLG44" s="27"/>
      <c r="WLH44" s="27"/>
      <c r="WLI44" s="27"/>
      <c r="WLJ44" s="27"/>
      <c r="WLK44" s="27"/>
      <c r="WLL44" s="27"/>
      <c r="WLM44" s="27"/>
      <c r="WLU44" s="27"/>
      <c r="WLV44" s="27"/>
      <c r="WLW44" s="27"/>
      <c r="WLX44" s="27"/>
      <c r="WLY44" s="27"/>
      <c r="WLZ44" s="27"/>
      <c r="WMA44" s="27"/>
      <c r="WMB44" s="27"/>
      <c r="WMC44" s="27"/>
      <c r="WMD44" s="27"/>
      <c r="WME44" s="27"/>
      <c r="WMF44" s="27"/>
      <c r="WMG44" s="27"/>
      <c r="WMH44" s="27"/>
      <c r="WMI44" s="27"/>
      <c r="WMJ44" s="27"/>
      <c r="WMK44" s="27"/>
      <c r="WML44" s="27"/>
      <c r="WMM44" s="27"/>
      <c r="WMN44" s="27"/>
      <c r="WMO44" s="27"/>
      <c r="WMP44" s="27"/>
      <c r="WMQ44" s="27"/>
      <c r="WMR44" s="27"/>
      <c r="WMS44" s="27"/>
      <c r="WMT44" s="27"/>
      <c r="WMU44" s="27"/>
      <c r="WMV44" s="27"/>
      <c r="WMW44" s="27"/>
      <c r="WMX44" s="27"/>
      <c r="WMY44" s="27"/>
      <c r="WMZ44" s="27"/>
      <c r="WNA44" s="27"/>
      <c r="WNB44" s="27"/>
      <c r="WNC44" s="27"/>
      <c r="WND44" s="27"/>
      <c r="WNE44" s="27"/>
      <c r="WNF44" s="27"/>
      <c r="WNG44" s="27"/>
      <c r="WNH44" s="27"/>
      <c r="WNI44" s="27"/>
      <c r="WNJ44" s="27"/>
      <c r="WNK44" s="27"/>
      <c r="WNL44" s="27"/>
      <c r="WNM44" s="27"/>
      <c r="WNN44" s="27"/>
      <c r="WNO44" s="27"/>
      <c r="WNP44" s="27"/>
      <c r="WNQ44" s="27"/>
      <c r="WNR44" s="27"/>
      <c r="WNS44" s="27"/>
      <c r="WNT44" s="27"/>
      <c r="WNU44" s="27"/>
      <c r="WNV44" s="27"/>
      <c r="WNW44" s="27"/>
      <c r="WNX44" s="27"/>
      <c r="WNY44" s="27"/>
      <c r="WNZ44" s="27"/>
      <c r="WOA44" s="27"/>
      <c r="WOB44" s="27"/>
      <c r="WOC44" s="27"/>
      <c r="WOD44" s="27"/>
      <c r="WOE44" s="27"/>
      <c r="WOF44" s="27"/>
      <c r="WOG44" s="27"/>
      <c r="WOH44" s="27"/>
      <c r="WOI44" s="27"/>
      <c r="WOJ44" s="27"/>
      <c r="WOK44" s="27"/>
      <c r="WOL44" s="27"/>
      <c r="WOM44" s="27"/>
      <c r="WON44" s="27"/>
      <c r="WOO44" s="27"/>
      <c r="WOP44" s="27"/>
      <c r="WOQ44" s="27"/>
      <c r="WOR44" s="27"/>
      <c r="WOS44" s="27"/>
      <c r="WOT44" s="27"/>
      <c r="WOU44" s="27"/>
      <c r="WOV44" s="27"/>
      <c r="WOW44" s="27"/>
      <c r="WOX44" s="27"/>
      <c r="WOY44" s="27"/>
      <c r="WOZ44" s="27"/>
      <c r="WPA44" s="27"/>
      <c r="WPB44" s="27"/>
      <c r="WPC44" s="27"/>
      <c r="WPD44" s="27"/>
      <c r="WPE44" s="27"/>
      <c r="WPF44" s="27"/>
      <c r="WPG44" s="27"/>
      <c r="WPH44" s="27"/>
      <c r="WPI44" s="27"/>
      <c r="WPJ44" s="27"/>
      <c r="WPK44" s="27"/>
      <c r="WPL44" s="27"/>
      <c r="WPM44" s="27"/>
      <c r="WPN44" s="27"/>
      <c r="WPO44" s="27"/>
      <c r="WPP44" s="27"/>
      <c r="WPQ44" s="27"/>
      <c r="WPR44" s="27"/>
      <c r="WPS44" s="27"/>
      <c r="WPT44" s="27"/>
      <c r="WPU44" s="27"/>
      <c r="WPV44" s="27"/>
      <c r="WPW44" s="27"/>
      <c r="WPX44" s="27"/>
      <c r="WPY44" s="27"/>
      <c r="WPZ44" s="27"/>
      <c r="WQA44" s="27"/>
      <c r="WQB44" s="27"/>
      <c r="WQC44" s="27"/>
      <c r="WQD44" s="27"/>
      <c r="WQE44" s="27"/>
      <c r="WQF44" s="27"/>
      <c r="WQG44" s="27"/>
      <c r="WQH44" s="27"/>
      <c r="WQI44" s="27"/>
      <c r="WQJ44" s="27"/>
      <c r="WQK44" s="27"/>
      <c r="WQL44" s="27"/>
      <c r="WQM44" s="27"/>
      <c r="WQN44" s="27"/>
      <c r="WQO44" s="27"/>
      <c r="WQP44" s="27"/>
      <c r="WQQ44" s="27"/>
      <c r="WQR44" s="27"/>
      <c r="WQS44" s="27"/>
      <c r="WQT44" s="27"/>
      <c r="WQU44" s="27"/>
      <c r="WQV44" s="27"/>
      <c r="WQW44" s="27"/>
      <c r="WQX44" s="27"/>
      <c r="WQY44" s="27"/>
      <c r="WQZ44" s="27"/>
      <c r="WRA44" s="27"/>
      <c r="WRB44" s="27"/>
      <c r="WRC44" s="27"/>
      <c r="WRD44" s="27"/>
      <c r="WRE44" s="27"/>
      <c r="WRF44" s="27"/>
      <c r="WRG44" s="27"/>
      <c r="WRH44" s="27"/>
      <c r="WRI44" s="27"/>
      <c r="WRJ44" s="27"/>
      <c r="WRK44" s="27"/>
      <c r="WRL44" s="27"/>
      <c r="WRM44" s="27"/>
      <c r="WRN44" s="27"/>
      <c r="WRO44" s="27"/>
      <c r="WRP44" s="27"/>
      <c r="WRQ44" s="27"/>
      <c r="WRR44" s="27"/>
      <c r="WRS44" s="27"/>
      <c r="WRT44" s="27"/>
      <c r="WRU44" s="27"/>
      <c r="WRV44" s="27"/>
      <c r="WRW44" s="27"/>
      <c r="WRX44" s="27"/>
      <c r="WRY44" s="27"/>
      <c r="WRZ44" s="27"/>
      <c r="WSA44" s="27"/>
      <c r="WSB44" s="27"/>
      <c r="WSC44" s="27"/>
      <c r="WSD44" s="27"/>
      <c r="WSE44" s="27"/>
      <c r="WSF44" s="27"/>
      <c r="WSG44" s="27"/>
      <c r="WSH44" s="27"/>
      <c r="WSI44" s="27"/>
      <c r="WSJ44" s="27"/>
      <c r="WSK44" s="27"/>
      <c r="WSL44" s="27"/>
      <c r="WSM44" s="27"/>
      <c r="WSN44" s="27"/>
      <c r="WSO44" s="27"/>
      <c r="WSP44" s="27"/>
      <c r="WSQ44" s="27"/>
      <c r="WSR44" s="27"/>
      <c r="WSS44" s="27"/>
      <c r="WST44" s="27"/>
      <c r="WSU44" s="27"/>
      <c r="WSV44" s="27"/>
      <c r="WSW44" s="27"/>
      <c r="WSX44" s="27"/>
      <c r="WSY44" s="27"/>
      <c r="WSZ44" s="27"/>
      <c r="WTA44" s="27"/>
      <c r="WTB44" s="27"/>
      <c r="WTC44" s="27"/>
      <c r="WTD44" s="27"/>
      <c r="WTE44" s="27"/>
      <c r="WTF44" s="27"/>
      <c r="WTG44" s="27"/>
      <c r="WTH44" s="27"/>
      <c r="WTI44" s="27"/>
      <c r="WTJ44" s="27"/>
      <c r="WTK44" s="27"/>
      <c r="WTL44" s="27"/>
      <c r="WTM44" s="27"/>
      <c r="WTN44" s="27"/>
      <c r="WTO44" s="27"/>
      <c r="WTP44" s="27"/>
      <c r="WTQ44" s="27"/>
      <c r="WTR44" s="27"/>
      <c r="WTS44" s="27"/>
      <c r="WTT44" s="27"/>
      <c r="WTU44" s="27"/>
      <c r="WTV44" s="27"/>
      <c r="WTW44" s="27"/>
      <c r="WTX44" s="27"/>
      <c r="WTY44" s="27"/>
      <c r="WTZ44" s="27"/>
      <c r="WUA44" s="27"/>
      <c r="WUB44" s="27"/>
      <c r="WUC44" s="27"/>
      <c r="WUD44" s="27"/>
      <c r="WUE44" s="27"/>
      <c r="WUF44" s="27"/>
      <c r="WUG44" s="27"/>
      <c r="WUH44" s="27"/>
      <c r="WUI44" s="27"/>
      <c r="WUJ44" s="27"/>
      <c r="WUK44" s="27"/>
      <c r="WUL44" s="27"/>
      <c r="WUM44" s="27"/>
      <c r="WUN44" s="27"/>
      <c r="WUO44" s="27"/>
      <c r="WUP44" s="27"/>
      <c r="WUQ44" s="27"/>
      <c r="WUR44" s="27"/>
      <c r="WUT44" s="27"/>
      <c r="WUU44" s="27"/>
      <c r="WUV44" s="27"/>
      <c r="WUY44" s="27"/>
      <c r="WUZ44" s="27"/>
      <c r="WVA44" s="27"/>
      <c r="WVB44" s="27"/>
      <c r="WVC44" s="27"/>
      <c r="WVD44" s="27"/>
      <c r="WVE44" s="27"/>
      <c r="WVF44" s="27"/>
      <c r="WVG44" s="27"/>
      <c r="WVH44" s="27"/>
      <c r="WVI44" s="27"/>
      <c r="WVQ44" s="27"/>
      <c r="WVR44" s="27"/>
      <c r="WVS44" s="27"/>
      <c r="WVT44" s="27"/>
      <c r="WVU44" s="27"/>
      <c r="WVV44" s="27"/>
      <c r="WVW44" s="27"/>
      <c r="WVX44" s="27"/>
      <c r="WVY44" s="27"/>
      <c r="WVZ44" s="27"/>
      <c r="WWA44" s="27"/>
      <c r="WWB44" s="27"/>
      <c r="WWC44" s="27"/>
      <c r="WWD44" s="27"/>
      <c r="WWE44" s="27"/>
      <c r="WWF44" s="27"/>
      <c r="WWG44" s="27"/>
      <c r="WWH44" s="27"/>
      <c r="WWI44" s="27"/>
      <c r="WWJ44" s="27"/>
      <c r="WWK44" s="27"/>
      <c r="WWL44" s="27"/>
      <c r="WWM44" s="27"/>
      <c r="WWN44" s="27"/>
      <c r="WWO44" s="27"/>
      <c r="WWP44" s="27"/>
      <c r="WWQ44" s="27"/>
      <c r="WWR44" s="27"/>
      <c r="WWS44" s="27"/>
      <c r="WWT44" s="27"/>
      <c r="WWU44" s="27"/>
      <c r="WWV44" s="27"/>
      <c r="WWW44" s="27"/>
      <c r="WWX44" s="27"/>
      <c r="WWY44" s="27"/>
      <c r="WWZ44" s="27"/>
      <c r="WXA44" s="27"/>
      <c r="WXB44" s="27"/>
      <c r="WXC44" s="27"/>
      <c r="WXD44" s="27"/>
      <c r="WXE44" s="27"/>
      <c r="WXF44" s="27"/>
      <c r="WXG44" s="27"/>
      <c r="WXH44" s="27"/>
      <c r="WXI44" s="27"/>
      <c r="WXJ44" s="27"/>
      <c r="WXK44" s="27"/>
      <c r="WXL44" s="27"/>
      <c r="WXM44" s="27"/>
      <c r="WXN44" s="27"/>
      <c r="WXO44" s="27"/>
      <c r="WXP44" s="27"/>
      <c r="WXQ44" s="27"/>
      <c r="WXR44" s="27"/>
      <c r="WXS44" s="27"/>
      <c r="WXT44" s="27"/>
      <c r="WXU44" s="27"/>
      <c r="WXV44" s="27"/>
      <c r="WXW44" s="27"/>
      <c r="WXX44" s="27"/>
      <c r="WXY44" s="27"/>
      <c r="WXZ44" s="27"/>
      <c r="WYA44" s="27"/>
      <c r="WYB44" s="27"/>
      <c r="WYC44" s="27"/>
      <c r="WYD44" s="27"/>
      <c r="WYE44" s="27"/>
      <c r="WYF44" s="27"/>
      <c r="WYG44" s="27"/>
      <c r="WYH44" s="27"/>
      <c r="WYI44" s="27"/>
      <c r="WYJ44" s="27"/>
      <c r="WYK44" s="27"/>
      <c r="WYL44" s="27"/>
      <c r="WYM44" s="27"/>
      <c r="WYN44" s="27"/>
      <c r="WYO44" s="27"/>
      <c r="WYP44" s="27"/>
      <c r="WYQ44" s="27"/>
      <c r="WYR44" s="27"/>
      <c r="WYS44" s="27"/>
      <c r="WYT44" s="27"/>
      <c r="WYU44" s="27"/>
      <c r="WYV44" s="27"/>
      <c r="WYW44" s="27"/>
      <c r="WYX44" s="27"/>
      <c r="WYY44" s="27"/>
      <c r="WYZ44" s="27"/>
      <c r="WZA44" s="27"/>
      <c r="WZB44" s="27"/>
      <c r="WZC44" s="27"/>
      <c r="WZD44" s="27"/>
      <c r="WZE44" s="27"/>
      <c r="WZF44" s="27"/>
      <c r="WZG44" s="27"/>
      <c r="WZH44" s="27"/>
      <c r="WZI44" s="27"/>
      <c r="WZJ44" s="27"/>
      <c r="WZK44" s="27"/>
      <c r="WZL44" s="27"/>
      <c r="WZM44" s="27"/>
      <c r="WZN44" s="27"/>
      <c r="WZO44" s="27"/>
      <c r="WZP44" s="27"/>
      <c r="WZQ44" s="27"/>
      <c r="WZR44" s="27"/>
      <c r="WZS44" s="27"/>
      <c r="WZT44" s="27"/>
      <c r="WZU44" s="27"/>
      <c r="WZV44" s="27"/>
      <c r="WZW44" s="27"/>
      <c r="WZX44" s="27"/>
      <c r="WZY44" s="27"/>
      <c r="WZZ44" s="27"/>
      <c r="XAA44" s="27"/>
      <c r="XAB44" s="27"/>
      <c r="XAC44" s="27"/>
      <c r="XAD44" s="27"/>
      <c r="XAE44" s="27"/>
      <c r="XAF44" s="27"/>
      <c r="XAG44" s="27"/>
      <c r="XAH44" s="27"/>
      <c r="XAI44" s="27"/>
      <c r="XAJ44" s="27"/>
      <c r="XAK44" s="27"/>
      <c r="XAL44" s="27"/>
      <c r="XAM44" s="27"/>
      <c r="XAN44" s="27"/>
      <c r="XAO44" s="27"/>
      <c r="XAP44" s="27"/>
      <c r="XAQ44" s="27"/>
      <c r="XAR44" s="27"/>
      <c r="XAS44" s="27"/>
      <c r="XAT44" s="27"/>
      <c r="XAU44" s="27"/>
      <c r="XAV44" s="27"/>
      <c r="XAW44" s="27"/>
      <c r="XAX44" s="27"/>
      <c r="XAY44" s="27"/>
      <c r="XAZ44" s="27"/>
      <c r="XBA44" s="27"/>
      <c r="XBB44" s="27"/>
      <c r="XBC44" s="27"/>
      <c r="XBD44" s="27"/>
      <c r="XBE44" s="27"/>
      <c r="XBF44" s="27"/>
      <c r="XBG44" s="27"/>
      <c r="XBH44" s="27"/>
      <c r="XBI44" s="27"/>
      <c r="XBJ44" s="27"/>
      <c r="XBK44" s="27"/>
      <c r="XBL44" s="27"/>
      <c r="XBM44" s="27"/>
      <c r="XBN44" s="27"/>
      <c r="XBO44" s="27"/>
      <c r="XBP44" s="27"/>
      <c r="XBQ44" s="27"/>
      <c r="XBR44" s="27"/>
      <c r="XBS44" s="27"/>
      <c r="XBT44" s="27"/>
      <c r="XBU44" s="27"/>
      <c r="XBV44" s="27"/>
      <c r="XBW44" s="27"/>
      <c r="XBX44" s="27"/>
      <c r="XBY44" s="27"/>
      <c r="XBZ44" s="27"/>
      <c r="XCA44" s="27"/>
      <c r="XCB44" s="27"/>
      <c r="XCC44" s="27"/>
      <c r="XCD44" s="27"/>
      <c r="XCE44" s="27"/>
      <c r="XCF44" s="27"/>
      <c r="XCG44" s="27"/>
      <c r="XCH44" s="27"/>
      <c r="XCI44" s="27"/>
      <c r="XCJ44" s="27"/>
      <c r="XCK44" s="27"/>
      <c r="XCL44" s="27"/>
      <c r="XCM44" s="27"/>
      <c r="XCN44" s="27"/>
      <c r="XCO44" s="27"/>
      <c r="XCP44" s="27"/>
      <c r="XCQ44" s="27"/>
      <c r="XCR44" s="27"/>
      <c r="XCS44" s="27"/>
      <c r="XCT44" s="27"/>
      <c r="XCU44" s="27"/>
      <c r="XCV44" s="27"/>
      <c r="XCW44" s="27"/>
      <c r="XCX44" s="27"/>
      <c r="XCY44" s="27"/>
      <c r="XCZ44" s="27"/>
      <c r="XDA44" s="27"/>
      <c r="XDB44" s="27"/>
      <c r="XDC44" s="27"/>
      <c r="XDD44" s="27"/>
      <c r="XDE44" s="27"/>
      <c r="XDF44" s="27"/>
      <c r="XDG44" s="27"/>
      <c r="XDH44" s="27"/>
      <c r="XDI44" s="27"/>
      <c r="XDJ44" s="27"/>
      <c r="XDK44" s="27"/>
      <c r="XDL44" s="27"/>
      <c r="XDM44" s="27"/>
      <c r="XDN44" s="27"/>
      <c r="XDO44" s="27"/>
      <c r="XDP44" s="27"/>
      <c r="XDQ44" s="27"/>
      <c r="XDR44" s="27"/>
      <c r="XDS44" s="27"/>
      <c r="XDT44" s="27"/>
      <c r="XDU44" s="27"/>
      <c r="XDV44" s="27"/>
      <c r="XDW44" s="27"/>
      <c r="XDX44" s="27"/>
      <c r="XDY44" s="27"/>
      <c r="XDZ44" s="27"/>
      <c r="XEA44" s="27"/>
      <c r="XEB44" s="27"/>
      <c r="XEC44" s="27"/>
      <c r="XED44" s="27"/>
      <c r="XEE44" s="27"/>
      <c r="XEF44" s="27"/>
      <c r="XEG44" s="27"/>
      <c r="XEH44" s="27"/>
      <c r="XEI44" s="27"/>
      <c r="XEJ44" s="27"/>
    </row>
    <row r="45" spans="1:16364" s="13" customFormat="1">
      <c r="A45" s="20"/>
      <c r="B45" s="236"/>
      <c r="C45" s="7" t="s">
        <v>66</v>
      </c>
      <c r="D45" s="7" t="s">
        <v>67</v>
      </c>
      <c r="E45" s="7">
        <v>0.78400000000000003</v>
      </c>
      <c r="F45" s="7">
        <v>1092</v>
      </c>
      <c r="G45" s="7">
        <v>2.2999999999999998</v>
      </c>
      <c r="H45" s="15">
        <f t="shared" si="3"/>
        <v>0</v>
      </c>
      <c r="I45" s="230"/>
      <c r="J45" s="10">
        <f t="shared" si="4"/>
        <v>0</v>
      </c>
      <c r="K45" s="11">
        <f t="shared" si="5"/>
        <v>0</v>
      </c>
      <c r="L45" s="11" t="s">
        <v>485</v>
      </c>
      <c r="M45" s="19" t="s">
        <v>38</v>
      </c>
      <c r="N45" s="214">
        <f>VLOOKUP($M45,Лист5!$A$1:$N$10,2,FALSE)*$K45</f>
        <v>0</v>
      </c>
      <c r="O45" s="214">
        <f>VLOOKUP($M45,Лист5!$A$1:$N$10,3,FALSE)*$K45</f>
        <v>0</v>
      </c>
      <c r="P45" s="214">
        <f>VLOOKUP($M45,Лист5!$A$1:$N$10,4,FALSE)*$K45</f>
        <v>0</v>
      </c>
      <c r="Q45" s="214">
        <f>VLOOKUP($M45,Лист5!$A$1:$N$10,5,FALSE)*$K45</f>
        <v>0</v>
      </c>
      <c r="R45" s="214">
        <f>VLOOKUP($M45,Лист5!$A$1:$N$10,6,FALSE)*$K45</f>
        <v>0</v>
      </c>
      <c r="S45" s="214">
        <f>VLOOKUP($M45,Лист5!$A$1:$N$10,7,FALSE)*$K45</f>
        <v>0</v>
      </c>
      <c r="T45" s="214">
        <f>VLOOKUP($M45,Лист5!$A$1:$N$10,8,FALSE)*$K45</f>
        <v>0</v>
      </c>
      <c r="U45" s="214">
        <f>VLOOKUP($M45,Лист5!$A$1:$N$10,9,FALSE)*$K45</f>
        <v>0</v>
      </c>
      <c r="V45" s="214">
        <f>VLOOKUP($M45,Лист5!$A$1:$N$10,10,FALSE)*$K45</f>
        <v>0</v>
      </c>
      <c r="W45" s="214">
        <f>VLOOKUP($M45,Лист5!$A$1:$N$10,11,FALSE)*$K45</f>
        <v>0</v>
      </c>
      <c r="X45" s="214">
        <f>VLOOKUP($M45,Лист5!$A$1:$N$10,12,FALSE)*$K45</f>
        <v>0</v>
      </c>
      <c r="Y45" s="214">
        <f>VLOOKUP($M45,Лист5!$A$1:$N$10,13,FALSE)*$K45</f>
        <v>0</v>
      </c>
      <c r="Z45" s="214">
        <f>VLOOKUP($M45,Лист5!$A$1:$N$10,14,FALSE)*$K45</f>
        <v>0</v>
      </c>
      <c r="AA45" s="214" t="e">
        <f>VLOOKUP($M45,Лист5!$A$1:$N$10,15,FALSE)*$K45</f>
        <v>#REF!</v>
      </c>
      <c r="AB45" s="214" t="e">
        <f>VLOOKUP($M45,Лист5!$A$1:$N$10,16,FALSE)*$K45</f>
        <v>#REF!</v>
      </c>
      <c r="AC45" s="214" t="e">
        <f>VLOOKUP($M45,Лист5!$A$1:$N$10,17,FALSE)*$K45</f>
        <v>#REF!</v>
      </c>
      <c r="AD45" t="s">
        <v>227</v>
      </c>
    </row>
    <row r="46" spans="1:16364">
      <c r="A46" s="20"/>
      <c r="B46" s="233">
        <v>9</v>
      </c>
      <c r="C46" s="7" t="s">
        <v>68</v>
      </c>
      <c r="D46" s="7" t="s">
        <v>69</v>
      </c>
      <c r="E46" s="7">
        <v>1.135</v>
      </c>
      <c r="F46" s="7">
        <v>832</v>
      </c>
      <c r="G46" s="7">
        <v>2.7</v>
      </c>
      <c r="H46" s="9">
        <f t="shared" si="3"/>
        <v>30.42173076923077</v>
      </c>
      <c r="I46" s="230">
        <v>7</v>
      </c>
      <c r="J46" s="10">
        <f t="shared" si="4"/>
        <v>25310.880000000001</v>
      </c>
      <c r="K46" s="11">
        <f t="shared" si="5"/>
        <v>28727.8488</v>
      </c>
      <c r="L46" s="11" t="s">
        <v>485</v>
      </c>
      <c r="M46" s="28" t="s">
        <v>70</v>
      </c>
      <c r="N46" s="214">
        <f>VLOOKUP($M46,Лист5!$A$1:$N$10,2,FALSE)*$K46</f>
        <v>15909.40993670886</v>
      </c>
      <c r="O46" s="214">
        <f>VLOOKUP($M46,Лист5!$A$1:$N$10,3,FALSE)*$K46</f>
        <v>540.9199378481012</v>
      </c>
      <c r="P46" s="214">
        <f>VLOOKUP($M46,Лист5!$A$1:$N$10,4,FALSE)*$K46</f>
        <v>0</v>
      </c>
      <c r="Q46" s="214">
        <f>VLOOKUP($M46,Лист5!$A$1:$N$10,5,FALSE)*$K46</f>
        <v>477.28229810126578</v>
      </c>
      <c r="R46" s="214">
        <f>VLOOKUP($M46,Лист5!$A$1:$N$10,6,FALSE)*$K46</f>
        <v>795.47049683544287</v>
      </c>
      <c r="S46" s="214">
        <f>VLOOKUP($M46,Лист5!$A$1:$N$10,7,FALSE)*$K46</f>
        <v>2386.4114905063288</v>
      </c>
      <c r="T46" s="214">
        <f>VLOOKUP($M46,Лист5!$A$1:$N$10,8,FALSE)*$K46</f>
        <v>0</v>
      </c>
      <c r="U46" s="214">
        <f>VLOOKUP($M46,Лист5!$A$1:$N$10,9,FALSE)*$K46</f>
        <v>0</v>
      </c>
      <c r="V46" s="214">
        <f>VLOOKUP($M46,Лист5!$A$1:$N$10,10,FALSE)*$K46</f>
        <v>0</v>
      </c>
      <c r="W46" s="214">
        <f>VLOOKUP($M46,Лист5!$A$1:$N$10,11,FALSE)*$K46</f>
        <v>0</v>
      </c>
      <c r="X46" s="214">
        <f>VLOOKUP($M46,Лист5!$A$1:$N$10,12,FALSE)*$K46</f>
        <v>8618.3546399999996</v>
      </c>
      <c r="Y46" s="214">
        <f>VLOOKUP($M46,Лист5!$A$1:$N$10,13,FALSE)*$K46</f>
        <v>0</v>
      </c>
      <c r="Z46" s="214">
        <f>VLOOKUP($M46,Лист5!$A$1:$N$10,14,FALSE)*$K46</f>
        <v>28727.8488</v>
      </c>
      <c r="AA46" s="214" t="e">
        <f>VLOOKUP($M46,Лист5!$A$1:$N$10,15,FALSE)*$K46</f>
        <v>#REF!</v>
      </c>
      <c r="AB46" s="214" t="e">
        <f>VLOOKUP($M46,Лист5!$A$1:$N$10,16,FALSE)*$K46</f>
        <v>#REF!</v>
      </c>
      <c r="AC46" s="214" t="e">
        <f>VLOOKUP($M46,Лист5!$A$1:$N$10,17,FALSE)*$K46</f>
        <v>#REF!</v>
      </c>
      <c r="AD46" t="s">
        <v>225</v>
      </c>
    </row>
    <row r="47" spans="1:16364">
      <c r="A47" s="6"/>
      <c r="B47" s="234">
        <v>14</v>
      </c>
      <c r="C47" s="7" t="s">
        <v>71</v>
      </c>
      <c r="D47" s="7" t="s">
        <v>72</v>
      </c>
      <c r="E47" s="7">
        <v>1.0209999999999999</v>
      </c>
      <c r="F47" s="7">
        <v>832</v>
      </c>
      <c r="G47" s="231">
        <v>2.96</v>
      </c>
      <c r="H47" s="9">
        <f t="shared" si="3"/>
        <v>33.351230769230774</v>
      </c>
      <c r="I47" s="230">
        <v>7</v>
      </c>
      <c r="J47" s="10">
        <f t="shared" si="4"/>
        <v>27748.224000000002</v>
      </c>
      <c r="K47" s="11">
        <f t="shared" si="5"/>
        <v>28330.936704</v>
      </c>
      <c r="L47" s="11" t="s">
        <v>485</v>
      </c>
      <c r="M47" s="29" t="s">
        <v>73</v>
      </c>
      <c r="N47" s="214">
        <f>VLOOKUP($M47,Лист5!$A$1:$N$10,2,FALSE)*$K47</f>
        <v>22016.581212309604</v>
      </c>
      <c r="O47" s="214">
        <f>VLOOKUP($M47,Лист5!$A$1:$N$10,3,FALSE)*$K47</f>
        <v>755.16873558221937</v>
      </c>
      <c r="P47" s="214">
        <f>VLOOKUP($M47,Лист5!$A$1:$N$10,4,FALSE)*$K47</f>
        <v>0</v>
      </c>
      <c r="Q47" s="214">
        <f>VLOOKUP($M47,Лист5!$A$1:$N$10,5,FALSE)*$K47</f>
        <v>561.42282091389484</v>
      </c>
      <c r="R47" s="214">
        <f>VLOOKUP($M47,Лист5!$A$1:$N$10,6,FALSE)*$K47</f>
        <v>1034.7793169785514</v>
      </c>
      <c r="S47" s="214">
        <f>VLOOKUP($M47,Лист5!$A$1:$N$10,7,FALSE)*$K47</f>
        <v>3962.9846182157289</v>
      </c>
      <c r="T47" s="214">
        <f>VLOOKUP($M47,Лист5!$A$1:$N$10,8,FALSE)*$K47</f>
        <v>0</v>
      </c>
      <c r="U47" s="214">
        <f>VLOOKUP($M47,Лист5!$A$1:$N$10,9,FALSE)*$K47</f>
        <v>0</v>
      </c>
      <c r="V47" s="214">
        <f>VLOOKUP($M47,Лист5!$A$1:$N$10,10,FALSE)*$K47</f>
        <v>0</v>
      </c>
      <c r="W47" s="214">
        <f>VLOOKUP($M47,Лист5!$A$1:$N$10,11,FALSE)*$K47</f>
        <v>0</v>
      </c>
      <c r="X47" s="214">
        <f>VLOOKUP($M47,Лист5!$A$1:$N$10,12,FALSE)*$K47</f>
        <v>0</v>
      </c>
      <c r="Y47" s="214">
        <f>VLOOKUP($M47,Лист5!$A$1:$N$10,13,FALSE)*$K47</f>
        <v>0</v>
      </c>
      <c r="Z47" s="214">
        <f>VLOOKUP($M47,Лист5!$A$1:$N$10,14,FALSE)*$K47</f>
        <v>28330.936704</v>
      </c>
      <c r="AA47" s="214" t="e">
        <f>VLOOKUP($M47,Лист5!$A$1:$N$10,15,FALSE)*$K47</f>
        <v>#REF!</v>
      </c>
      <c r="AB47" s="214" t="e">
        <f>VLOOKUP($M47,Лист5!$A$1:$N$10,16,FALSE)*$K47</f>
        <v>#REF!</v>
      </c>
      <c r="AC47" s="214" t="e">
        <f>VLOOKUP($M47,Лист5!$A$1:$N$10,17,FALSE)*$K47</f>
        <v>#REF!</v>
      </c>
      <c r="AD47" t="s">
        <v>225</v>
      </c>
    </row>
    <row r="48" spans="1:16364" s="13" customFormat="1">
      <c r="A48" s="20"/>
      <c r="B48" s="233">
        <v>4</v>
      </c>
      <c r="C48" s="7" t="s">
        <v>74</v>
      </c>
      <c r="D48" s="7" t="s">
        <v>75</v>
      </c>
      <c r="E48" s="7">
        <v>1.1459999999999999</v>
      </c>
      <c r="F48" s="7">
        <v>832</v>
      </c>
      <c r="G48" s="231">
        <v>2.72</v>
      </c>
      <c r="H48" s="9">
        <f t="shared" si="3"/>
        <v>13.13446153846154</v>
      </c>
      <c r="I48" s="230">
        <v>3</v>
      </c>
      <c r="J48" s="10">
        <f t="shared" si="4"/>
        <v>10927.872000000001</v>
      </c>
      <c r="K48" s="30">
        <f t="shared" si="5"/>
        <v>12523.341312</v>
      </c>
      <c r="L48" s="11" t="s">
        <v>485</v>
      </c>
      <c r="M48" s="24" t="s">
        <v>43</v>
      </c>
      <c r="N48" s="214">
        <f>VLOOKUP($M48,Лист5!$A$1:$N$10,2,FALSE)*$K48</f>
        <v>9884.2472865035506</v>
      </c>
      <c r="O48" s="214">
        <f>VLOOKUP($M48,Лист5!$A$1:$N$10,3,FALSE)*$K48</f>
        <v>365.71714960063144</v>
      </c>
      <c r="P48" s="214">
        <f>VLOOKUP($M48,Лист5!$A$1:$N$10,4,FALSE)*$K48</f>
        <v>0</v>
      </c>
      <c r="Q48" s="214">
        <f>VLOOKUP($M48,Лист5!$A$1:$N$10,5,FALSE)*$K48</f>
        <v>296.52741859510655</v>
      </c>
      <c r="R48" s="214">
        <f>VLOOKUP($M48,Лист5!$A$1:$N$10,6,FALSE)*$K48</f>
        <v>494.21236432517759</v>
      </c>
      <c r="S48" s="214">
        <f>VLOOKUP($M48,Лист5!$A$1:$N$10,7,FALSE)*$K48</f>
        <v>1482.6370929755328</v>
      </c>
      <c r="T48" s="214">
        <f>VLOOKUP($M48,Лист5!$A$1:$N$10,8,FALSE)*$K48</f>
        <v>0</v>
      </c>
      <c r="U48" s="214">
        <f>VLOOKUP($M48,Лист5!$A$1:$N$10,9,FALSE)*$K48</f>
        <v>0</v>
      </c>
      <c r="V48" s="214">
        <f>VLOOKUP($M48,Лист5!$A$1:$N$10,10,FALSE)*$K48</f>
        <v>0</v>
      </c>
      <c r="W48" s="214">
        <f>VLOOKUP($M48,Лист5!$A$1:$N$10,11,FALSE)*$K48</f>
        <v>0</v>
      </c>
      <c r="X48" s="214">
        <f>VLOOKUP($M48,Лист5!$A$1:$N$10,12,FALSE)*$K48</f>
        <v>0</v>
      </c>
      <c r="Y48" s="214">
        <f>VLOOKUP($M48,Лист5!$A$1:$N$10,13,FALSE)*$K48</f>
        <v>0</v>
      </c>
      <c r="Z48" s="214">
        <f>VLOOKUP($M48,Лист5!$A$1:$N$10,14,FALSE)*$K48</f>
        <v>12523.341312</v>
      </c>
      <c r="AA48" s="214" t="e">
        <f>VLOOKUP($M48,Лист5!$A$1:$N$10,15,FALSE)*$K48</f>
        <v>#REF!</v>
      </c>
      <c r="AB48" s="214" t="e">
        <f>VLOOKUP($M48,Лист5!$A$1:$N$10,16,FALSE)*$K48</f>
        <v>#REF!</v>
      </c>
      <c r="AC48" s="214" t="e">
        <f>VLOOKUP($M48,Лист5!$A$1:$N$10,17,FALSE)*$K48</f>
        <v>#REF!</v>
      </c>
      <c r="AD48" t="s">
        <v>225</v>
      </c>
    </row>
    <row r="49" spans="1:30">
      <c r="A49" s="6"/>
      <c r="B49" s="233">
        <v>4</v>
      </c>
      <c r="C49" s="7" t="s">
        <v>76</v>
      </c>
      <c r="D49" s="7" t="s">
        <v>75</v>
      </c>
      <c r="E49" s="7">
        <v>1.1459999999999999</v>
      </c>
      <c r="F49" s="7">
        <v>832</v>
      </c>
      <c r="G49" s="231">
        <v>2.7</v>
      </c>
      <c r="H49" s="9">
        <f t="shared" si="3"/>
        <v>13.037884615384616</v>
      </c>
      <c r="I49" s="230">
        <v>3</v>
      </c>
      <c r="J49" s="10">
        <f t="shared" si="4"/>
        <v>10847.52</v>
      </c>
      <c r="K49" s="30">
        <f t="shared" si="5"/>
        <v>12431.25792</v>
      </c>
      <c r="L49" s="11" t="s">
        <v>485</v>
      </c>
      <c r="M49" s="24" t="s">
        <v>43</v>
      </c>
      <c r="N49" s="214">
        <f>VLOOKUP($M49,Лист5!$A$1:$N$10,2,FALSE)*$K49</f>
        <v>9811.568997632201</v>
      </c>
      <c r="O49" s="214">
        <f>VLOOKUP($M49,Лист5!$A$1:$N$10,3,FALSE)*$K49</f>
        <v>363.02805291239144</v>
      </c>
      <c r="P49" s="214">
        <f>VLOOKUP($M49,Лист5!$A$1:$N$10,4,FALSE)*$K49</f>
        <v>0</v>
      </c>
      <c r="Q49" s="214">
        <f>VLOOKUP($M49,Лист5!$A$1:$N$10,5,FALSE)*$K49</f>
        <v>294.34706992896605</v>
      </c>
      <c r="R49" s="214">
        <f>VLOOKUP($M49,Лист5!$A$1:$N$10,6,FALSE)*$K49</f>
        <v>490.57844988161008</v>
      </c>
      <c r="S49" s="214">
        <f>VLOOKUP($M49,Лист5!$A$1:$N$10,7,FALSE)*$K49</f>
        <v>1471.7353496448304</v>
      </c>
      <c r="T49" s="214">
        <f>VLOOKUP($M49,Лист5!$A$1:$N$10,8,FALSE)*$K49</f>
        <v>0</v>
      </c>
      <c r="U49" s="214">
        <f>VLOOKUP($M49,Лист5!$A$1:$N$10,9,FALSE)*$K49</f>
        <v>0</v>
      </c>
      <c r="V49" s="214">
        <f>VLOOKUP($M49,Лист5!$A$1:$N$10,10,FALSE)*$K49</f>
        <v>0</v>
      </c>
      <c r="W49" s="214">
        <f>VLOOKUP($M49,Лист5!$A$1:$N$10,11,FALSE)*$K49</f>
        <v>0</v>
      </c>
      <c r="X49" s="214">
        <f>VLOOKUP($M49,Лист5!$A$1:$N$10,12,FALSE)*$K49</f>
        <v>0</v>
      </c>
      <c r="Y49" s="214">
        <f>VLOOKUP($M49,Лист5!$A$1:$N$10,13,FALSE)*$K49</f>
        <v>0</v>
      </c>
      <c r="Z49" s="214">
        <f>VLOOKUP($M49,Лист5!$A$1:$N$10,14,FALSE)*$K49</f>
        <v>12431.25792</v>
      </c>
      <c r="AA49" s="214" t="e">
        <f>VLOOKUP($M49,Лист5!$A$1:$N$10,15,FALSE)*$K49</f>
        <v>#REF!</v>
      </c>
      <c r="AB49" s="214" t="e">
        <f>VLOOKUP($M49,Лист5!$A$1:$N$10,16,FALSE)*$K49</f>
        <v>#REF!</v>
      </c>
      <c r="AC49" s="214" t="e">
        <f>VLOOKUP($M49,Лист5!$A$1:$N$10,17,FALSE)*$K49</f>
        <v>#REF!</v>
      </c>
      <c r="AD49" t="s">
        <v>225</v>
      </c>
    </row>
    <row r="50" spans="1:30" s="13" customFormat="1">
      <c r="A50" s="20"/>
      <c r="B50" s="233">
        <v>16</v>
      </c>
      <c r="C50" s="7" t="s">
        <v>77</v>
      </c>
      <c r="D50" s="7" t="s">
        <v>78</v>
      </c>
      <c r="E50" s="7">
        <v>1.226</v>
      </c>
      <c r="F50" s="7">
        <v>591.5</v>
      </c>
      <c r="G50" s="7">
        <v>2.39</v>
      </c>
      <c r="H50" s="9">
        <f t="shared" si="3"/>
        <v>16.233413355874895</v>
      </c>
      <c r="I50" s="230">
        <v>3</v>
      </c>
      <c r="J50" s="10">
        <f t="shared" si="4"/>
        <v>9602.0640000000003</v>
      </c>
      <c r="K50" s="11">
        <f t="shared" si="5"/>
        <v>11772.130464</v>
      </c>
      <c r="L50" s="11" t="s">
        <v>485</v>
      </c>
      <c r="M50" s="19" t="s">
        <v>38</v>
      </c>
      <c r="N50" s="214">
        <f>VLOOKUP($M50,Лист5!$A$1:$N$10,2,FALSE)*$K50</f>
        <v>9313.3943544303802</v>
      </c>
      <c r="O50" s="214">
        <f>VLOOKUP($M50,Лист5!$A$1:$N$10,3,FALSE)*$K50</f>
        <v>316.6554080506329</v>
      </c>
      <c r="P50" s="214">
        <f>VLOOKUP($M50,Лист5!$A$1:$N$10,4,FALSE)*$K50</f>
        <v>0</v>
      </c>
      <c r="Q50" s="214">
        <f>VLOOKUP($M50,Лист5!$A$1:$N$10,5,FALSE)*$K50</f>
        <v>279.40183063291136</v>
      </c>
      <c r="R50" s="214">
        <f>VLOOKUP($M50,Лист5!$A$1:$N$10,6,FALSE)*$K50</f>
        <v>465.66971772151891</v>
      </c>
      <c r="S50" s="214">
        <f>VLOOKUP($M50,Лист5!$A$1:$N$10,7,FALSE)*$K50</f>
        <v>1397.0091531645569</v>
      </c>
      <c r="T50" s="214">
        <f>VLOOKUP($M50,Лист5!$A$1:$N$10,8,FALSE)*$K50</f>
        <v>0</v>
      </c>
      <c r="U50" s="214">
        <f>VLOOKUP($M50,Лист5!$A$1:$N$10,9,FALSE)*$K50</f>
        <v>0</v>
      </c>
      <c r="V50" s="214">
        <f>VLOOKUP($M50,Лист5!$A$1:$N$10,10,FALSE)*$K50</f>
        <v>0</v>
      </c>
      <c r="W50" s="214">
        <f>VLOOKUP($M50,Лист5!$A$1:$N$10,11,FALSE)*$K50</f>
        <v>0</v>
      </c>
      <c r="X50" s="214">
        <f>VLOOKUP($M50,Лист5!$A$1:$N$10,12,FALSE)*$K50</f>
        <v>0</v>
      </c>
      <c r="Y50" s="214">
        <f>VLOOKUP($M50,Лист5!$A$1:$N$10,13,FALSE)*$K50</f>
        <v>0</v>
      </c>
      <c r="Z50" s="214">
        <f>VLOOKUP($M50,Лист5!$A$1:$N$10,14,FALSE)*$K50</f>
        <v>11772.130464</v>
      </c>
      <c r="AA50" s="214" t="e">
        <f>VLOOKUP($M50,Лист5!$A$1:$N$10,15,FALSE)*$K50</f>
        <v>#REF!</v>
      </c>
      <c r="AB50" s="214" t="e">
        <f>VLOOKUP($M50,Лист5!$A$1:$N$10,16,FALSE)*$K50</f>
        <v>#REF!</v>
      </c>
      <c r="AC50" s="214" t="e">
        <f>VLOOKUP($M50,Лист5!$A$1:$N$10,17,FALSE)*$K50</f>
        <v>#REF!</v>
      </c>
      <c r="AD50" t="s">
        <v>225</v>
      </c>
    </row>
    <row r="51" spans="1:30" s="13" customFormat="1">
      <c r="A51" s="20"/>
      <c r="B51" s="233">
        <v>15</v>
      </c>
      <c r="C51" s="7" t="s">
        <v>79</v>
      </c>
      <c r="D51" s="7" t="s">
        <v>80</v>
      </c>
      <c r="E51" s="7">
        <v>1.383</v>
      </c>
      <c r="F51" s="7">
        <v>591.5</v>
      </c>
      <c r="G51" s="231">
        <v>2.38</v>
      </c>
      <c r="H51" s="9">
        <f t="shared" si="3"/>
        <v>21.553988165680472</v>
      </c>
      <c r="I51" s="230">
        <v>4</v>
      </c>
      <c r="J51" s="10">
        <f t="shared" si="4"/>
        <v>12749.183999999999</v>
      </c>
      <c r="K51" s="30">
        <f t="shared" si="5"/>
        <v>17632.121471999999</v>
      </c>
      <c r="L51" s="11" t="s">
        <v>485</v>
      </c>
      <c r="M51" s="19" t="s">
        <v>38</v>
      </c>
      <c r="N51" s="214">
        <f>VLOOKUP($M51,Лист5!$A$1:$N$10,2,FALSE)*$K51</f>
        <v>13949.463189873417</v>
      </c>
      <c r="O51" s="214">
        <f>VLOOKUP($M51,Лист5!$A$1:$N$10,3,FALSE)*$K51</f>
        <v>474.28174845569612</v>
      </c>
      <c r="P51" s="214">
        <f>VLOOKUP($M51,Лист5!$A$1:$N$10,4,FALSE)*$K51</f>
        <v>0</v>
      </c>
      <c r="Q51" s="214">
        <f>VLOOKUP($M51,Лист5!$A$1:$N$10,5,FALSE)*$K51</f>
        <v>418.48389569620247</v>
      </c>
      <c r="R51" s="214">
        <f>VLOOKUP($M51,Лист5!$A$1:$N$10,6,FALSE)*$K51</f>
        <v>697.47315949367078</v>
      </c>
      <c r="S51" s="214">
        <f>VLOOKUP($M51,Лист5!$A$1:$N$10,7,FALSE)*$K51</f>
        <v>2092.4194784810124</v>
      </c>
      <c r="T51" s="214">
        <f>VLOOKUP($M51,Лист5!$A$1:$N$10,8,FALSE)*$K51</f>
        <v>0</v>
      </c>
      <c r="U51" s="214">
        <f>VLOOKUP($M51,Лист5!$A$1:$N$10,9,FALSE)*$K51</f>
        <v>0</v>
      </c>
      <c r="V51" s="214">
        <f>VLOOKUP($M51,Лист5!$A$1:$N$10,10,FALSE)*$K51</f>
        <v>0</v>
      </c>
      <c r="W51" s="214">
        <f>VLOOKUP($M51,Лист5!$A$1:$N$10,11,FALSE)*$K51</f>
        <v>0</v>
      </c>
      <c r="X51" s="214">
        <f>VLOOKUP($M51,Лист5!$A$1:$N$10,12,FALSE)*$K51</f>
        <v>0</v>
      </c>
      <c r="Y51" s="214">
        <f>VLOOKUP($M51,Лист5!$A$1:$N$10,13,FALSE)*$K51</f>
        <v>0</v>
      </c>
      <c r="Z51" s="214">
        <f>VLOOKUP($M51,Лист5!$A$1:$N$10,14,FALSE)*$K51</f>
        <v>17632.121471999999</v>
      </c>
      <c r="AA51" s="214" t="e">
        <f>VLOOKUP($M51,Лист5!$A$1:$N$10,15,FALSE)*$K51</f>
        <v>#REF!</v>
      </c>
      <c r="AB51" s="214" t="e">
        <f>VLOOKUP($M51,Лист5!$A$1:$N$10,16,FALSE)*$K51</f>
        <v>#REF!</v>
      </c>
      <c r="AC51" s="214" t="e">
        <f>VLOOKUP($M51,Лист5!$A$1:$N$10,17,FALSE)*$K51</f>
        <v>#REF!</v>
      </c>
      <c r="AD51" t="s">
        <v>225</v>
      </c>
    </row>
    <row r="52" spans="1:30" s="13" customFormat="1">
      <c r="A52" s="20"/>
      <c r="B52" s="233"/>
      <c r="C52" s="7" t="s">
        <v>81</v>
      </c>
      <c r="D52" s="7" t="s">
        <v>82</v>
      </c>
      <c r="E52" s="7">
        <v>1.0109999999999999</v>
      </c>
      <c r="F52" s="7">
        <v>715</v>
      </c>
      <c r="G52" s="231">
        <v>2.66</v>
      </c>
      <c r="H52" s="9">
        <f t="shared" si="3"/>
        <v>0</v>
      </c>
      <c r="I52" s="230"/>
      <c r="J52" s="10">
        <f t="shared" si="4"/>
        <v>0</v>
      </c>
      <c r="K52" s="30">
        <f t="shared" si="5"/>
        <v>0</v>
      </c>
      <c r="L52" s="11" t="s">
        <v>485</v>
      </c>
      <c r="M52" s="19" t="s">
        <v>38</v>
      </c>
      <c r="N52" s="214">
        <f>VLOOKUP($M52,Лист5!$A$1:$N$10,2,FALSE)*$K52</f>
        <v>0</v>
      </c>
      <c r="O52" s="214">
        <f>VLOOKUP($M52,Лист5!$A$1:$N$10,3,FALSE)*$K52</f>
        <v>0</v>
      </c>
      <c r="P52" s="214">
        <f>VLOOKUP($M52,Лист5!$A$1:$N$10,4,FALSE)*$K52</f>
        <v>0</v>
      </c>
      <c r="Q52" s="214">
        <f>VLOOKUP($M52,Лист5!$A$1:$N$10,5,FALSE)*$K52</f>
        <v>0</v>
      </c>
      <c r="R52" s="214">
        <f>VLOOKUP($M52,Лист5!$A$1:$N$10,6,FALSE)*$K52</f>
        <v>0</v>
      </c>
      <c r="S52" s="214">
        <f>VLOOKUP($M52,Лист5!$A$1:$N$10,7,FALSE)*$K52</f>
        <v>0</v>
      </c>
      <c r="T52" s="214">
        <f>VLOOKUP($M52,Лист5!$A$1:$N$10,8,FALSE)*$K52</f>
        <v>0</v>
      </c>
      <c r="U52" s="214">
        <f>VLOOKUP($M52,Лист5!$A$1:$N$10,9,FALSE)*$K52</f>
        <v>0</v>
      </c>
      <c r="V52" s="214">
        <f>VLOOKUP($M52,Лист5!$A$1:$N$10,10,FALSE)*$K52</f>
        <v>0</v>
      </c>
      <c r="W52" s="214">
        <f>VLOOKUP($M52,Лист5!$A$1:$N$10,11,FALSE)*$K52</f>
        <v>0</v>
      </c>
      <c r="X52" s="214">
        <f>VLOOKUP($M52,Лист5!$A$1:$N$10,12,FALSE)*$K52</f>
        <v>0</v>
      </c>
      <c r="Y52" s="214">
        <f>VLOOKUP($M52,Лист5!$A$1:$N$10,13,FALSE)*$K52</f>
        <v>0</v>
      </c>
      <c r="Z52" s="214">
        <f>VLOOKUP($M52,Лист5!$A$1:$N$10,14,FALSE)*$K52</f>
        <v>0</v>
      </c>
      <c r="AA52" s="214" t="e">
        <f>VLOOKUP($M52,Лист5!$A$1:$N$10,15,FALSE)*$K52</f>
        <v>#REF!</v>
      </c>
      <c r="AB52" s="214" t="e">
        <f>VLOOKUP($M52,Лист5!$A$1:$N$10,16,FALSE)*$K52</f>
        <v>#REF!</v>
      </c>
      <c r="AC52" s="214" t="e">
        <f>VLOOKUP($M52,Лист5!$A$1:$N$10,17,FALSE)*$K52</f>
        <v>#REF!</v>
      </c>
      <c r="AD52" t="s">
        <v>225</v>
      </c>
    </row>
    <row r="53" spans="1:30" s="13" customFormat="1">
      <c r="A53" s="20"/>
      <c r="B53" s="233">
        <v>4</v>
      </c>
      <c r="C53" s="7" t="s">
        <v>83</v>
      </c>
      <c r="D53" s="7" t="s">
        <v>84</v>
      </c>
      <c r="E53" s="7">
        <v>1.101</v>
      </c>
      <c r="F53" s="7">
        <v>715</v>
      </c>
      <c r="G53" s="231">
        <v>2.54</v>
      </c>
      <c r="H53" s="9">
        <f t="shared" si="3"/>
        <v>14.272313286713288</v>
      </c>
      <c r="I53" s="230">
        <v>3</v>
      </c>
      <c r="J53" s="10">
        <f t="shared" si="4"/>
        <v>10204.704000000002</v>
      </c>
      <c r="K53" s="30">
        <f t="shared" si="5"/>
        <v>11235.379104000001</v>
      </c>
      <c r="L53" s="11" t="s">
        <v>485</v>
      </c>
      <c r="M53" s="24" t="s">
        <v>43</v>
      </c>
      <c r="N53" s="214">
        <f>VLOOKUP($M53,Лист5!$A$1:$N$10,2,FALSE)*$K53</f>
        <v>8867.7025288082095</v>
      </c>
      <c r="O53" s="214">
        <f>VLOOKUP($M53,Лист5!$A$1:$N$10,3,FALSE)*$K53</f>
        <v>328.10499356590373</v>
      </c>
      <c r="P53" s="214">
        <f>VLOOKUP($M53,Лист5!$A$1:$N$10,4,FALSE)*$K53</f>
        <v>0</v>
      </c>
      <c r="Q53" s="214">
        <f>VLOOKUP($M53,Лист5!$A$1:$N$10,5,FALSE)*$K53</f>
        <v>266.0310758642463</v>
      </c>
      <c r="R53" s="214">
        <f>VLOOKUP($M53,Лист5!$A$1:$N$10,6,FALSE)*$K53</f>
        <v>443.38512644041049</v>
      </c>
      <c r="S53" s="214">
        <f>VLOOKUP($M53,Лист5!$A$1:$N$10,7,FALSE)*$K53</f>
        <v>1330.1553793212315</v>
      </c>
      <c r="T53" s="214">
        <f>VLOOKUP($M53,Лист5!$A$1:$N$10,8,FALSE)*$K53</f>
        <v>0</v>
      </c>
      <c r="U53" s="214">
        <f>VLOOKUP($M53,Лист5!$A$1:$N$10,9,FALSE)*$K53</f>
        <v>0</v>
      </c>
      <c r="V53" s="214">
        <f>VLOOKUP($M53,Лист5!$A$1:$N$10,10,FALSE)*$K53</f>
        <v>0</v>
      </c>
      <c r="W53" s="214">
        <f>VLOOKUP($M53,Лист5!$A$1:$N$10,11,FALSE)*$K53</f>
        <v>0</v>
      </c>
      <c r="X53" s="214">
        <f>VLOOKUP($M53,Лист5!$A$1:$N$10,12,FALSE)*$K53</f>
        <v>0</v>
      </c>
      <c r="Y53" s="214">
        <f>VLOOKUP($M53,Лист5!$A$1:$N$10,13,FALSE)*$K53</f>
        <v>0</v>
      </c>
      <c r="Z53" s="214">
        <f>VLOOKUP($M53,Лист5!$A$1:$N$10,14,FALSE)*$K53</f>
        <v>11235.379104000001</v>
      </c>
      <c r="AA53" s="214" t="e">
        <f>VLOOKUP($M53,Лист5!$A$1:$N$10,15,FALSE)*$K53</f>
        <v>#REF!</v>
      </c>
      <c r="AB53" s="214" t="e">
        <f>VLOOKUP($M53,Лист5!$A$1:$N$10,16,FALSE)*$K53</f>
        <v>#REF!</v>
      </c>
      <c r="AC53" s="214" t="e">
        <f>VLOOKUP($M53,Лист5!$A$1:$N$10,17,FALSE)*$K53</f>
        <v>#REF!</v>
      </c>
      <c r="AD53" t="s">
        <v>225</v>
      </c>
    </row>
    <row r="54" spans="1:30" s="13" customFormat="1">
      <c r="A54" s="20"/>
      <c r="B54" s="233">
        <v>4</v>
      </c>
      <c r="C54" s="7" t="s">
        <v>85</v>
      </c>
      <c r="D54" s="7" t="s">
        <v>84</v>
      </c>
      <c r="E54" s="7">
        <v>1.101</v>
      </c>
      <c r="F54" s="7">
        <v>715</v>
      </c>
      <c r="G54" s="231">
        <v>2.4</v>
      </c>
      <c r="H54" s="9">
        <f t="shared" si="3"/>
        <v>13.485650349650349</v>
      </c>
      <c r="I54" s="230">
        <v>3</v>
      </c>
      <c r="J54" s="10">
        <f t="shared" si="4"/>
        <v>9642.24</v>
      </c>
      <c r="K54" s="30">
        <f t="shared" si="5"/>
        <v>10616.106239999999</v>
      </c>
      <c r="L54" s="11" t="s">
        <v>485</v>
      </c>
      <c r="M54" s="24" t="s">
        <v>43</v>
      </c>
      <c r="N54" s="214">
        <f>VLOOKUP($M54,Лист5!$A$1:$N$10,2,FALSE)*$K54</f>
        <v>8378.9315232833451</v>
      </c>
      <c r="O54" s="214">
        <f>VLOOKUP($M54,Лист5!$A$1:$N$10,3,FALSE)*$K54</f>
        <v>310.02046636148378</v>
      </c>
      <c r="P54" s="214">
        <f>VLOOKUP($M54,Лист5!$A$1:$N$10,4,FALSE)*$K54</f>
        <v>0</v>
      </c>
      <c r="Q54" s="214">
        <f>VLOOKUP($M54,Лист5!$A$1:$N$10,5,FALSE)*$K54</f>
        <v>251.36794569850036</v>
      </c>
      <c r="R54" s="214">
        <f>VLOOKUP($M54,Лист5!$A$1:$N$10,6,FALSE)*$K54</f>
        <v>418.94657616416731</v>
      </c>
      <c r="S54" s="214">
        <f>VLOOKUP($M54,Лист5!$A$1:$N$10,7,FALSE)*$K54</f>
        <v>1256.839728492502</v>
      </c>
      <c r="T54" s="214">
        <f>VLOOKUP($M54,Лист5!$A$1:$N$10,8,FALSE)*$K54</f>
        <v>0</v>
      </c>
      <c r="U54" s="214">
        <f>VLOOKUP($M54,Лист5!$A$1:$N$10,9,FALSE)*$K54</f>
        <v>0</v>
      </c>
      <c r="V54" s="214">
        <f>VLOOKUP($M54,Лист5!$A$1:$N$10,10,FALSE)*$K54</f>
        <v>0</v>
      </c>
      <c r="W54" s="214">
        <f>VLOOKUP($M54,Лист5!$A$1:$N$10,11,FALSE)*$K54</f>
        <v>0</v>
      </c>
      <c r="X54" s="214">
        <f>VLOOKUP($M54,Лист5!$A$1:$N$10,12,FALSE)*$K54</f>
        <v>0</v>
      </c>
      <c r="Y54" s="214">
        <f>VLOOKUP($M54,Лист5!$A$1:$N$10,13,FALSE)*$K54</f>
        <v>0</v>
      </c>
      <c r="Z54" s="214">
        <f>VLOOKUP($M54,Лист5!$A$1:$N$10,14,FALSE)*$K54</f>
        <v>10616.106239999999</v>
      </c>
      <c r="AA54" s="214" t="e">
        <f>VLOOKUP($M54,Лист5!$A$1:$N$10,15,FALSE)*$K54</f>
        <v>#REF!</v>
      </c>
      <c r="AB54" s="214" t="e">
        <f>VLOOKUP($M54,Лист5!$A$1:$N$10,16,FALSE)*$K54</f>
        <v>#REF!</v>
      </c>
      <c r="AC54" s="214" t="e">
        <f>VLOOKUP($M54,Лист5!$A$1:$N$10,17,FALSE)*$K54</f>
        <v>#REF!</v>
      </c>
      <c r="AD54" t="s">
        <v>225</v>
      </c>
    </row>
    <row r="55" spans="1:30">
      <c r="A55" s="6"/>
      <c r="B55" s="233">
        <v>18</v>
      </c>
      <c r="C55" s="7" t="s">
        <v>86</v>
      </c>
      <c r="D55" s="7" t="s">
        <v>87</v>
      </c>
      <c r="E55" s="7">
        <v>1.2689999999999999</v>
      </c>
      <c r="F55" s="7">
        <v>572</v>
      </c>
      <c r="G55" s="231">
        <v>2.5</v>
      </c>
      <c r="H55" s="9">
        <f t="shared" si="3"/>
        <v>29.265734265734267</v>
      </c>
      <c r="I55" s="230">
        <v>5</v>
      </c>
      <c r="J55" s="10">
        <f t="shared" si="4"/>
        <v>16740</v>
      </c>
      <c r="K55" s="30">
        <f t="shared" si="5"/>
        <v>21243.059999999998</v>
      </c>
      <c r="L55" s="11" t="s">
        <v>485</v>
      </c>
      <c r="M55" s="19" t="s">
        <v>38</v>
      </c>
      <c r="N55" s="214">
        <f>VLOOKUP($M55,Лист5!$A$1:$N$10,2,FALSE)*$K55</f>
        <v>16806.218354430377</v>
      </c>
      <c r="O55" s="214">
        <f>VLOOKUP($M55,Лист5!$A$1:$N$10,3,FALSE)*$K55</f>
        <v>571.41142405063283</v>
      </c>
      <c r="P55" s="214">
        <f>VLOOKUP($M55,Лист5!$A$1:$N$10,4,FALSE)*$K55</f>
        <v>0</v>
      </c>
      <c r="Q55" s="214">
        <f>VLOOKUP($M55,Лист5!$A$1:$N$10,5,FALSE)*$K55</f>
        <v>504.18655063291129</v>
      </c>
      <c r="R55" s="214">
        <f>VLOOKUP($M55,Лист5!$A$1:$N$10,6,FALSE)*$K55</f>
        <v>840.31091772151876</v>
      </c>
      <c r="S55" s="214">
        <f>VLOOKUP($M55,Лист5!$A$1:$N$10,7,FALSE)*$K55</f>
        <v>2520.9327531645567</v>
      </c>
      <c r="T55" s="214">
        <f>VLOOKUP($M55,Лист5!$A$1:$N$10,8,FALSE)*$K55</f>
        <v>0</v>
      </c>
      <c r="U55" s="214">
        <f>VLOOKUP($M55,Лист5!$A$1:$N$10,9,FALSE)*$K55</f>
        <v>0</v>
      </c>
      <c r="V55" s="214">
        <f>VLOOKUP($M55,Лист5!$A$1:$N$10,10,FALSE)*$K55</f>
        <v>0</v>
      </c>
      <c r="W55" s="214">
        <f>VLOOKUP($M55,Лист5!$A$1:$N$10,11,FALSE)*$K55</f>
        <v>0</v>
      </c>
      <c r="X55" s="214">
        <f>VLOOKUP($M55,Лист5!$A$1:$N$10,12,FALSE)*$K55</f>
        <v>0</v>
      </c>
      <c r="Y55" s="214">
        <f>VLOOKUP($M55,Лист5!$A$1:$N$10,13,FALSE)*$K55</f>
        <v>0</v>
      </c>
      <c r="Z55" s="214">
        <f>VLOOKUP($M55,Лист5!$A$1:$N$10,14,FALSE)*$K55</f>
        <v>21243.059999999998</v>
      </c>
      <c r="AA55" s="214" t="e">
        <f>VLOOKUP($M55,Лист5!$A$1:$N$10,15,FALSE)*$K55</f>
        <v>#REF!</v>
      </c>
      <c r="AB55" s="214" t="e">
        <f>VLOOKUP($M55,Лист5!$A$1:$N$10,16,FALSE)*$K55</f>
        <v>#REF!</v>
      </c>
      <c r="AC55" s="214" t="e">
        <f>VLOOKUP($M55,Лист5!$A$1:$N$10,17,FALSE)*$K55</f>
        <v>#REF!</v>
      </c>
      <c r="AD55" t="s">
        <v>225</v>
      </c>
    </row>
    <row r="56" spans="1:30" s="13" customFormat="1">
      <c r="A56" s="20"/>
      <c r="B56" s="234"/>
      <c r="C56" s="7" t="s">
        <v>88</v>
      </c>
      <c r="D56" s="7" t="s">
        <v>89</v>
      </c>
      <c r="E56" s="32">
        <v>1.01</v>
      </c>
      <c r="F56" s="7">
        <v>936</v>
      </c>
      <c r="G56" s="7">
        <v>2.74</v>
      </c>
      <c r="H56" s="15">
        <f t="shared" si="3"/>
        <v>0</v>
      </c>
      <c r="I56" s="230"/>
      <c r="J56" s="10">
        <f t="shared" si="4"/>
        <v>0</v>
      </c>
      <c r="K56" s="30">
        <f t="shared" si="5"/>
        <v>0</v>
      </c>
      <c r="L56" s="11" t="s">
        <v>485</v>
      </c>
      <c r="M56" s="19" t="s">
        <v>38</v>
      </c>
      <c r="N56" s="214">
        <f>VLOOKUP($M56,Лист5!$A$1:$N$10,2,FALSE)*$K56</f>
        <v>0</v>
      </c>
      <c r="O56" s="214">
        <f>VLOOKUP($M56,Лист5!$A$1:$N$10,3,FALSE)*$K56</f>
        <v>0</v>
      </c>
      <c r="P56" s="214">
        <f>VLOOKUP($M56,Лист5!$A$1:$N$10,4,FALSE)*$K56</f>
        <v>0</v>
      </c>
      <c r="Q56" s="214">
        <f>VLOOKUP($M56,Лист5!$A$1:$N$10,5,FALSE)*$K56</f>
        <v>0</v>
      </c>
      <c r="R56" s="214">
        <f>VLOOKUP($M56,Лист5!$A$1:$N$10,6,FALSE)*$K56</f>
        <v>0</v>
      </c>
      <c r="S56" s="214">
        <f>VLOOKUP($M56,Лист5!$A$1:$N$10,7,FALSE)*$K56</f>
        <v>0</v>
      </c>
      <c r="T56" s="214">
        <f>VLOOKUP($M56,Лист5!$A$1:$N$10,8,FALSE)*$K56</f>
        <v>0</v>
      </c>
      <c r="U56" s="214">
        <f>VLOOKUP($M56,Лист5!$A$1:$N$10,9,FALSE)*$K56</f>
        <v>0</v>
      </c>
      <c r="V56" s="214">
        <f>VLOOKUP($M56,Лист5!$A$1:$N$10,10,FALSE)*$K56</f>
        <v>0</v>
      </c>
      <c r="W56" s="214">
        <f>VLOOKUP($M56,Лист5!$A$1:$N$10,11,FALSE)*$K56</f>
        <v>0</v>
      </c>
      <c r="X56" s="214">
        <f>VLOOKUP($M56,Лист5!$A$1:$N$10,12,FALSE)*$K56</f>
        <v>0</v>
      </c>
      <c r="Y56" s="214">
        <f>VLOOKUP($M56,Лист5!$A$1:$N$10,13,FALSE)*$K56</f>
        <v>0</v>
      </c>
      <c r="Z56" s="214">
        <f>VLOOKUP($M56,Лист5!$A$1:$N$10,14,FALSE)*$K56</f>
        <v>0</v>
      </c>
      <c r="AA56" s="214" t="e">
        <f>VLOOKUP($M56,Лист5!$A$1:$N$10,15,FALSE)*$K56</f>
        <v>#REF!</v>
      </c>
      <c r="AB56" s="214" t="e">
        <f>VLOOKUP($M56,Лист5!$A$1:$N$10,16,FALSE)*$K56</f>
        <v>#REF!</v>
      </c>
      <c r="AC56" s="214" t="e">
        <f>VLOOKUP($M56,Лист5!$A$1:$N$10,17,FALSE)*$K56</f>
        <v>#REF!</v>
      </c>
      <c r="AD56" t="s">
        <v>227</v>
      </c>
    </row>
    <row r="57" spans="1:30" s="13" customFormat="1">
      <c r="A57" s="20"/>
      <c r="B57" s="233">
        <v>11</v>
      </c>
      <c r="C57" s="7" t="s">
        <v>90</v>
      </c>
      <c r="D57" s="7" t="s">
        <v>91</v>
      </c>
      <c r="E57" s="7">
        <v>1.304</v>
      </c>
      <c r="F57" s="7">
        <v>624</v>
      </c>
      <c r="G57" s="231">
        <v>2.6</v>
      </c>
      <c r="H57" s="15">
        <f t="shared" si="3"/>
        <v>39.06</v>
      </c>
      <c r="I57" s="230">
        <v>7</v>
      </c>
      <c r="J57" s="10">
        <f t="shared" si="4"/>
        <v>24373.440000000002</v>
      </c>
      <c r="K57" s="30">
        <f t="shared" si="5"/>
        <v>31782.965760000003</v>
      </c>
      <c r="L57" s="11" t="s">
        <v>485</v>
      </c>
      <c r="M57" s="19" t="s">
        <v>38</v>
      </c>
      <c r="N57" s="214">
        <f>VLOOKUP($M57,Лист5!$A$1:$N$10,2,FALSE)*$K57</f>
        <v>25144.751392405065</v>
      </c>
      <c r="O57" s="214">
        <f>VLOOKUP($M57,Лист5!$A$1:$N$10,3,FALSE)*$K57</f>
        <v>854.92154734177211</v>
      </c>
      <c r="P57" s="214">
        <f>VLOOKUP($M57,Лист5!$A$1:$N$10,4,FALSE)*$K57</f>
        <v>0</v>
      </c>
      <c r="Q57" s="214">
        <f>VLOOKUP($M57,Лист5!$A$1:$N$10,5,FALSE)*$K57</f>
        <v>754.34254177215189</v>
      </c>
      <c r="R57" s="214">
        <f>VLOOKUP($M57,Лист5!$A$1:$N$10,6,FALSE)*$K57</f>
        <v>1257.2375696202532</v>
      </c>
      <c r="S57" s="214">
        <f>VLOOKUP($M57,Лист5!$A$1:$N$10,7,FALSE)*$K57</f>
        <v>3771.7127088607594</v>
      </c>
      <c r="T57" s="214">
        <f>VLOOKUP($M57,Лист5!$A$1:$N$10,8,FALSE)*$K57</f>
        <v>0</v>
      </c>
      <c r="U57" s="214">
        <f>VLOOKUP($M57,Лист5!$A$1:$N$10,9,FALSE)*$K57</f>
        <v>0</v>
      </c>
      <c r="V57" s="214">
        <f>VLOOKUP($M57,Лист5!$A$1:$N$10,10,FALSE)*$K57</f>
        <v>0</v>
      </c>
      <c r="W57" s="214">
        <f>VLOOKUP($M57,Лист5!$A$1:$N$10,11,FALSE)*$K57</f>
        <v>0</v>
      </c>
      <c r="X57" s="214">
        <f>VLOOKUP($M57,Лист5!$A$1:$N$10,12,FALSE)*$K57</f>
        <v>0</v>
      </c>
      <c r="Y57" s="214">
        <f>VLOOKUP($M57,Лист5!$A$1:$N$10,13,FALSE)*$K57</f>
        <v>0</v>
      </c>
      <c r="Z57" s="214">
        <f>VLOOKUP($M57,Лист5!$A$1:$N$10,14,FALSE)*$K57</f>
        <v>31782.965760000003</v>
      </c>
      <c r="AA57" s="214" t="e">
        <f>VLOOKUP($M57,Лист5!$A$1:$N$10,15,FALSE)*$K57</f>
        <v>#REF!</v>
      </c>
      <c r="AB57" s="214" t="e">
        <f>VLOOKUP($M57,Лист5!$A$1:$N$10,16,FALSE)*$K57</f>
        <v>#REF!</v>
      </c>
      <c r="AC57" s="214" t="e">
        <f>VLOOKUP($M57,Лист5!$A$1:$N$10,17,FALSE)*$K57</f>
        <v>#REF!</v>
      </c>
      <c r="AD57" t="s">
        <v>227</v>
      </c>
    </row>
    <row r="58" spans="1:30" s="13" customFormat="1">
      <c r="A58" s="20"/>
      <c r="B58" s="233"/>
      <c r="C58" s="7" t="s">
        <v>92</v>
      </c>
      <c r="D58" s="7" t="s">
        <v>93</v>
      </c>
      <c r="E58" s="7">
        <v>1.1739999999999999</v>
      </c>
      <c r="F58" s="7">
        <v>624</v>
      </c>
      <c r="G58" s="7">
        <v>2.84</v>
      </c>
      <c r="H58" s="33">
        <f t="shared" si="3"/>
        <v>0</v>
      </c>
      <c r="I58" s="230"/>
      <c r="J58" s="10">
        <f t="shared" si="4"/>
        <v>0</v>
      </c>
      <c r="K58" s="30">
        <f t="shared" si="5"/>
        <v>0</v>
      </c>
      <c r="L58" s="11" t="s">
        <v>485</v>
      </c>
      <c r="M58" s="19" t="s">
        <v>38</v>
      </c>
      <c r="N58" s="214">
        <f>VLOOKUP($M58,Лист5!$A$1:$N$10,2,FALSE)*$K58</f>
        <v>0</v>
      </c>
      <c r="O58" s="214">
        <f>VLOOKUP($M58,Лист5!$A$1:$N$10,3,FALSE)*$K58</f>
        <v>0</v>
      </c>
      <c r="P58" s="214">
        <f>VLOOKUP($M58,Лист5!$A$1:$N$10,4,FALSE)*$K58</f>
        <v>0</v>
      </c>
      <c r="Q58" s="214">
        <f>VLOOKUP($M58,Лист5!$A$1:$N$10,5,FALSE)*$K58</f>
        <v>0</v>
      </c>
      <c r="R58" s="214">
        <f>VLOOKUP($M58,Лист5!$A$1:$N$10,6,FALSE)*$K58</f>
        <v>0</v>
      </c>
      <c r="S58" s="214">
        <f>VLOOKUP($M58,Лист5!$A$1:$N$10,7,FALSE)*$K58</f>
        <v>0</v>
      </c>
      <c r="T58" s="214">
        <f>VLOOKUP($M58,Лист5!$A$1:$N$10,8,FALSE)*$K58</f>
        <v>0</v>
      </c>
      <c r="U58" s="214">
        <f>VLOOKUP($M58,Лист5!$A$1:$N$10,9,FALSE)*$K58</f>
        <v>0</v>
      </c>
      <c r="V58" s="214">
        <f>VLOOKUP($M58,Лист5!$A$1:$N$10,10,FALSE)*$K58</f>
        <v>0</v>
      </c>
      <c r="W58" s="214">
        <f>VLOOKUP($M58,Лист5!$A$1:$N$10,11,FALSE)*$K58</f>
        <v>0</v>
      </c>
      <c r="X58" s="214">
        <f>VLOOKUP($M58,Лист5!$A$1:$N$10,12,FALSE)*$K58</f>
        <v>0</v>
      </c>
      <c r="Y58" s="214">
        <f>VLOOKUP($M58,Лист5!$A$1:$N$10,13,FALSE)*$K58</f>
        <v>0</v>
      </c>
      <c r="Z58" s="214">
        <f>VLOOKUP($M58,Лист5!$A$1:$N$10,14,FALSE)*$K58</f>
        <v>0</v>
      </c>
      <c r="AA58" s="214" t="e">
        <f>VLOOKUP($M58,Лист5!$A$1:$N$10,15,FALSE)*$K58</f>
        <v>#REF!</v>
      </c>
      <c r="AB58" s="214" t="e">
        <f>VLOOKUP($M58,Лист5!$A$1:$N$10,16,FALSE)*$K58</f>
        <v>#REF!</v>
      </c>
      <c r="AC58" s="214" t="e">
        <f>VLOOKUP($M58,Лист5!$A$1:$N$10,17,FALSE)*$K58</f>
        <v>#REF!</v>
      </c>
      <c r="AD58" t="s">
        <v>227</v>
      </c>
    </row>
    <row r="59" spans="1:30">
      <c r="A59" s="20"/>
      <c r="B59" s="233"/>
      <c r="C59" s="7" t="s">
        <v>94</v>
      </c>
      <c r="D59" s="7" t="s">
        <v>95</v>
      </c>
      <c r="E59" s="7">
        <v>1.3260000000000001</v>
      </c>
      <c r="F59" s="7">
        <v>624</v>
      </c>
      <c r="G59" s="7">
        <v>2.56</v>
      </c>
      <c r="H59" s="15">
        <f t="shared" si="3"/>
        <v>0</v>
      </c>
      <c r="I59" s="230"/>
      <c r="J59" s="10">
        <f t="shared" si="4"/>
        <v>0</v>
      </c>
      <c r="K59" s="11">
        <f t="shared" si="5"/>
        <v>0</v>
      </c>
      <c r="L59" s="11" t="s">
        <v>485</v>
      </c>
      <c r="M59" s="19" t="s">
        <v>38</v>
      </c>
      <c r="N59" s="214">
        <f>VLOOKUP($M59,Лист5!$A$1:$N$10,2,FALSE)*$K59</f>
        <v>0</v>
      </c>
      <c r="O59" s="214">
        <f>VLOOKUP($M59,Лист5!$A$1:$N$10,3,FALSE)*$K59</f>
        <v>0</v>
      </c>
      <c r="P59" s="214">
        <f>VLOOKUP($M59,Лист5!$A$1:$N$10,4,FALSE)*$K59</f>
        <v>0</v>
      </c>
      <c r="Q59" s="214">
        <f>VLOOKUP($M59,Лист5!$A$1:$N$10,5,FALSE)*$K59</f>
        <v>0</v>
      </c>
      <c r="R59" s="214">
        <f>VLOOKUP($M59,Лист5!$A$1:$N$10,6,FALSE)*$K59</f>
        <v>0</v>
      </c>
      <c r="S59" s="214">
        <f>VLOOKUP($M59,Лист5!$A$1:$N$10,7,FALSE)*$K59</f>
        <v>0</v>
      </c>
      <c r="T59" s="214">
        <f>VLOOKUP($M59,Лист5!$A$1:$N$10,8,FALSE)*$K59</f>
        <v>0</v>
      </c>
      <c r="U59" s="214">
        <f>VLOOKUP($M59,Лист5!$A$1:$N$10,9,FALSE)*$K59</f>
        <v>0</v>
      </c>
      <c r="V59" s="214">
        <f>VLOOKUP($M59,Лист5!$A$1:$N$10,10,FALSE)*$K59</f>
        <v>0</v>
      </c>
      <c r="W59" s="214">
        <f>VLOOKUP($M59,Лист5!$A$1:$N$10,11,FALSE)*$K59</f>
        <v>0</v>
      </c>
      <c r="X59" s="214">
        <f>VLOOKUP($M59,Лист5!$A$1:$N$10,12,FALSE)*$K59</f>
        <v>0</v>
      </c>
      <c r="Y59" s="214">
        <f>VLOOKUP($M59,Лист5!$A$1:$N$10,13,FALSE)*$K59</f>
        <v>0</v>
      </c>
      <c r="Z59" s="214">
        <f>VLOOKUP($M59,Лист5!$A$1:$N$10,14,FALSE)*$K59</f>
        <v>0</v>
      </c>
      <c r="AA59" s="214" t="e">
        <f>VLOOKUP($M59,Лист5!$A$1:$N$10,15,FALSE)*$K59</f>
        <v>#REF!</v>
      </c>
      <c r="AB59" s="214" t="e">
        <f>VLOOKUP($M59,Лист5!$A$1:$N$10,16,FALSE)*$K59</f>
        <v>#REF!</v>
      </c>
      <c r="AC59" s="214" t="e">
        <f>VLOOKUP($M59,Лист5!$A$1:$N$10,17,FALSE)*$K59</f>
        <v>#REF!</v>
      </c>
      <c r="AD59" t="s">
        <v>227</v>
      </c>
    </row>
    <row r="60" spans="1:30" s="13" customFormat="1">
      <c r="A60" s="20"/>
      <c r="B60" s="233" t="s">
        <v>365</v>
      </c>
      <c r="C60" s="7" t="s">
        <v>96</v>
      </c>
      <c r="D60" s="7" t="s">
        <v>97</v>
      </c>
      <c r="E60" s="7">
        <v>1.4670000000000001</v>
      </c>
      <c r="F60" s="7">
        <v>624</v>
      </c>
      <c r="G60" s="231">
        <v>2.39</v>
      </c>
      <c r="H60" s="15">
        <f t="shared" si="3"/>
        <v>35.905153846153844</v>
      </c>
      <c r="I60" s="230">
        <v>7</v>
      </c>
      <c r="J60" s="10">
        <f t="shared" si="4"/>
        <v>22404.815999999999</v>
      </c>
      <c r="K60" s="30">
        <f t="shared" si="5"/>
        <v>32867.865072000001</v>
      </c>
      <c r="L60" s="11" t="s">
        <v>485</v>
      </c>
      <c r="M60" s="24" t="s">
        <v>43</v>
      </c>
      <c r="N60" s="214">
        <f>VLOOKUP($M60,Лист5!$A$1:$N$10,2,FALSE)*$K60</f>
        <v>25941.487823204418</v>
      </c>
      <c r="O60" s="214">
        <f>VLOOKUP($M60,Лист5!$A$1:$N$10,3,FALSE)*$K60</f>
        <v>959.8350494585635</v>
      </c>
      <c r="P60" s="214">
        <f>VLOOKUP($M60,Лист5!$A$1:$N$10,4,FALSE)*$K60</f>
        <v>0</v>
      </c>
      <c r="Q60" s="214">
        <f>VLOOKUP($M60,Лист5!$A$1:$N$10,5,FALSE)*$K60</f>
        <v>778.24463469613261</v>
      </c>
      <c r="R60" s="214">
        <f>VLOOKUP($M60,Лист5!$A$1:$N$10,6,FALSE)*$K60</f>
        <v>1297.074391160221</v>
      </c>
      <c r="S60" s="214">
        <f>VLOOKUP($M60,Лист5!$A$1:$N$10,7,FALSE)*$K60</f>
        <v>3891.2231734806633</v>
      </c>
      <c r="T60" s="214">
        <f>VLOOKUP($M60,Лист5!$A$1:$N$10,8,FALSE)*$K60</f>
        <v>0</v>
      </c>
      <c r="U60" s="214">
        <f>VLOOKUP($M60,Лист5!$A$1:$N$10,9,FALSE)*$K60</f>
        <v>0</v>
      </c>
      <c r="V60" s="214">
        <f>VLOOKUP($M60,Лист5!$A$1:$N$10,10,FALSE)*$K60</f>
        <v>0</v>
      </c>
      <c r="W60" s="214">
        <f>VLOOKUP($M60,Лист5!$A$1:$N$10,11,FALSE)*$K60</f>
        <v>0</v>
      </c>
      <c r="X60" s="214">
        <f>VLOOKUP($M60,Лист5!$A$1:$N$10,12,FALSE)*$K60</f>
        <v>0</v>
      </c>
      <c r="Y60" s="214">
        <f>VLOOKUP($M60,Лист5!$A$1:$N$10,13,FALSE)*$K60</f>
        <v>0</v>
      </c>
      <c r="Z60" s="214">
        <f>VLOOKUP($M60,Лист5!$A$1:$N$10,14,FALSE)*$K60</f>
        <v>32867.865072000001</v>
      </c>
      <c r="AA60" s="214" t="e">
        <f>VLOOKUP($M60,Лист5!$A$1:$N$10,15,FALSE)*$K60</f>
        <v>#REF!</v>
      </c>
      <c r="AB60" s="214" t="e">
        <f>VLOOKUP($M60,Лист5!$A$1:$N$10,16,FALSE)*$K60</f>
        <v>#REF!</v>
      </c>
      <c r="AC60" s="214" t="e">
        <f>VLOOKUP($M60,Лист5!$A$1:$N$10,17,FALSE)*$K60</f>
        <v>#REF!</v>
      </c>
      <c r="AD60" t="s">
        <v>227</v>
      </c>
    </row>
    <row r="61" spans="1:30" s="13" customFormat="1">
      <c r="A61" s="20"/>
      <c r="B61" s="233"/>
      <c r="C61" s="7" t="s">
        <v>98</v>
      </c>
      <c r="D61" s="7" t="s">
        <v>98</v>
      </c>
      <c r="E61" s="7">
        <v>1.2070000000000001</v>
      </c>
      <c r="F61" s="7">
        <v>624</v>
      </c>
      <c r="G61" s="7">
        <v>2.5499999999999998</v>
      </c>
      <c r="H61" s="9">
        <f t="shared" si="3"/>
        <v>0</v>
      </c>
      <c r="I61" s="230"/>
      <c r="J61" s="10">
        <f t="shared" si="4"/>
        <v>0</v>
      </c>
      <c r="K61" s="30">
        <f t="shared" si="5"/>
        <v>0</v>
      </c>
      <c r="L61" s="11" t="s">
        <v>485</v>
      </c>
      <c r="M61" s="19" t="s">
        <v>38</v>
      </c>
      <c r="N61" s="214">
        <f>VLOOKUP($M61,Лист5!$A$1:$N$10,2,FALSE)*$K61</f>
        <v>0</v>
      </c>
      <c r="O61" s="214">
        <f>VLOOKUP($M61,Лист5!$A$1:$N$10,3,FALSE)*$K61</f>
        <v>0</v>
      </c>
      <c r="P61" s="214">
        <f>VLOOKUP($M61,Лист5!$A$1:$N$10,4,FALSE)*$K61</f>
        <v>0</v>
      </c>
      <c r="Q61" s="214">
        <f>VLOOKUP($M61,Лист5!$A$1:$N$10,5,FALSE)*$K61</f>
        <v>0</v>
      </c>
      <c r="R61" s="214">
        <f>VLOOKUP($M61,Лист5!$A$1:$N$10,6,FALSE)*$K61</f>
        <v>0</v>
      </c>
      <c r="S61" s="214">
        <f>VLOOKUP($M61,Лист5!$A$1:$N$10,7,FALSE)*$K61</f>
        <v>0</v>
      </c>
      <c r="T61" s="214">
        <f>VLOOKUP($M61,Лист5!$A$1:$N$10,8,FALSE)*$K61</f>
        <v>0</v>
      </c>
      <c r="U61" s="214">
        <f>VLOOKUP($M61,Лист5!$A$1:$N$10,9,FALSE)*$K61</f>
        <v>0</v>
      </c>
      <c r="V61" s="214">
        <f>VLOOKUP($M61,Лист5!$A$1:$N$10,10,FALSE)*$K61</f>
        <v>0</v>
      </c>
      <c r="W61" s="214">
        <f>VLOOKUP($M61,Лист5!$A$1:$N$10,11,FALSE)*$K61</f>
        <v>0</v>
      </c>
      <c r="X61" s="214">
        <f>VLOOKUP($M61,Лист5!$A$1:$N$10,12,FALSE)*$K61</f>
        <v>0</v>
      </c>
      <c r="Y61" s="214">
        <f>VLOOKUP($M61,Лист5!$A$1:$N$10,13,FALSE)*$K61</f>
        <v>0</v>
      </c>
      <c r="Z61" s="214">
        <f>VLOOKUP($M61,Лист5!$A$1:$N$10,14,FALSE)*$K61</f>
        <v>0</v>
      </c>
      <c r="AA61" s="214" t="e">
        <f>VLOOKUP($M61,Лист5!$A$1:$N$10,15,FALSE)*$K61</f>
        <v>#REF!</v>
      </c>
      <c r="AB61" s="214" t="e">
        <f>VLOOKUP($M61,Лист5!$A$1:$N$10,16,FALSE)*$K61</f>
        <v>#REF!</v>
      </c>
      <c r="AC61" s="214" t="e">
        <f>VLOOKUP($M61,Лист5!$A$1:$N$10,17,FALSE)*$K61</f>
        <v>#REF!</v>
      </c>
      <c r="AD61" t="s">
        <v>225</v>
      </c>
    </row>
    <row r="62" spans="1:30">
      <c r="A62" s="6"/>
      <c r="B62" s="234">
        <v>10</v>
      </c>
      <c r="C62" s="7" t="s">
        <v>99</v>
      </c>
      <c r="D62" s="7" t="s">
        <v>100</v>
      </c>
      <c r="E62" s="7">
        <v>1.123</v>
      </c>
      <c r="F62" s="7">
        <v>624</v>
      </c>
      <c r="G62" s="231">
        <v>2.38</v>
      </c>
      <c r="H62" s="9">
        <f t="shared" si="3"/>
        <v>35.754923076923077</v>
      </c>
      <c r="I62" s="230">
        <v>7</v>
      </c>
      <c r="J62" s="10">
        <f t="shared" si="4"/>
        <v>22311.072</v>
      </c>
      <c r="K62" s="11">
        <f t="shared" si="5"/>
        <v>25055.333856000001</v>
      </c>
      <c r="L62" s="11" t="s">
        <v>485</v>
      </c>
      <c r="M62" s="28" t="s">
        <v>70</v>
      </c>
      <c r="N62" s="214">
        <f>VLOOKUP($M62,Лист5!$A$1:$N$10,2,FALSE)*$K62</f>
        <v>13875.580458227847</v>
      </c>
      <c r="O62" s="214">
        <f>VLOOKUP($M62,Лист5!$A$1:$N$10,3,FALSE)*$K62</f>
        <v>471.76973557974674</v>
      </c>
      <c r="P62" s="214">
        <f>VLOOKUP($M62,Лист5!$A$1:$N$10,4,FALSE)*$K62</f>
        <v>0</v>
      </c>
      <c r="Q62" s="214">
        <f>VLOOKUP($M62,Лист5!$A$1:$N$10,5,FALSE)*$K62</f>
        <v>416.26741374683542</v>
      </c>
      <c r="R62" s="214">
        <f>VLOOKUP($M62,Лист5!$A$1:$N$10,6,FALSE)*$K62</f>
        <v>693.7790229113923</v>
      </c>
      <c r="S62" s="214">
        <f>VLOOKUP($M62,Лист5!$A$1:$N$10,7,FALSE)*$K62</f>
        <v>2081.3370687341771</v>
      </c>
      <c r="T62" s="214">
        <f>VLOOKUP($M62,Лист5!$A$1:$N$10,8,FALSE)*$K62</f>
        <v>0</v>
      </c>
      <c r="U62" s="214">
        <f>VLOOKUP($M62,Лист5!$A$1:$N$10,9,FALSE)*$K62</f>
        <v>0</v>
      </c>
      <c r="V62" s="214">
        <f>VLOOKUP($M62,Лист5!$A$1:$N$10,10,FALSE)*$K62</f>
        <v>0</v>
      </c>
      <c r="W62" s="214">
        <f>VLOOKUP($M62,Лист5!$A$1:$N$10,11,FALSE)*$K62</f>
        <v>0</v>
      </c>
      <c r="X62" s="214">
        <f>VLOOKUP($M62,Лист5!$A$1:$N$10,12,FALSE)*$K62</f>
        <v>7516.6001568000001</v>
      </c>
      <c r="Y62" s="214">
        <f>VLOOKUP($M62,Лист5!$A$1:$N$10,13,FALSE)*$K62</f>
        <v>0</v>
      </c>
      <c r="Z62" s="214">
        <f>VLOOKUP($M62,Лист5!$A$1:$N$10,14,FALSE)*$K62</f>
        <v>25055.333856000001</v>
      </c>
      <c r="AA62" s="214" t="e">
        <f>VLOOKUP($M62,Лист5!$A$1:$N$10,15,FALSE)*$K62</f>
        <v>#REF!</v>
      </c>
      <c r="AB62" s="214" t="e">
        <f>VLOOKUP($M62,Лист5!$A$1:$N$10,16,FALSE)*$K62</f>
        <v>#REF!</v>
      </c>
      <c r="AC62" s="214" t="e">
        <f>VLOOKUP($M62,Лист5!$A$1:$N$10,17,FALSE)*$K62</f>
        <v>#REF!</v>
      </c>
      <c r="AD62" t="s">
        <v>225</v>
      </c>
    </row>
    <row r="63" spans="1:30">
      <c r="A63" s="6"/>
      <c r="B63" s="233">
        <v>17</v>
      </c>
      <c r="C63" s="7" t="s">
        <v>101</v>
      </c>
      <c r="D63" s="7" t="s">
        <v>102</v>
      </c>
      <c r="E63" s="7">
        <v>1.2430000000000001</v>
      </c>
      <c r="F63" s="7">
        <v>624</v>
      </c>
      <c r="G63" s="231">
        <v>2.56</v>
      </c>
      <c r="H63" s="9">
        <f t="shared" si="3"/>
        <v>38.459076923076928</v>
      </c>
      <c r="I63" s="230">
        <v>7</v>
      </c>
      <c r="J63" s="10">
        <f t="shared" si="4"/>
        <v>23998.464000000004</v>
      </c>
      <c r="K63" s="30">
        <f t="shared" si="5"/>
        <v>29830.090752000007</v>
      </c>
      <c r="L63" s="11" t="s">
        <v>485</v>
      </c>
      <c r="M63" s="19" t="s">
        <v>38</v>
      </c>
      <c r="N63" s="214">
        <f>VLOOKUP($M63,Лист5!$A$1:$N$10,2,FALSE)*$K63</f>
        <v>23599.755341772157</v>
      </c>
      <c r="O63" s="214">
        <f>VLOOKUP($M63,Лист5!$A$1:$N$10,3,FALSE)*$K63</f>
        <v>802.39168162025328</v>
      </c>
      <c r="P63" s="214">
        <f>VLOOKUP($M63,Лист5!$A$1:$N$10,4,FALSE)*$K63</f>
        <v>0</v>
      </c>
      <c r="Q63" s="214">
        <f>VLOOKUP($M63,Лист5!$A$1:$N$10,5,FALSE)*$K63</f>
        <v>707.99266025316467</v>
      </c>
      <c r="R63" s="214">
        <f>VLOOKUP($M63,Лист5!$A$1:$N$10,6,FALSE)*$K63</f>
        <v>1179.9877670886078</v>
      </c>
      <c r="S63" s="214">
        <f>VLOOKUP($M63,Лист5!$A$1:$N$10,7,FALSE)*$K63</f>
        <v>3539.9633012658237</v>
      </c>
      <c r="T63" s="214">
        <f>VLOOKUP($M63,Лист5!$A$1:$N$10,8,FALSE)*$K63</f>
        <v>0</v>
      </c>
      <c r="U63" s="214">
        <f>VLOOKUP($M63,Лист5!$A$1:$N$10,9,FALSE)*$K63</f>
        <v>0</v>
      </c>
      <c r="V63" s="214">
        <f>VLOOKUP($M63,Лист5!$A$1:$N$10,10,FALSE)*$K63</f>
        <v>0</v>
      </c>
      <c r="W63" s="214">
        <f>VLOOKUP($M63,Лист5!$A$1:$N$10,11,FALSE)*$K63</f>
        <v>0</v>
      </c>
      <c r="X63" s="214">
        <f>VLOOKUP($M63,Лист5!$A$1:$N$10,12,FALSE)*$K63</f>
        <v>0</v>
      </c>
      <c r="Y63" s="214">
        <f>VLOOKUP($M63,Лист5!$A$1:$N$10,13,FALSE)*$K63</f>
        <v>0</v>
      </c>
      <c r="Z63" s="214">
        <f>VLOOKUP($M63,Лист5!$A$1:$N$10,14,FALSE)*$K63</f>
        <v>29830.090752000007</v>
      </c>
      <c r="AA63" s="214" t="e">
        <f>VLOOKUP($M63,Лист5!$A$1:$N$10,15,FALSE)*$K63</f>
        <v>#REF!</v>
      </c>
      <c r="AB63" s="214" t="e">
        <f>VLOOKUP($M63,Лист5!$A$1:$N$10,16,FALSE)*$K63</f>
        <v>#REF!</v>
      </c>
      <c r="AC63" s="214" t="e">
        <f>VLOOKUP($M63,Лист5!$A$1:$N$10,17,FALSE)*$K63</f>
        <v>#REF!</v>
      </c>
      <c r="AD63" t="s">
        <v>225</v>
      </c>
    </row>
    <row r="64" spans="1:30" s="13" customFormat="1">
      <c r="A64" s="20"/>
      <c r="B64" s="233"/>
      <c r="C64" s="7" t="s">
        <v>103</v>
      </c>
      <c r="D64" s="7" t="s">
        <v>104</v>
      </c>
      <c r="E64" s="7">
        <v>1.651</v>
      </c>
      <c r="F64" s="7">
        <v>585</v>
      </c>
      <c r="G64" s="7">
        <v>2.2999999999999998</v>
      </c>
      <c r="H64" s="15">
        <f t="shared" si="3"/>
        <v>0</v>
      </c>
      <c r="I64" s="230"/>
      <c r="J64" s="10">
        <f t="shared" si="4"/>
        <v>0</v>
      </c>
      <c r="K64" s="30">
        <f t="shared" si="5"/>
        <v>0</v>
      </c>
      <c r="L64" s="11" t="s">
        <v>485</v>
      </c>
      <c r="M64" s="19" t="s">
        <v>38</v>
      </c>
      <c r="N64" s="214">
        <f>VLOOKUP($M64,Лист5!$A$1:$N$10,2,FALSE)*$K64</f>
        <v>0</v>
      </c>
      <c r="O64" s="214">
        <f>VLOOKUP($M64,Лист5!$A$1:$N$10,3,FALSE)*$K64</f>
        <v>0</v>
      </c>
      <c r="P64" s="214">
        <f>VLOOKUP($M64,Лист5!$A$1:$N$10,4,FALSE)*$K64</f>
        <v>0</v>
      </c>
      <c r="Q64" s="214">
        <f>VLOOKUP($M64,Лист5!$A$1:$N$10,5,FALSE)*$K64</f>
        <v>0</v>
      </c>
      <c r="R64" s="214">
        <f>VLOOKUP($M64,Лист5!$A$1:$N$10,6,FALSE)*$K64</f>
        <v>0</v>
      </c>
      <c r="S64" s="214">
        <f>VLOOKUP($M64,Лист5!$A$1:$N$10,7,FALSE)*$K64</f>
        <v>0</v>
      </c>
      <c r="T64" s="214">
        <f>VLOOKUP($M64,Лист5!$A$1:$N$10,8,FALSE)*$K64</f>
        <v>0</v>
      </c>
      <c r="U64" s="214">
        <f>VLOOKUP($M64,Лист5!$A$1:$N$10,9,FALSE)*$K64</f>
        <v>0</v>
      </c>
      <c r="V64" s="214">
        <f>VLOOKUP($M64,Лист5!$A$1:$N$10,10,FALSE)*$K64</f>
        <v>0</v>
      </c>
      <c r="W64" s="214">
        <f>VLOOKUP($M64,Лист5!$A$1:$N$10,11,FALSE)*$K64</f>
        <v>0</v>
      </c>
      <c r="X64" s="214">
        <f>VLOOKUP($M64,Лист5!$A$1:$N$10,12,FALSE)*$K64</f>
        <v>0</v>
      </c>
      <c r="Y64" s="214">
        <f>VLOOKUP($M64,Лист5!$A$1:$N$10,13,FALSE)*$K64</f>
        <v>0</v>
      </c>
      <c r="Z64" s="214">
        <f>VLOOKUP($M64,Лист5!$A$1:$N$10,14,FALSE)*$K64</f>
        <v>0</v>
      </c>
      <c r="AA64" s="214" t="e">
        <f>VLOOKUP($M64,Лист5!$A$1:$N$10,15,FALSE)*$K64</f>
        <v>#REF!</v>
      </c>
      <c r="AB64" s="214" t="e">
        <f>VLOOKUP($M64,Лист5!$A$1:$N$10,16,FALSE)*$K64</f>
        <v>#REF!</v>
      </c>
      <c r="AC64" s="214" t="e">
        <f>VLOOKUP($M64,Лист5!$A$1:$N$10,17,FALSE)*$K64</f>
        <v>#REF!</v>
      </c>
      <c r="AD64" t="s">
        <v>227</v>
      </c>
    </row>
    <row r="65" spans="1:30" s="13" customFormat="1">
      <c r="A65" s="20"/>
      <c r="B65" s="233"/>
      <c r="C65" s="7" t="s">
        <v>105</v>
      </c>
      <c r="D65" s="7" t="s">
        <v>106</v>
      </c>
      <c r="E65" s="7">
        <v>1.8720000000000001</v>
      </c>
      <c r="F65" s="7">
        <v>409.5</v>
      </c>
      <c r="G65" s="7">
        <v>2.2000000000000002</v>
      </c>
      <c r="H65" s="9">
        <f t="shared" si="3"/>
        <v>0</v>
      </c>
      <c r="I65" s="230"/>
      <c r="J65" s="10">
        <f t="shared" si="4"/>
        <v>0</v>
      </c>
      <c r="K65" s="11">
        <f t="shared" si="5"/>
        <v>0</v>
      </c>
      <c r="L65" s="11" t="s">
        <v>485</v>
      </c>
      <c r="M65" s="19" t="s">
        <v>38</v>
      </c>
      <c r="N65" s="214">
        <f>VLOOKUP($M65,Лист5!$A$1:$N$10,2,FALSE)*$K65</f>
        <v>0</v>
      </c>
      <c r="O65" s="214">
        <f>VLOOKUP($M65,Лист5!$A$1:$N$10,3,FALSE)*$K65</f>
        <v>0</v>
      </c>
      <c r="P65" s="214">
        <f>VLOOKUP($M65,Лист5!$A$1:$N$10,4,FALSE)*$K65</f>
        <v>0</v>
      </c>
      <c r="Q65" s="214">
        <f>VLOOKUP($M65,Лист5!$A$1:$N$10,5,FALSE)*$K65</f>
        <v>0</v>
      </c>
      <c r="R65" s="214">
        <f>VLOOKUP($M65,Лист5!$A$1:$N$10,6,FALSE)*$K65</f>
        <v>0</v>
      </c>
      <c r="S65" s="214">
        <f>VLOOKUP($M65,Лист5!$A$1:$N$10,7,FALSE)*$K65</f>
        <v>0</v>
      </c>
      <c r="T65" s="214">
        <f>VLOOKUP($M65,Лист5!$A$1:$N$10,8,FALSE)*$K65</f>
        <v>0</v>
      </c>
      <c r="U65" s="214">
        <f>VLOOKUP($M65,Лист5!$A$1:$N$10,9,FALSE)*$K65</f>
        <v>0</v>
      </c>
      <c r="V65" s="214">
        <f>VLOOKUP($M65,Лист5!$A$1:$N$10,10,FALSE)*$K65</f>
        <v>0</v>
      </c>
      <c r="W65" s="214">
        <f>VLOOKUP($M65,Лист5!$A$1:$N$10,11,FALSE)*$K65</f>
        <v>0</v>
      </c>
      <c r="X65" s="214">
        <f>VLOOKUP($M65,Лист5!$A$1:$N$10,12,FALSE)*$K65</f>
        <v>0</v>
      </c>
      <c r="Y65" s="214">
        <f>VLOOKUP($M65,Лист5!$A$1:$N$10,13,FALSE)*$K65</f>
        <v>0</v>
      </c>
      <c r="Z65" s="214">
        <f>VLOOKUP($M65,Лист5!$A$1:$N$10,14,FALSE)*$K65</f>
        <v>0</v>
      </c>
      <c r="AA65" s="214" t="e">
        <f>VLOOKUP($M65,Лист5!$A$1:$N$10,15,FALSE)*$K65</f>
        <v>#REF!</v>
      </c>
      <c r="AB65" s="214" t="e">
        <f>VLOOKUP($M65,Лист5!$A$1:$N$10,16,FALSE)*$K65</f>
        <v>#REF!</v>
      </c>
      <c r="AC65" s="214" t="e">
        <f>VLOOKUP($M65,Лист5!$A$1:$N$10,17,FALSE)*$K65</f>
        <v>#REF!</v>
      </c>
      <c r="AD65" t="s">
        <v>225</v>
      </c>
    </row>
    <row r="66" spans="1:30" s="13" customFormat="1">
      <c r="A66" s="20"/>
      <c r="B66" s="234"/>
      <c r="C66" s="7" t="s">
        <v>107</v>
      </c>
      <c r="D66" s="7" t="s">
        <v>107</v>
      </c>
      <c r="E66" s="7">
        <v>1.0349999999999999</v>
      </c>
      <c r="F66" s="7">
        <v>858</v>
      </c>
      <c r="G66" s="7">
        <v>2.2000000000000002</v>
      </c>
      <c r="H66" s="15">
        <f t="shared" ref="H66:H97" si="6">J66/F66</f>
        <v>0</v>
      </c>
      <c r="I66" s="230"/>
      <c r="J66" s="10">
        <f t="shared" ref="J66:J97" si="7">G66*$J$1*I66</f>
        <v>0</v>
      </c>
      <c r="K66" s="30">
        <f t="shared" ref="K66:K97" si="8">J66*E66</f>
        <v>0</v>
      </c>
      <c r="L66" s="11" t="s">
        <v>485</v>
      </c>
      <c r="M66" s="19" t="s">
        <v>38</v>
      </c>
      <c r="N66" s="214">
        <f>VLOOKUP($M66,Лист5!$A$1:$N$10,2,FALSE)*$K66</f>
        <v>0</v>
      </c>
      <c r="O66" s="214">
        <f>VLOOKUP($M66,Лист5!$A$1:$N$10,3,FALSE)*$K66</f>
        <v>0</v>
      </c>
      <c r="P66" s="214">
        <f>VLOOKUP($M66,Лист5!$A$1:$N$10,4,FALSE)*$K66</f>
        <v>0</v>
      </c>
      <c r="Q66" s="214">
        <f>VLOOKUP($M66,Лист5!$A$1:$N$10,5,FALSE)*$K66</f>
        <v>0</v>
      </c>
      <c r="R66" s="214">
        <f>VLOOKUP($M66,Лист5!$A$1:$N$10,6,FALSE)*$K66</f>
        <v>0</v>
      </c>
      <c r="S66" s="214">
        <f>VLOOKUP($M66,Лист5!$A$1:$N$10,7,FALSE)*$K66</f>
        <v>0</v>
      </c>
      <c r="T66" s="214">
        <f>VLOOKUP($M66,Лист5!$A$1:$N$10,8,FALSE)*$K66</f>
        <v>0</v>
      </c>
      <c r="U66" s="214">
        <f>VLOOKUP($M66,Лист5!$A$1:$N$10,9,FALSE)*$K66</f>
        <v>0</v>
      </c>
      <c r="V66" s="214">
        <f>VLOOKUP($M66,Лист5!$A$1:$N$10,10,FALSE)*$K66</f>
        <v>0</v>
      </c>
      <c r="W66" s="214">
        <f>VLOOKUP($M66,Лист5!$A$1:$N$10,11,FALSE)*$K66</f>
        <v>0</v>
      </c>
      <c r="X66" s="214">
        <f>VLOOKUP($M66,Лист5!$A$1:$N$10,12,FALSE)*$K66</f>
        <v>0</v>
      </c>
      <c r="Y66" s="214">
        <f>VLOOKUP($M66,Лист5!$A$1:$N$10,13,FALSE)*$K66</f>
        <v>0</v>
      </c>
      <c r="Z66" s="214">
        <f>VLOOKUP($M66,Лист5!$A$1:$N$10,14,FALSE)*$K66</f>
        <v>0</v>
      </c>
      <c r="AA66" s="214" t="e">
        <f>VLOOKUP($M66,Лист5!$A$1:$N$10,15,FALSE)*$K66</f>
        <v>#REF!</v>
      </c>
      <c r="AB66" s="214" t="e">
        <f>VLOOKUP($M66,Лист5!$A$1:$N$10,16,FALSE)*$K66</f>
        <v>#REF!</v>
      </c>
      <c r="AC66" s="214" t="e">
        <f>VLOOKUP($M66,Лист5!$A$1:$N$10,17,FALSE)*$K66</f>
        <v>#REF!</v>
      </c>
      <c r="AD66" t="s">
        <v>227</v>
      </c>
    </row>
    <row r="67" spans="1:30" s="13" customFormat="1">
      <c r="A67" s="20"/>
      <c r="B67" s="237">
        <v>21</v>
      </c>
      <c r="C67" s="7" t="s">
        <v>108</v>
      </c>
      <c r="D67" s="7" t="s">
        <v>108</v>
      </c>
      <c r="E67" s="7">
        <v>1.1040000000000001</v>
      </c>
      <c r="F67" s="7">
        <v>936</v>
      </c>
      <c r="G67" s="7">
        <v>1.95</v>
      </c>
      <c r="H67" s="15">
        <f t="shared" si="6"/>
        <v>5.58</v>
      </c>
      <c r="I67" s="230">
        <v>2</v>
      </c>
      <c r="J67" s="10">
        <f t="shared" si="7"/>
        <v>5222.88</v>
      </c>
      <c r="K67" s="11">
        <f t="shared" si="8"/>
        <v>5766.0595200000007</v>
      </c>
      <c r="L67" s="11" t="s">
        <v>485</v>
      </c>
      <c r="M67" s="19" t="s">
        <v>38</v>
      </c>
      <c r="N67" s="214">
        <f>VLOOKUP($M67,Лист5!$A$1:$N$10,2,FALSE)*$K67</f>
        <v>4561.7559493670888</v>
      </c>
      <c r="O67" s="214">
        <f>VLOOKUP($M67,Лист5!$A$1:$N$10,3,FALSE)*$K67</f>
        <v>155.099702278481</v>
      </c>
      <c r="P67" s="214">
        <f>VLOOKUP($M67,Лист5!$A$1:$N$10,4,FALSE)*$K67</f>
        <v>0</v>
      </c>
      <c r="Q67" s="214">
        <f>VLOOKUP($M67,Лист5!$A$1:$N$10,5,FALSE)*$K67</f>
        <v>136.85267848101267</v>
      </c>
      <c r="R67" s="214">
        <f>VLOOKUP($M67,Лист5!$A$1:$N$10,6,FALSE)*$K67</f>
        <v>228.08779746835444</v>
      </c>
      <c r="S67" s="214">
        <f>VLOOKUP($M67,Лист5!$A$1:$N$10,7,FALSE)*$K67</f>
        <v>684.26339240506331</v>
      </c>
      <c r="T67" s="214">
        <f>VLOOKUP($M67,Лист5!$A$1:$N$10,8,FALSE)*$K67</f>
        <v>0</v>
      </c>
      <c r="U67" s="214">
        <f>VLOOKUP($M67,Лист5!$A$1:$N$10,9,FALSE)*$K67</f>
        <v>0</v>
      </c>
      <c r="V67" s="214">
        <f>VLOOKUP($M67,Лист5!$A$1:$N$10,10,FALSE)*$K67</f>
        <v>0</v>
      </c>
      <c r="W67" s="214">
        <f>VLOOKUP($M67,Лист5!$A$1:$N$10,11,FALSE)*$K67</f>
        <v>0</v>
      </c>
      <c r="X67" s="214">
        <f>VLOOKUP($M67,Лист5!$A$1:$N$10,12,FALSE)*$K67</f>
        <v>0</v>
      </c>
      <c r="Y67" s="214">
        <f>VLOOKUP($M67,Лист5!$A$1:$N$10,13,FALSE)*$K67</f>
        <v>0</v>
      </c>
      <c r="Z67" s="214">
        <f>VLOOKUP($M67,Лист5!$A$1:$N$10,14,FALSE)*$K67</f>
        <v>5766.0595200000007</v>
      </c>
      <c r="AA67" s="214" t="e">
        <f>VLOOKUP($M67,Лист5!$A$1:$N$10,15,FALSE)*$K67</f>
        <v>#REF!</v>
      </c>
      <c r="AB67" s="214" t="e">
        <f>VLOOKUP($M67,Лист5!$A$1:$N$10,16,FALSE)*$K67</f>
        <v>#REF!</v>
      </c>
      <c r="AC67" s="214" t="e">
        <f>VLOOKUP($M67,Лист5!$A$1:$N$10,17,FALSE)*$K67</f>
        <v>#REF!</v>
      </c>
      <c r="AD67" t="s">
        <v>227</v>
      </c>
    </row>
    <row r="68" spans="1:30" s="13" customFormat="1">
      <c r="A68" s="20"/>
      <c r="B68" s="234"/>
      <c r="C68" s="7" t="s">
        <v>109</v>
      </c>
      <c r="D68" s="7" t="s">
        <v>110</v>
      </c>
      <c r="E68" s="7">
        <v>1.3080000000000001</v>
      </c>
      <c r="F68" s="7">
        <v>624</v>
      </c>
      <c r="G68" s="7">
        <v>2.44</v>
      </c>
      <c r="H68" s="9">
        <f t="shared" si="6"/>
        <v>0</v>
      </c>
      <c r="I68" s="230"/>
      <c r="J68" s="10">
        <f t="shared" si="7"/>
        <v>0</v>
      </c>
      <c r="K68" s="30">
        <f t="shared" si="8"/>
        <v>0</v>
      </c>
      <c r="L68" s="11" t="s">
        <v>485</v>
      </c>
      <c r="M68" s="24" t="s">
        <v>43</v>
      </c>
      <c r="N68" s="214">
        <f>VLOOKUP($M68,Лист5!$A$1:$N$10,2,FALSE)*$K68</f>
        <v>0</v>
      </c>
      <c r="O68" s="214">
        <f>VLOOKUP($M68,Лист5!$A$1:$N$10,3,FALSE)*$K68</f>
        <v>0</v>
      </c>
      <c r="P68" s="214">
        <f>VLOOKUP($M68,Лист5!$A$1:$N$10,4,FALSE)*$K68</f>
        <v>0</v>
      </c>
      <c r="Q68" s="214">
        <f>VLOOKUP($M68,Лист5!$A$1:$N$10,5,FALSE)*$K68</f>
        <v>0</v>
      </c>
      <c r="R68" s="214">
        <f>VLOOKUP($M68,Лист5!$A$1:$N$10,6,FALSE)*$K68</f>
        <v>0</v>
      </c>
      <c r="S68" s="214">
        <f>VLOOKUP($M68,Лист5!$A$1:$N$10,7,FALSE)*$K68</f>
        <v>0</v>
      </c>
      <c r="T68" s="214">
        <f>VLOOKUP($M68,Лист5!$A$1:$N$10,8,FALSE)*$K68</f>
        <v>0</v>
      </c>
      <c r="U68" s="214">
        <f>VLOOKUP($M68,Лист5!$A$1:$N$10,9,FALSE)*$K68</f>
        <v>0</v>
      </c>
      <c r="V68" s="214">
        <f>VLOOKUP($M68,Лист5!$A$1:$N$10,10,FALSE)*$K68</f>
        <v>0</v>
      </c>
      <c r="W68" s="214">
        <f>VLOOKUP($M68,Лист5!$A$1:$N$10,11,FALSE)*$K68</f>
        <v>0</v>
      </c>
      <c r="X68" s="214">
        <f>VLOOKUP($M68,Лист5!$A$1:$N$10,12,FALSE)*$K68</f>
        <v>0</v>
      </c>
      <c r="Y68" s="214">
        <f>VLOOKUP($M68,Лист5!$A$1:$N$10,13,FALSE)*$K68</f>
        <v>0</v>
      </c>
      <c r="Z68" s="214">
        <f>VLOOKUP($M68,Лист5!$A$1:$N$10,14,FALSE)*$K68</f>
        <v>0</v>
      </c>
      <c r="AA68" s="214" t="e">
        <f>VLOOKUP($M68,Лист5!$A$1:$N$10,15,FALSE)*$K68</f>
        <v>#REF!</v>
      </c>
      <c r="AB68" s="214" t="e">
        <f>VLOOKUP($M68,Лист5!$A$1:$N$10,16,FALSE)*$K68</f>
        <v>#REF!</v>
      </c>
      <c r="AC68" s="214" t="e">
        <f>VLOOKUP($M68,Лист5!$A$1:$N$10,17,FALSE)*$K68</f>
        <v>#REF!</v>
      </c>
      <c r="AD68" t="s">
        <v>225</v>
      </c>
    </row>
    <row r="69" spans="1:30" s="13" customFormat="1">
      <c r="A69" s="20"/>
      <c r="B69" s="234"/>
      <c r="C69" s="7" t="s">
        <v>111</v>
      </c>
      <c r="D69" s="7" t="s">
        <v>110</v>
      </c>
      <c r="E69" s="7">
        <v>1.3080000000000001</v>
      </c>
      <c r="F69" s="7">
        <v>624</v>
      </c>
      <c r="G69" s="7">
        <v>2.54</v>
      </c>
      <c r="H69" s="9">
        <f t="shared" si="6"/>
        <v>0</v>
      </c>
      <c r="I69" s="230"/>
      <c r="J69" s="10">
        <f t="shared" si="7"/>
        <v>0</v>
      </c>
      <c r="K69" s="30">
        <f t="shared" si="8"/>
        <v>0</v>
      </c>
      <c r="L69" s="11" t="s">
        <v>485</v>
      </c>
      <c r="M69" s="24" t="s">
        <v>43</v>
      </c>
      <c r="N69" s="214">
        <f>VLOOKUP($M69,Лист5!$A$1:$N$10,2,FALSE)*$K69</f>
        <v>0</v>
      </c>
      <c r="O69" s="214">
        <f>VLOOKUP($M69,Лист5!$A$1:$N$10,3,FALSE)*$K69</f>
        <v>0</v>
      </c>
      <c r="P69" s="214">
        <f>VLOOKUP($M69,Лист5!$A$1:$N$10,4,FALSE)*$K69</f>
        <v>0</v>
      </c>
      <c r="Q69" s="214">
        <f>VLOOKUP($M69,Лист5!$A$1:$N$10,5,FALSE)*$K69</f>
        <v>0</v>
      </c>
      <c r="R69" s="214">
        <f>VLOOKUP($M69,Лист5!$A$1:$N$10,6,FALSE)*$K69</f>
        <v>0</v>
      </c>
      <c r="S69" s="214">
        <f>VLOOKUP($M69,Лист5!$A$1:$N$10,7,FALSE)*$K69</f>
        <v>0</v>
      </c>
      <c r="T69" s="214">
        <f>VLOOKUP($M69,Лист5!$A$1:$N$10,8,FALSE)*$K69</f>
        <v>0</v>
      </c>
      <c r="U69" s="214">
        <f>VLOOKUP($M69,Лист5!$A$1:$N$10,9,FALSE)*$K69</f>
        <v>0</v>
      </c>
      <c r="V69" s="214">
        <f>VLOOKUP($M69,Лист5!$A$1:$N$10,10,FALSE)*$K69</f>
        <v>0</v>
      </c>
      <c r="W69" s="214">
        <f>VLOOKUP($M69,Лист5!$A$1:$N$10,11,FALSE)*$K69</f>
        <v>0</v>
      </c>
      <c r="X69" s="214">
        <f>VLOOKUP($M69,Лист5!$A$1:$N$10,12,FALSE)*$K69</f>
        <v>0</v>
      </c>
      <c r="Y69" s="214">
        <f>VLOOKUP($M69,Лист5!$A$1:$N$10,13,FALSE)*$K69</f>
        <v>0</v>
      </c>
      <c r="Z69" s="214">
        <f>VLOOKUP($M69,Лист5!$A$1:$N$10,14,FALSE)*$K69</f>
        <v>0</v>
      </c>
      <c r="AA69" s="214" t="e">
        <f>VLOOKUP($M69,Лист5!$A$1:$N$10,15,FALSE)*$K69</f>
        <v>#REF!</v>
      </c>
      <c r="AB69" s="214" t="e">
        <f>VLOOKUP($M69,Лист5!$A$1:$N$10,16,FALSE)*$K69</f>
        <v>#REF!</v>
      </c>
      <c r="AC69" s="214" t="e">
        <f>VLOOKUP($M69,Лист5!$A$1:$N$10,17,FALSE)*$K69</f>
        <v>#REF!</v>
      </c>
      <c r="AD69" t="s">
        <v>225</v>
      </c>
    </row>
    <row r="70" spans="1:30" s="13" customFormat="1">
      <c r="A70" s="20"/>
      <c r="B70" s="233"/>
      <c r="C70" s="7" t="s">
        <v>112</v>
      </c>
      <c r="D70" s="7" t="s">
        <v>113</v>
      </c>
      <c r="E70" s="7">
        <v>1.2250000000000001</v>
      </c>
      <c r="F70" s="7">
        <v>624</v>
      </c>
      <c r="G70" s="7">
        <v>2.7</v>
      </c>
      <c r="H70" s="9">
        <f t="shared" si="6"/>
        <v>0</v>
      </c>
      <c r="I70" s="230"/>
      <c r="J70" s="10">
        <f t="shared" si="7"/>
        <v>0</v>
      </c>
      <c r="K70" s="30">
        <f t="shared" si="8"/>
        <v>0</v>
      </c>
      <c r="L70" s="11" t="s">
        <v>485</v>
      </c>
      <c r="M70" s="19" t="s">
        <v>38</v>
      </c>
      <c r="N70" s="214">
        <f>VLOOKUP($M70,Лист5!$A$1:$N$10,2,FALSE)*$K70</f>
        <v>0</v>
      </c>
      <c r="O70" s="214">
        <f>VLOOKUP($M70,Лист5!$A$1:$N$10,3,FALSE)*$K70</f>
        <v>0</v>
      </c>
      <c r="P70" s="214">
        <f>VLOOKUP($M70,Лист5!$A$1:$N$10,4,FALSE)*$K70</f>
        <v>0</v>
      </c>
      <c r="Q70" s="214">
        <f>VLOOKUP($M70,Лист5!$A$1:$N$10,5,FALSE)*$K70</f>
        <v>0</v>
      </c>
      <c r="R70" s="214">
        <f>VLOOKUP($M70,Лист5!$A$1:$N$10,6,FALSE)*$K70</f>
        <v>0</v>
      </c>
      <c r="S70" s="214">
        <f>VLOOKUP($M70,Лист5!$A$1:$N$10,7,FALSE)*$K70</f>
        <v>0</v>
      </c>
      <c r="T70" s="214">
        <f>VLOOKUP($M70,Лист5!$A$1:$N$10,8,FALSE)*$K70</f>
        <v>0</v>
      </c>
      <c r="U70" s="214">
        <f>VLOOKUP($M70,Лист5!$A$1:$N$10,9,FALSE)*$K70</f>
        <v>0</v>
      </c>
      <c r="V70" s="214">
        <f>VLOOKUP($M70,Лист5!$A$1:$N$10,10,FALSE)*$K70</f>
        <v>0</v>
      </c>
      <c r="W70" s="214">
        <f>VLOOKUP($M70,Лист5!$A$1:$N$10,11,FALSE)*$K70</f>
        <v>0</v>
      </c>
      <c r="X70" s="214">
        <f>VLOOKUP($M70,Лист5!$A$1:$N$10,12,FALSE)*$K70</f>
        <v>0</v>
      </c>
      <c r="Y70" s="214">
        <f>VLOOKUP($M70,Лист5!$A$1:$N$10,13,FALSE)*$K70</f>
        <v>0</v>
      </c>
      <c r="Z70" s="214">
        <f>VLOOKUP($M70,Лист5!$A$1:$N$10,14,FALSE)*$K70</f>
        <v>0</v>
      </c>
      <c r="AA70" s="214" t="e">
        <f>VLOOKUP($M70,Лист5!$A$1:$N$10,15,FALSE)*$K70</f>
        <v>#REF!</v>
      </c>
      <c r="AB70" s="214" t="e">
        <f>VLOOKUP($M70,Лист5!$A$1:$N$10,16,FALSE)*$K70</f>
        <v>#REF!</v>
      </c>
      <c r="AC70" s="214" t="e">
        <f>VLOOKUP($M70,Лист5!$A$1:$N$10,17,FALSE)*$K70</f>
        <v>#REF!</v>
      </c>
      <c r="AD70" t="s">
        <v>225</v>
      </c>
    </row>
    <row r="71" spans="1:30" s="13" customFormat="1">
      <c r="A71" s="20"/>
      <c r="B71" s="233"/>
      <c r="C71" s="7" t="s">
        <v>114</v>
      </c>
      <c r="D71" s="7" t="s">
        <v>110</v>
      </c>
      <c r="E71" s="7">
        <v>1.3080000000000001</v>
      </c>
      <c r="F71" s="7">
        <v>624</v>
      </c>
      <c r="G71" s="7">
        <v>2.59</v>
      </c>
      <c r="H71" s="9">
        <f t="shared" si="6"/>
        <v>0</v>
      </c>
      <c r="I71" s="230"/>
      <c r="J71" s="10">
        <f t="shared" si="7"/>
        <v>0</v>
      </c>
      <c r="K71" s="30">
        <f t="shared" si="8"/>
        <v>0</v>
      </c>
      <c r="L71" s="11" t="s">
        <v>485</v>
      </c>
      <c r="M71" s="19" t="s">
        <v>38</v>
      </c>
      <c r="N71" s="214">
        <f>VLOOKUP($M71,Лист5!$A$1:$N$10,2,FALSE)*$K71</f>
        <v>0</v>
      </c>
      <c r="O71" s="214">
        <f>VLOOKUP($M71,Лист5!$A$1:$N$10,3,FALSE)*$K71</f>
        <v>0</v>
      </c>
      <c r="P71" s="214">
        <f>VLOOKUP($M71,Лист5!$A$1:$N$10,4,FALSE)*$K71</f>
        <v>0</v>
      </c>
      <c r="Q71" s="214">
        <f>VLOOKUP($M71,Лист5!$A$1:$N$10,5,FALSE)*$K71</f>
        <v>0</v>
      </c>
      <c r="R71" s="214">
        <f>VLOOKUP($M71,Лист5!$A$1:$N$10,6,FALSE)*$K71</f>
        <v>0</v>
      </c>
      <c r="S71" s="214">
        <f>VLOOKUP($M71,Лист5!$A$1:$N$10,7,FALSE)*$K71</f>
        <v>0</v>
      </c>
      <c r="T71" s="214">
        <f>VLOOKUP($M71,Лист5!$A$1:$N$10,8,FALSE)*$K71</f>
        <v>0</v>
      </c>
      <c r="U71" s="214">
        <f>VLOOKUP($M71,Лист5!$A$1:$N$10,9,FALSE)*$K71</f>
        <v>0</v>
      </c>
      <c r="V71" s="214">
        <f>VLOOKUP($M71,Лист5!$A$1:$N$10,10,FALSE)*$K71</f>
        <v>0</v>
      </c>
      <c r="W71" s="214">
        <f>VLOOKUP($M71,Лист5!$A$1:$N$10,11,FALSE)*$K71</f>
        <v>0</v>
      </c>
      <c r="X71" s="214">
        <f>VLOOKUP($M71,Лист5!$A$1:$N$10,12,FALSE)*$K71</f>
        <v>0</v>
      </c>
      <c r="Y71" s="214">
        <f>VLOOKUP($M71,Лист5!$A$1:$N$10,13,FALSE)*$K71</f>
        <v>0</v>
      </c>
      <c r="Z71" s="214">
        <f>VLOOKUP($M71,Лист5!$A$1:$N$10,14,FALSE)*$K71</f>
        <v>0</v>
      </c>
      <c r="AA71" s="214" t="e">
        <f>VLOOKUP($M71,Лист5!$A$1:$N$10,15,FALSE)*$K71</f>
        <v>#REF!</v>
      </c>
      <c r="AB71" s="214" t="e">
        <f>VLOOKUP($M71,Лист5!$A$1:$N$10,16,FALSE)*$K71</f>
        <v>#REF!</v>
      </c>
      <c r="AC71" s="214" t="e">
        <f>VLOOKUP($M71,Лист5!$A$1:$N$10,17,FALSE)*$K71</f>
        <v>#REF!</v>
      </c>
      <c r="AD71" t="s">
        <v>225</v>
      </c>
    </row>
    <row r="72" spans="1:30" s="13" customFormat="1">
      <c r="A72" s="20"/>
      <c r="B72" s="233">
        <v>16</v>
      </c>
      <c r="C72" s="7" t="s">
        <v>115</v>
      </c>
      <c r="D72" s="7" t="s">
        <v>116</v>
      </c>
      <c r="E72" s="7">
        <v>1.583</v>
      </c>
      <c r="F72" s="7">
        <v>624</v>
      </c>
      <c r="G72" s="7">
        <v>2.2599999999999998</v>
      </c>
      <c r="H72" s="9">
        <f t="shared" si="6"/>
        <v>19.401230769230768</v>
      </c>
      <c r="I72" s="230">
        <v>4</v>
      </c>
      <c r="J72" s="10">
        <f t="shared" si="7"/>
        <v>12106.367999999999</v>
      </c>
      <c r="K72" s="30">
        <f t="shared" si="8"/>
        <v>19164.380543999996</v>
      </c>
      <c r="L72" s="11" t="s">
        <v>485</v>
      </c>
      <c r="M72" s="19" t="s">
        <v>38</v>
      </c>
      <c r="N72" s="214">
        <f>VLOOKUP($M72,Лист5!$A$1:$N$10,2,FALSE)*$K72</f>
        <v>15161.693468354428</v>
      </c>
      <c r="O72" s="214">
        <f>VLOOKUP($M72,Лист5!$A$1:$N$10,3,FALSE)*$K72</f>
        <v>515.49757792405046</v>
      </c>
      <c r="P72" s="214">
        <f>VLOOKUP($M72,Лист5!$A$1:$N$10,4,FALSE)*$K72</f>
        <v>0</v>
      </c>
      <c r="Q72" s="214">
        <f>VLOOKUP($M72,Лист5!$A$1:$N$10,5,FALSE)*$K72</f>
        <v>454.8508040506328</v>
      </c>
      <c r="R72" s="214">
        <f>VLOOKUP($M72,Лист5!$A$1:$N$10,6,FALSE)*$K72</f>
        <v>758.08467341772132</v>
      </c>
      <c r="S72" s="214">
        <f>VLOOKUP($M72,Лист5!$A$1:$N$10,7,FALSE)*$K72</f>
        <v>2274.2540202531641</v>
      </c>
      <c r="T72" s="214">
        <f>VLOOKUP($M72,Лист5!$A$1:$N$10,8,FALSE)*$K72</f>
        <v>0</v>
      </c>
      <c r="U72" s="214">
        <f>VLOOKUP($M72,Лист5!$A$1:$N$10,9,FALSE)*$K72</f>
        <v>0</v>
      </c>
      <c r="V72" s="214">
        <f>VLOOKUP($M72,Лист5!$A$1:$N$10,10,FALSE)*$K72</f>
        <v>0</v>
      </c>
      <c r="W72" s="214">
        <f>VLOOKUP($M72,Лист5!$A$1:$N$10,11,FALSE)*$K72</f>
        <v>0</v>
      </c>
      <c r="X72" s="214">
        <f>VLOOKUP($M72,Лист5!$A$1:$N$10,12,FALSE)*$K72</f>
        <v>0</v>
      </c>
      <c r="Y72" s="214">
        <f>VLOOKUP($M72,Лист5!$A$1:$N$10,13,FALSE)*$K72</f>
        <v>0</v>
      </c>
      <c r="Z72" s="214">
        <f>VLOOKUP($M72,Лист5!$A$1:$N$10,14,FALSE)*$K72</f>
        <v>19164.380543999996</v>
      </c>
      <c r="AA72" s="214" t="e">
        <f>VLOOKUP($M72,Лист5!$A$1:$N$10,15,FALSE)*$K72</f>
        <v>#REF!</v>
      </c>
      <c r="AB72" s="214" t="e">
        <f>VLOOKUP($M72,Лист5!$A$1:$N$10,16,FALSE)*$K72</f>
        <v>#REF!</v>
      </c>
      <c r="AC72" s="214" t="e">
        <f>VLOOKUP($M72,Лист5!$A$1:$N$10,17,FALSE)*$K72</f>
        <v>#REF!</v>
      </c>
      <c r="AD72" t="s">
        <v>225</v>
      </c>
    </row>
    <row r="73" spans="1:30">
      <c r="A73" s="6"/>
      <c r="B73" s="234"/>
      <c r="C73" s="7" t="s">
        <v>117</v>
      </c>
      <c r="D73" s="7" t="s">
        <v>117</v>
      </c>
      <c r="E73" s="7">
        <v>1.079</v>
      </c>
      <c r="F73" s="7">
        <v>676</v>
      </c>
      <c r="G73" s="7">
        <v>1.92</v>
      </c>
      <c r="H73" s="15">
        <f t="shared" si="6"/>
        <v>0</v>
      </c>
      <c r="I73" s="230"/>
      <c r="J73" s="10">
        <f t="shared" si="7"/>
        <v>0</v>
      </c>
      <c r="K73" s="30">
        <f t="shared" si="8"/>
        <v>0</v>
      </c>
      <c r="L73" s="11" t="s">
        <v>485</v>
      </c>
      <c r="M73" s="19" t="s">
        <v>38</v>
      </c>
      <c r="N73" s="214">
        <f>VLOOKUP($M73,Лист5!$A$1:$N$10,2,FALSE)*$K73</f>
        <v>0</v>
      </c>
      <c r="O73" s="214">
        <f>VLOOKUP($M73,Лист5!$A$1:$N$10,3,FALSE)*$K73</f>
        <v>0</v>
      </c>
      <c r="P73" s="214">
        <f>VLOOKUP($M73,Лист5!$A$1:$N$10,4,FALSE)*$K73</f>
        <v>0</v>
      </c>
      <c r="Q73" s="214">
        <f>VLOOKUP($M73,Лист5!$A$1:$N$10,5,FALSE)*$K73</f>
        <v>0</v>
      </c>
      <c r="R73" s="214">
        <f>VLOOKUP($M73,Лист5!$A$1:$N$10,6,FALSE)*$K73</f>
        <v>0</v>
      </c>
      <c r="S73" s="214">
        <f>VLOOKUP($M73,Лист5!$A$1:$N$10,7,FALSE)*$K73</f>
        <v>0</v>
      </c>
      <c r="T73" s="214">
        <f>VLOOKUP($M73,Лист5!$A$1:$N$10,8,FALSE)*$K73</f>
        <v>0</v>
      </c>
      <c r="U73" s="214">
        <f>VLOOKUP($M73,Лист5!$A$1:$N$10,9,FALSE)*$K73</f>
        <v>0</v>
      </c>
      <c r="V73" s="214">
        <f>VLOOKUP($M73,Лист5!$A$1:$N$10,10,FALSE)*$K73</f>
        <v>0</v>
      </c>
      <c r="W73" s="214">
        <f>VLOOKUP($M73,Лист5!$A$1:$N$10,11,FALSE)*$K73</f>
        <v>0</v>
      </c>
      <c r="X73" s="214">
        <f>VLOOKUP($M73,Лист5!$A$1:$N$10,12,FALSE)*$K73</f>
        <v>0</v>
      </c>
      <c r="Y73" s="214">
        <f>VLOOKUP($M73,Лист5!$A$1:$N$10,13,FALSE)*$K73</f>
        <v>0</v>
      </c>
      <c r="Z73" s="214">
        <f>VLOOKUP($M73,Лист5!$A$1:$N$10,14,FALSE)*$K73</f>
        <v>0</v>
      </c>
      <c r="AA73" s="214" t="e">
        <f>VLOOKUP($M73,Лист5!$A$1:$N$10,15,FALSE)*$K73</f>
        <v>#REF!</v>
      </c>
      <c r="AB73" s="214" t="e">
        <f>VLOOKUP($M73,Лист5!$A$1:$N$10,16,FALSE)*$K73</f>
        <v>#REF!</v>
      </c>
      <c r="AC73" s="214" t="e">
        <f>VLOOKUP($M73,Лист5!$A$1:$N$10,17,FALSE)*$K73</f>
        <v>#REF!</v>
      </c>
      <c r="AD73" t="s">
        <v>227</v>
      </c>
    </row>
    <row r="74" spans="1:30">
      <c r="A74" s="6"/>
      <c r="B74" s="233">
        <v>19</v>
      </c>
      <c r="C74" s="7" t="s">
        <v>118</v>
      </c>
      <c r="D74" s="7" t="s">
        <v>119</v>
      </c>
      <c r="E74" s="7">
        <v>1.284</v>
      </c>
      <c r="F74" s="7">
        <v>728</v>
      </c>
      <c r="G74" s="7">
        <v>2.62</v>
      </c>
      <c r="H74" s="9">
        <f t="shared" si="6"/>
        <v>9.6392967032967043</v>
      </c>
      <c r="I74" s="230">
        <v>2</v>
      </c>
      <c r="J74" s="10">
        <f t="shared" si="7"/>
        <v>7017.4080000000004</v>
      </c>
      <c r="K74" s="30">
        <f t="shared" si="8"/>
        <v>9010.3518720000011</v>
      </c>
      <c r="L74" s="11" t="s">
        <v>485</v>
      </c>
      <c r="M74" s="19" t="s">
        <v>38</v>
      </c>
      <c r="N74" s="214">
        <f>VLOOKUP($M74,Лист5!$A$1:$N$10,2,FALSE)*$K74</f>
        <v>7128.4429367088615</v>
      </c>
      <c r="O74" s="214">
        <f>VLOOKUP($M74,Лист5!$A$1:$N$10,3,FALSE)*$K74</f>
        <v>242.36705984810126</v>
      </c>
      <c r="P74" s="214">
        <f>VLOOKUP($M74,Лист5!$A$1:$N$10,4,FALSE)*$K74</f>
        <v>0</v>
      </c>
      <c r="Q74" s="214">
        <f>VLOOKUP($M74,Лист5!$A$1:$N$10,5,FALSE)*$K74</f>
        <v>213.85328810126583</v>
      </c>
      <c r="R74" s="214">
        <f>VLOOKUP($M74,Лист5!$A$1:$N$10,6,FALSE)*$K74</f>
        <v>356.42214683544302</v>
      </c>
      <c r="S74" s="214">
        <f>VLOOKUP($M74,Лист5!$A$1:$N$10,7,FALSE)*$K74</f>
        <v>1069.2664405063292</v>
      </c>
      <c r="T74" s="214">
        <f>VLOOKUP($M74,Лист5!$A$1:$N$10,8,FALSE)*$K74</f>
        <v>0</v>
      </c>
      <c r="U74" s="214">
        <f>VLOOKUP($M74,Лист5!$A$1:$N$10,9,FALSE)*$K74</f>
        <v>0</v>
      </c>
      <c r="V74" s="214">
        <f>VLOOKUP($M74,Лист5!$A$1:$N$10,10,FALSE)*$K74</f>
        <v>0</v>
      </c>
      <c r="W74" s="214">
        <f>VLOOKUP($M74,Лист5!$A$1:$N$10,11,FALSE)*$K74</f>
        <v>0</v>
      </c>
      <c r="X74" s="214">
        <f>VLOOKUP($M74,Лист5!$A$1:$N$10,12,FALSE)*$K74</f>
        <v>0</v>
      </c>
      <c r="Y74" s="214">
        <f>VLOOKUP($M74,Лист5!$A$1:$N$10,13,FALSE)*$K74</f>
        <v>0</v>
      </c>
      <c r="Z74" s="214">
        <f>VLOOKUP($M74,Лист5!$A$1:$N$10,14,FALSE)*$K74</f>
        <v>9010.3518720000011</v>
      </c>
      <c r="AA74" s="214" t="e">
        <f>VLOOKUP($M74,Лист5!$A$1:$N$10,15,FALSE)*$K74</f>
        <v>#REF!</v>
      </c>
      <c r="AB74" s="214" t="e">
        <f>VLOOKUP($M74,Лист5!$A$1:$N$10,16,FALSE)*$K74</f>
        <v>#REF!</v>
      </c>
      <c r="AC74" s="214" t="e">
        <f>VLOOKUP($M74,Лист5!$A$1:$N$10,17,FALSE)*$K74</f>
        <v>#REF!</v>
      </c>
      <c r="AD74" t="s">
        <v>225</v>
      </c>
    </row>
    <row r="75" spans="1:30" s="13" customFormat="1">
      <c r="A75" s="20"/>
      <c r="B75" s="238">
        <v>23</v>
      </c>
      <c r="C75" s="34" t="s">
        <v>120</v>
      </c>
      <c r="D75" s="34" t="s">
        <v>120</v>
      </c>
      <c r="E75" s="7">
        <v>0.16800000000000001</v>
      </c>
      <c r="F75" s="34">
        <v>5460</v>
      </c>
      <c r="G75" s="34">
        <v>10.26</v>
      </c>
      <c r="H75" s="16">
        <f t="shared" si="6"/>
        <v>6.2912967032967035</v>
      </c>
      <c r="I75" s="230">
        <v>2.5</v>
      </c>
      <c r="J75" s="35">
        <f t="shared" si="7"/>
        <v>34350.480000000003</v>
      </c>
      <c r="K75" s="35">
        <f t="shared" si="8"/>
        <v>5770.8806400000012</v>
      </c>
      <c r="L75" s="11" t="s">
        <v>485</v>
      </c>
      <c r="M75" s="19" t="s">
        <v>38</v>
      </c>
      <c r="N75" s="214">
        <f>VLOOKUP($M75,Лист5!$A$1:$N$10,2,FALSE)*$K75</f>
        <v>4565.570126582279</v>
      </c>
      <c r="O75" s="214">
        <f>VLOOKUP($M75,Лист5!$A$1:$N$10,3,FALSE)*$K75</f>
        <v>155.22938430379747</v>
      </c>
      <c r="P75" s="214">
        <f>VLOOKUP($M75,Лист5!$A$1:$N$10,4,FALSE)*$K75</f>
        <v>0</v>
      </c>
      <c r="Q75" s="214">
        <f>VLOOKUP($M75,Лист5!$A$1:$N$10,5,FALSE)*$K75</f>
        <v>136.96710379746838</v>
      </c>
      <c r="R75" s="214">
        <f>VLOOKUP($M75,Лист5!$A$1:$N$10,6,FALSE)*$K75</f>
        <v>228.27850632911395</v>
      </c>
      <c r="S75" s="214">
        <f>VLOOKUP($M75,Лист5!$A$1:$N$10,7,FALSE)*$K75</f>
        <v>684.83551898734186</v>
      </c>
      <c r="T75" s="214">
        <f>VLOOKUP($M75,Лист5!$A$1:$N$10,8,FALSE)*$K75</f>
        <v>0</v>
      </c>
      <c r="U75" s="214">
        <f>VLOOKUP($M75,Лист5!$A$1:$N$10,9,FALSE)*$K75</f>
        <v>0</v>
      </c>
      <c r="V75" s="214">
        <f>VLOOKUP($M75,Лист5!$A$1:$N$10,10,FALSE)*$K75</f>
        <v>0</v>
      </c>
      <c r="W75" s="214">
        <f>VLOOKUP($M75,Лист5!$A$1:$N$10,11,FALSE)*$K75</f>
        <v>0</v>
      </c>
      <c r="X75" s="214">
        <f>VLOOKUP($M75,Лист5!$A$1:$N$10,12,FALSE)*$K75</f>
        <v>0</v>
      </c>
      <c r="Y75" s="214">
        <f>VLOOKUP($M75,Лист5!$A$1:$N$10,13,FALSE)*$K75</f>
        <v>0</v>
      </c>
      <c r="Z75" s="214">
        <f>VLOOKUP($M75,Лист5!$A$1:$N$10,14,FALSE)*$K75</f>
        <v>5770.8806400000012</v>
      </c>
      <c r="AA75" s="214" t="e">
        <f>VLOOKUP($M75,Лист5!$A$1:$N$10,15,FALSE)*$K75</f>
        <v>#REF!</v>
      </c>
      <c r="AB75" s="214" t="e">
        <f>VLOOKUP($M75,Лист5!$A$1:$N$10,16,FALSE)*$K75</f>
        <v>#REF!</v>
      </c>
      <c r="AC75" s="214" t="e">
        <f>VLOOKUP($M75,Лист5!$A$1:$N$10,17,FALSE)*$K75</f>
        <v>#REF!</v>
      </c>
      <c r="AD75" t="s">
        <v>229</v>
      </c>
    </row>
    <row r="76" spans="1:30" s="13" customFormat="1">
      <c r="A76" s="20"/>
      <c r="B76" s="239">
        <v>20</v>
      </c>
      <c r="C76" s="34" t="s">
        <v>121</v>
      </c>
      <c r="D76" s="34" t="s">
        <v>122</v>
      </c>
      <c r="E76" s="7">
        <v>0.17</v>
      </c>
      <c r="F76" s="34">
        <v>5460</v>
      </c>
      <c r="G76" s="34">
        <v>12.22</v>
      </c>
      <c r="H76" s="16">
        <f t="shared" si="6"/>
        <v>20.980800000000002</v>
      </c>
      <c r="I76" s="230">
        <v>7</v>
      </c>
      <c r="J76" s="36">
        <f t="shared" si="7"/>
        <v>114555.16800000001</v>
      </c>
      <c r="K76" s="36">
        <f t="shared" si="8"/>
        <v>19474.378560000001</v>
      </c>
      <c r="L76" s="11" t="s">
        <v>485</v>
      </c>
      <c r="M76" s="19" t="s">
        <v>38</v>
      </c>
      <c r="N76" s="214">
        <f>VLOOKUP($M76,Лист5!$A$1:$N$10,2,FALSE)*$K76</f>
        <v>15406.945063291139</v>
      </c>
      <c r="O76" s="214">
        <f>VLOOKUP($M76,Лист5!$A$1:$N$10,3,FALSE)*$K76</f>
        <v>523.83613215189871</v>
      </c>
      <c r="P76" s="214">
        <f>VLOOKUP($M76,Лист5!$A$1:$N$10,4,FALSE)*$K76</f>
        <v>0</v>
      </c>
      <c r="Q76" s="214">
        <f>VLOOKUP($M76,Лист5!$A$1:$N$10,5,FALSE)*$K76</f>
        <v>462.20835189873418</v>
      </c>
      <c r="R76" s="214">
        <f>VLOOKUP($M76,Лист5!$A$1:$N$10,6,FALSE)*$K76</f>
        <v>770.34725316455695</v>
      </c>
      <c r="S76" s="214">
        <f>VLOOKUP($M76,Лист5!$A$1:$N$10,7,FALSE)*$K76</f>
        <v>2311.0417594936707</v>
      </c>
      <c r="T76" s="214">
        <f>VLOOKUP($M76,Лист5!$A$1:$N$10,8,FALSE)*$K76</f>
        <v>0</v>
      </c>
      <c r="U76" s="214">
        <f>VLOOKUP($M76,Лист5!$A$1:$N$10,9,FALSE)*$K76</f>
        <v>0</v>
      </c>
      <c r="V76" s="214">
        <f>VLOOKUP($M76,Лист5!$A$1:$N$10,10,FALSE)*$K76</f>
        <v>0</v>
      </c>
      <c r="W76" s="214">
        <f>VLOOKUP($M76,Лист5!$A$1:$N$10,11,FALSE)*$K76</f>
        <v>0</v>
      </c>
      <c r="X76" s="214">
        <f>VLOOKUP($M76,Лист5!$A$1:$N$10,12,FALSE)*$K76</f>
        <v>0</v>
      </c>
      <c r="Y76" s="214">
        <f>VLOOKUP($M76,Лист5!$A$1:$N$10,13,FALSE)*$K76</f>
        <v>0</v>
      </c>
      <c r="Z76" s="214">
        <f>VLOOKUP($M76,Лист5!$A$1:$N$10,14,FALSE)*$K76</f>
        <v>19474.378560000001</v>
      </c>
      <c r="AA76" s="214" t="e">
        <f>VLOOKUP($M76,Лист5!$A$1:$N$10,15,FALSE)*$K76</f>
        <v>#REF!</v>
      </c>
      <c r="AB76" s="214" t="e">
        <f>VLOOKUP($M76,Лист5!$A$1:$N$10,16,FALSE)*$K76</f>
        <v>#REF!</v>
      </c>
      <c r="AC76" s="214" t="e">
        <f>VLOOKUP($M76,Лист5!$A$1:$N$10,17,FALSE)*$K76</f>
        <v>#REF!</v>
      </c>
      <c r="AD76" t="s">
        <v>229</v>
      </c>
    </row>
    <row r="77" spans="1:30" s="13" customFormat="1">
      <c r="A77" s="20"/>
      <c r="B77" s="239"/>
      <c r="C77" s="34" t="s">
        <v>123</v>
      </c>
      <c r="D77" s="34" t="s">
        <v>123</v>
      </c>
      <c r="E77" s="7">
        <v>0.17100000000000001</v>
      </c>
      <c r="F77" s="34">
        <v>5460</v>
      </c>
      <c r="G77" s="232">
        <v>9.81</v>
      </c>
      <c r="H77" s="16">
        <f t="shared" si="6"/>
        <v>0</v>
      </c>
      <c r="I77" s="230"/>
      <c r="J77" s="36">
        <f t="shared" si="7"/>
        <v>0</v>
      </c>
      <c r="K77" s="36">
        <f t="shared" si="8"/>
        <v>0</v>
      </c>
      <c r="L77" s="11" t="s">
        <v>485</v>
      </c>
      <c r="M77" s="19" t="s">
        <v>38</v>
      </c>
      <c r="N77" s="214">
        <f>VLOOKUP($M77,Лист5!$A$1:$N$10,2,FALSE)*$K77</f>
        <v>0</v>
      </c>
      <c r="O77" s="214">
        <f>VLOOKUP($M77,Лист5!$A$1:$N$10,3,FALSE)*$K77</f>
        <v>0</v>
      </c>
      <c r="P77" s="214">
        <f>VLOOKUP($M77,Лист5!$A$1:$N$10,4,FALSE)*$K77</f>
        <v>0</v>
      </c>
      <c r="Q77" s="214">
        <f>VLOOKUP($M77,Лист5!$A$1:$N$10,5,FALSE)*$K77</f>
        <v>0</v>
      </c>
      <c r="R77" s="214">
        <f>VLOOKUP($M77,Лист5!$A$1:$N$10,6,FALSE)*$K77</f>
        <v>0</v>
      </c>
      <c r="S77" s="214">
        <f>VLOOKUP($M77,Лист5!$A$1:$N$10,7,FALSE)*$K77</f>
        <v>0</v>
      </c>
      <c r="T77" s="214">
        <f>VLOOKUP($M77,Лист5!$A$1:$N$10,8,FALSE)*$K77</f>
        <v>0</v>
      </c>
      <c r="U77" s="214">
        <f>VLOOKUP($M77,Лист5!$A$1:$N$10,9,FALSE)*$K77</f>
        <v>0</v>
      </c>
      <c r="V77" s="214">
        <f>VLOOKUP($M77,Лист5!$A$1:$N$10,10,FALSE)*$K77</f>
        <v>0</v>
      </c>
      <c r="W77" s="214">
        <f>VLOOKUP($M77,Лист5!$A$1:$N$10,11,FALSE)*$K77</f>
        <v>0</v>
      </c>
      <c r="X77" s="214">
        <f>VLOOKUP($M77,Лист5!$A$1:$N$10,12,FALSE)*$K77</f>
        <v>0</v>
      </c>
      <c r="Y77" s="214">
        <f>VLOOKUP($M77,Лист5!$A$1:$N$10,13,FALSE)*$K77</f>
        <v>0</v>
      </c>
      <c r="Z77" s="214">
        <f>VLOOKUP($M77,Лист5!$A$1:$N$10,14,FALSE)*$K77</f>
        <v>0</v>
      </c>
      <c r="AA77" s="214" t="e">
        <f>VLOOKUP($M77,Лист5!$A$1:$N$10,15,FALSE)*$K77</f>
        <v>#REF!</v>
      </c>
      <c r="AB77" s="214" t="e">
        <f>VLOOKUP($M77,Лист5!$A$1:$N$10,16,FALSE)*$K77</f>
        <v>#REF!</v>
      </c>
      <c r="AC77" s="214" t="e">
        <f>VLOOKUP($M77,Лист5!$A$1:$N$10,17,FALSE)*$K77</f>
        <v>#REF!</v>
      </c>
      <c r="AD77" t="s">
        <v>229</v>
      </c>
    </row>
    <row r="78" spans="1:30" s="13" customFormat="1">
      <c r="A78" s="20"/>
      <c r="B78" s="239">
        <v>12</v>
      </c>
      <c r="C78" s="34" t="s">
        <v>124</v>
      </c>
      <c r="D78" s="34" t="s">
        <v>125</v>
      </c>
      <c r="E78" s="7">
        <v>0.185</v>
      </c>
      <c r="F78" s="34">
        <v>5460</v>
      </c>
      <c r="G78" s="232">
        <v>12.07</v>
      </c>
      <c r="H78" s="16">
        <f t="shared" si="6"/>
        <v>20.723261538461539</v>
      </c>
      <c r="I78" s="230">
        <v>7</v>
      </c>
      <c r="J78" s="35">
        <f t="shared" si="7"/>
        <v>113149.008</v>
      </c>
      <c r="K78" s="36">
        <f t="shared" si="8"/>
        <v>20932.566480000001</v>
      </c>
      <c r="L78" s="11" t="s">
        <v>485</v>
      </c>
      <c r="M78" s="19" t="s">
        <v>38</v>
      </c>
      <c r="N78" s="214">
        <f>VLOOKUP($M78,Лист5!$A$1:$N$10,2,FALSE)*$K78</f>
        <v>16560.574746835446</v>
      </c>
      <c r="O78" s="214">
        <f>VLOOKUP($M78,Лист5!$A$1:$N$10,3,FALSE)*$K78</f>
        <v>563.05954139240509</v>
      </c>
      <c r="P78" s="214">
        <f>VLOOKUP($M78,Лист5!$A$1:$N$10,4,FALSE)*$K78</f>
        <v>0</v>
      </c>
      <c r="Q78" s="214">
        <f>VLOOKUP($M78,Лист5!$A$1:$N$10,5,FALSE)*$K78</f>
        <v>496.81724240506327</v>
      </c>
      <c r="R78" s="214">
        <f>VLOOKUP($M78,Лист5!$A$1:$N$10,6,FALSE)*$K78</f>
        <v>828.02873734177206</v>
      </c>
      <c r="S78" s="214">
        <f>VLOOKUP($M78,Лист5!$A$1:$N$10,7,FALSE)*$K78</f>
        <v>2484.0862120253164</v>
      </c>
      <c r="T78" s="214">
        <f>VLOOKUP($M78,Лист5!$A$1:$N$10,8,FALSE)*$K78</f>
        <v>0</v>
      </c>
      <c r="U78" s="214">
        <f>VLOOKUP($M78,Лист5!$A$1:$N$10,9,FALSE)*$K78</f>
        <v>0</v>
      </c>
      <c r="V78" s="214">
        <f>VLOOKUP($M78,Лист5!$A$1:$N$10,10,FALSE)*$K78</f>
        <v>0</v>
      </c>
      <c r="W78" s="214">
        <f>VLOOKUP($M78,Лист5!$A$1:$N$10,11,FALSE)*$K78</f>
        <v>0</v>
      </c>
      <c r="X78" s="214">
        <f>VLOOKUP($M78,Лист5!$A$1:$N$10,12,FALSE)*$K78</f>
        <v>0</v>
      </c>
      <c r="Y78" s="214">
        <f>VLOOKUP($M78,Лист5!$A$1:$N$10,13,FALSE)*$K78</f>
        <v>0</v>
      </c>
      <c r="Z78" s="214">
        <f>VLOOKUP($M78,Лист5!$A$1:$N$10,14,FALSE)*$K78</f>
        <v>20932.566480000001</v>
      </c>
      <c r="AA78" s="214" t="e">
        <f>VLOOKUP($M78,Лист5!$A$1:$N$10,15,FALSE)*$K78</f>
        <v>#REF!</v>
      </c>
      <c r="AB78" s="214" t="e">
        <f>VLOOKUP($M78,Лист5!$A$1:$N$10,16,FALSE)*$K78</f>
        <v>#REF!</v>
      </c>
      <c r="AC78" s="214" t="e">
        <f>VLOOKUP($M78,Лист5!$A$1:$N$10,17,FALSE)*$K78</f>
        <v>#REF!</v>
      </c>
      <c r="AD78" t="s">
        <v>229</v>
      </c>
    </row>
    <row r="79" spans="1:30" s="13" customFormat="1">
      <c r="A79" s="20"/>
      <c r="B79" s="238"/>
      <c r="C79" s="34" t="s">
        <v>126</v>
      </c>
      <c r="D79" s="34" t="s">
        <v>126</v>
      </c>
      <c r="E79" s="7">
        <v>0.251</v>
      </c>
      <c r="F79" s="34">
        <v>3412.5</v>
      </c>
      <c r="G79" s="34">
        <v>5.74</v>
      </c>
      <c r="H79" s="16">
        <f t="shared" si="6"/>
        <v>0</v>
      </c>
      <c r="I79" s="230"/>
      <c r="J79" s="36">
        <f t="shared" si="7"/>
        <v>0</v>
      </c>
      <c r="K79" s="11">
        <f t="shared" si="8"/>
        <v>0</v>
      </c>
      <c r="L79" s="11" t="s">
        <v>485</v>
      </c>
      <c r="M79" s="19" t="s">
        <v>38</v>
      </c>
      <c r="N79" s="214">
        <f>VLOOKUP($M79,Лист5!$A$1:$N$10,2,FALSE)*$K79</f>
        <v>0</v>
      </c>
      <c r="O79" s="214">
        <f>VLOOKUP($M79,Лист5!$A$1:$N$10,3,FALSE)*$K79</f>
        <v>0</v>
      </c>
      <c r="P79" s="214">
        <f>VLOOKUP($M79,Лист5!$A$1:$N$10,4,FALSE)*$K79</f>
        <v>0</v>
      </c>
      <c r="Q79" s="214">
        <f>VLOOKUP($M79,Лист5!$A$1:$N$10,5,FALSE)*$K79</f>
        <v>0</v>
      </c>
      <c r="R79" s="214">
        <f>VLOOKUP($M79,Лист5!$A$1:$N$10,6,FALSE)*$K79</f>
        <v>0</v>
      </c>
      <c r="S79" s="214">
        <f>VLOOKUP($M79,Лист5!$A$1:$N$10,7,FALSE)*$K79</f>
        <v>0</v>
      </c>
      <c r="T79" s="214">
        <f>VLOOKUP($M79,Лист5!$A$1:$N$10,8,FALSE)*$K79</f>
        <v>0</v>
      </c>
      <c r="U79" s="214">
        <f>VLOOKUP($M79,Лист5!$A$1:$N$10,9,FALSE)*$K79</f>
        <v>0</v>
      </c>
      <c r="V79" s="214">
        <f>VLOOKUP($M79,Лист5!$A$1:$N$10,10,FALSE)*$K79</f>
        <v>0</v>
      </c>
      <c r="W79" s="214">
        <f>VLOOKUP($M79,Лист5!$A$1:$N$10,11,FALSE)*$K79</f>
        <v>0</v>
      </c>
      <c r="X79" s="214">
        <f>VLOOKUP($M79,Лист5!$A$1:$N$10,12,FALSE)*$K79</f>
        <v>0</v>
      </c>
      <c r="Y79" s="214">
        <f>VLOOKUP($M79,Лист5!$A$1:$N$10,13,FALSE)*$K79</f>
        <v>0</v>
      </c>
      <c r="Z79" s="214">
        <f>VLOOKUP($M79,Лист5!$A$1:$N$10,14,FALSE)*$K79</f>
        <v>0</v>
      </c>
      <c r="AA79" s="214" t="e">
        <f>VLOOKUP($M79,Лист5!$A$1:$N$10,15,FALSE)*$K79</f>
        <v>#REF!</v>
      </c>
      <c r="AB79" s="214" t="e">
        <f>VLOOKUP($M79,Лист5!$A$1:$N$10,16,FALSE)*$K79</f>
        <v>#REF!</v>
      </c>
      <c r="AC79" s="214" t="e">
        <f>VLOOKUP($M79,Лист5!$A$1:$N$10,17,FALSE)*$K79</f>
        <v>#REF!</v>
      </c>
      <c r="AD79" t="s">
        <v>229</v>
      </c>
    </row>
    <row r="80" spans="1:30" s="13" customFormat="1">
      <c r="A80" s="20"/>
      <c r="B80" s="239"/>
      <c r="C80" s="34" t="s">
        <v>127</v>
      </c>
      <c r="D80" s="34" t="s">
        <v>128</v>
      </c>
      <c r="E80" s="7">
        <v>0.31</v>
      </c>
      <c r="F80" s="34">
        <v>3412.5</v>
      </c>
      <c r="G80" s="34">
        <v>4.8099999999999996</v>
      </c>
      <c r="H80" s="16">
        <f t="shared" si="6"/>
        <v>0</v>
      </c>
      <c r="I80" s="230"/>
      <c r="J80" s="36">
        <f t="shared" si="7"/>
        <v>0</v>
      </c>
      <c r="K80" s="35">
        <f t="shared" si="8"/>
        <v>0</v>
      </c>
      <c r="L80" s="11" t="s">
        <v>485</v>
      </c>
      <c r="M80" s="19" t="s">
        <v>38</v>
      </c>
      <c r="N80" s="214">
        <f>VLOOKUP($M80,Лист5!$A$1:$N$10,2,FALSE)*$K80</f>
        <v>0</v>
      </c>
      <c r="O80" s="214">
        <f>VLOOKUP($M80,Лист5!$A$1:$N$10,3,FALSE)*$K80</f>
        <v>0</v>
      </c>
      <c r="P80" s="214">
        <f>VLOOKUP($M80,Лист5!$A$1:$N$10,4,FALSE)*$K80</f>
        <v>0</v>
      </c>
      <c r="Q80" s="214">
        <f>VLOOKUP($M80,Лист5!$A$1:$N$10,5,FALSE)*$K80</f>
        <v>0</v>
      </c>
      <c r="R80" s="214">
        <f>VLOOKUP($M80,Лист5!$A$1:$N$10,6,FALSE)*$K80</f>
        <v>0</v>
      </c>
      <c r="S80" s="214">
        <f>VLOOKUP($M80,Лист5!$A$1:$N$10,7,FALSE)*$K80</f>
        <v>0</v>
      </c>
      <c r="T80" s="214">
        <f>VLOOKUP($M80,Лист5!$A$1:$N$10,8,FALSE)*$K80</f>
        <v>0</v>
      </c>
      <c r="U80" s="214">
        <f>VLOOKUP($M80,Лист5!$A$1:$N$10,9,FALSE)*$K80</f>
        <v>0</v>
      </c>
      <c r="V80" s="214">
        <f>VLOOKUP($M80,Лист5!$A$1:$N$10,10,FALSE)*$K80</f>
        <v>0</v>
      </c>
      <c r="W80" s="214">
        <f>VLOOKUP($M80,Лист5!$A$1:$N$10,11,FALSE)*$K80</f>
        <v>0</v>
      </c>
      <c r="X80" s="214">
        <f>VLOOKUP($M80,Лист5!$A$1:$N$10,12,FALSE)*$K80</f>
        <v>0</v>
      </c>
      <c r="Y80" s="214">
        <f>VLOOKUP($M80,Лист5!$A$1:$N$10,13,FALSE)*$K80</f>
        <v>0</v>
      </c>
      <c r="Z80" s="214">
        <f>VLOOKUP($M80,Лист5!$A$1:$N$10,14,FALSE)*$K80</f>
        <v>0</v>
      </c>
      <c r="AA80" s="214" t="e">
        <f>VLOOKUP($M80,Лист5!$A$1:$N$10,15,FALSE)*$K80</f>
        <v>#REF!</v>
      </c>
      <c r="AB80" s="214" t="e">
        <f>VLOOKUP($M80,Лист5!$A$1:$N$10,16,FALSE)*$K80</f>
        <v>#REF!</v>
      </c>
      <c r="AC80" s="214" t="e">
        <f>VLOOKUP($M80,Лист5!$A$1:$N$10,17,FALSE)*$K80</f>
        <v>#REF!</v>
      </c>
      <c r="AD80" t="s">
        <v>229</v>
      </c>
    </row>
    <row r="81" spans="1:30" s="13" customFormat="1">
      <c r="A81" s="20"/>
      <c r="B81" s="234"/>
      <c r="C81" s="7" t="s">
        <v>129</v>
      </c>
      <c r="D81" s="7" t="s">
        <v>129</v>
      </c>
      <c r="E81" s="7">
        <v>0.27700000000000002</v>
      </c>
      <c r="F81" s="7">
        <v>4992</v>
      </c>
      <c r="G81" s="7">
        <v>3.14</v>
      </c>
      <c r="H81" s="16">
        <f t="shared" si="6"/>
        <v>0</v>
      </c>
      <c r="I81" s="230"/>
      <c r="J81" s="10">
        <f t="shared" si="7"/>
        <v>0</v>
      </c>
      <c r="K81" s="30">
        <f t="shared" si="8"/>
        <v>0</v>
      </c>
      <c r="L81" s="11" t="s">
        <v>485</v>
      </c>
      <c r="M81" s="19" t="s">
        <v>38</v>
      </c>
      <c r="N81" s="214">
        <f>VLOOKUP($M81,Лист5!$A$1:$N$10,2,FALSE)*$K81</f>
        <v>0</v>
      </c>
      <c r="O81" s="214">
        <f>VLOOKUP($M81,Лист5!$A$1:$N$10,3,FALSE)*$K81</f>
        <v>0</v>
      </c>
      <c r="P81" s="214">
        <f>VLOOKUP($M81,Лист5!$A$1:$N$10,4,FALSE)*$K81</f>
        <v>0</v>
      </c>
      <c r="Q81" s="214">
        <f>VLOOKUP($M81,Лист5!$A$1:$N$10,5,FALSE)*$K81</f>
        <v>0</v>
      </c>
      <c r="R81" s="214">
        <f>VLOOKUP($M81,Лист5!$A$1:$N$10,6,FALSE)*$K81</f>
        <v>0</v>
      </c>
      <c r="S81" s="214">
        <f>VLOOKUP($M81,Лист5!$A$1:$N$10,7,FALSE)*$K81</f>
        <v>0</v>
      </c>
      <c r="T81" s="214">
        <f>VLOOKUP($M81,Лист5!$A$1:$N$10,8,FALSE)*$K81</f>
        <v>0</v>
      </c>
      <c r="U81" s="214">
        <f>VLOOKUP($M81,Лист5!$A$1:$N$10,9,FALSE)*$K81</f>
        <v>0</v>
      </c>
      <c r="V81" s="214">
        <f>VLOOKUP($M81,Лист5!$A$1:$N$10,10,FALSE)*$K81</f>
        <v>0</v>
      </c>
      <c r="W81" s="214">
        <f>VLOOKUP($M81,Лист5!$A$1:$N$10,11,FALSE)*$K81</f>
        <v>0</v>
      </c>
      <c r="X81" s="214">
        <f>VLOOKUP($M81,Лист5!$A$1:$N$10,12,FALSE)*$K81</f>
        <v>0</v>
      </c>
      <c r="Y81" s="214">
        <f>VLOOKUP($M81,Лист5!$A$1:$N$10,13,FALSE)*$K81</f>
        <v>0</v>
      </c>
      <c r="Z81" s="214">
        <f>VLOOKUP($M81,Лист5!$A$1:$N$10,14,FALSE)*$K81</f>
        <v>0</v>
      </c>
      <c r="AA81" s="214" t="e">
        <f>VLOOKUP($M81,Лист5!$A$1:$N$10,15,FALSE)*$K81</f>
        <v>#REF!</v>
      </c>
      <c r="AB81" s="214" t="e">
        <f>VLOOKUP($M81,Лист5!$A$1:$N$10,16,FALSE)*$K81</f>
        <v>#REF!</v>
      </c>
      <c r="AC81" s="214" t="e">
        <f>VLOOKUP($M81,Лист5!$A$1:$N$10,17,FALSE)*$K81</f>
        <v>#REF!</v>
      </c>
      <c r="AD81" t="s">
        <v>229</v>
      </c>
    </row>
    <row r="82" spans="1:30">
      <c r="A82" s="6"/>
      <c r="B82" s="237">
        <v>13</v>
      </c>
      <c r="C82" s="7" t="s">
        <v>130</v>
      </c>
      <c r="D82" s="7" t="s">
        <v>131</v>
      </c>
      <c r="E82" s="7">
        <v>0.41699999999999998</v>
      </c>
      <c r="F82" s="7">
        <v>3042</v>
      </c>
      <c r="G82" s="7">
        <v>2.1800000000000002</v>
      </c>
      <c r="H82" s="16">
        <f t="shared" si="6"/>
        <v>1.9194319526627219</v>
      </c>
      <c r="I82" s="230">
        <v>2</v>
      </c>
      <c r="J82" s="10">
        <f t="shared" si="7"/>
        <v>5838.9120000000003</v>
      </c>
      <c r="K82" s="30">
        <f t="shared" si="8"/>
        <v>2434.8263040000002</v>
      </c>
      <c r="L82" s="11" t="s">
        <v>485</v>
      </c>
      <c r="M82" s="19" t="s">
        <v>38</v>
      </c>
      <c r="N82" s="214">
        <f>VLOOKUP($M82,Лист5!$A$1:$N$10,2,FALSE)*$K82</f>
        <v>1926.2866329113924</v>
      </c>
      <c r="O82" s="214">
        <f>VLOOKUP($M82,Лист5!$A$1:$N$10,3,FALSE)*$K82</f>
        <v>65.493745518987339</v>
      </c>
      <c r="P82" s="214">
        <f>VLOOKUP($M82,Лист5!$A$1:$N$10,4,FALSE)*$K82</f>
        <v>0</v>
      </c>
      <c r="Q82" s="214">
        <f>VLOOKUP($M82,Лист5!$A$1:$N$10,5,FALSE)*$K82</f>
        <v>57.788598987341771</v>
      </c>
      <c r="R82" s="214">
        <f>VLOOKUP($M82,Лист5!$A$1:$N$10,6,FALSE)*$K82</f>
        <v>96.314331645569609</v>
      </c>
      <c r="S82" s="214">
        <f>VLOOKUP($M82,Лист5!$A$1:$N$10,7,FALSE)*$K82</f>
        <v>288.94299493670889</v>
      </c>
      <c r="T82" s="214">
        <f>VLOOKUP($M82,Лист5!$A$1:$N$10,8,FALSE)*$K82</f>
        <v>0</v>
      </c>
      <c r="U82" s="214">
        <f>VLOOKUP($M82,Лист5!$A$1:$N$10,9,FALSE)*$K82</f>
        <v>0</v>
      </c>
      <c r="V82" s="214">
        <f>VLOOKUP($M82,Лист5!$A$1:$N$10,10,FALSE)*$K82</f>
        <v>0</v>
      </c>
      <c r="W82" s="214">
        <f>VLOOKUP($M82,Лист5!$A$1:$N$10,11,FALSE)*$K82</f>
        <v>0</v>
      </c>
      <c r="X82" s="214">
        <f>VLOOKUP($M82,Лист5!$A$1:$N$10,12,FALSE)*$K82</f>
        <v>0</v>
      </c>
      <c r="Y82" s="214">
        <f>VLOOKUP($M82,Лист5!$A$1:$N$10,13,FALSE)*$K82</f>
        <v>0</v>
      </c>
      <c r="Z82" s="214">
        <f>VLOOKUP($M82,Лист5!$A$1:$N$10,14,FALSE)*$K82</f>
        <v>2434.8263040000002</v>
      </c>
      <c r="AA82" s="214" t="e">
        <f>VLOOKUP($M82,Лист5!$A$1:$N$10,15,FALSE)*$K82</f>
        <v>#REF!</v>
      </c>
      <c r="AB82" s="214" t="e">
        <f>VLOOKUP($M82,Лист5!$A$1:$N$10,16,FALSE)*$K82</f>
        <v>#REF!</v>
      </c>
      <c r="AC82" s="214" t="e">
        <f>VLOOKUP($M82,Лист5!$A$1:$N$10,17,FALSE)*$K82</f>
        <v>#REF!</v>
      </c>
      <c r="AD82" t="s">
        <v>229</v>
      </c>
    </row>
    <row r="83" spans="1:30">
      <c r="A83" s="6"/>
      <c r="B83" s="234"/>
      <c r="C83" s="7" t="s">
        <v>132</v>
      </c>
      <c r="D83" s="7" t="s">
        <v>132</v>
      </c>
      <c r="E83" s="7">
        <v>0.29799999999999999</v>
      </c>
      <c r="F83" s="7">
        <v>2717</v>
      </c>
      <c r="G83" s="7">
        <v>3.15</v>
      </c>
      <c r="H83" s="16">
        <f t="shared" si="6"/>
        <v>0</v>
      </c>
      <c r="I83" s="230"/>
      <c r="J83" s="10">
        <f t="shared" si="7"/>
        <v>0</v>
      </c>
      <c r="K83" s="30">
        <f t="shared" si="8"/>
        <v>0</v>
      </c>
      <c r="L83" s="11" t="s">
        <v>485</v>
      </c>
      <c r="M83" s="19" t="s">
        <v>38</v>
      </c>
      <c r="N83" s="214">
        <f>VLOOKUP($M83,Лист5!$A$1:$N$10,2,FALSE)*$K83</f>
        <v>0</v>
      </c>
      <c r="O83" s="214">
        <f>VLOOKUP($M83,Лист5!$A$1:$N$10,3,FALSE)*$K83</f>
        <v>0</v>
      </c>
      <c r="P83" s="214">
        <f>VLOOKUP($M83,Лист5!$A$1:$N$10,4,FALSE)*$K83</f>
        <v>0</v>
      </c>
      <c r="Q83" s="214">
        <f>VLOOKUP($M83,Лист5!$A$1:$N$10,5,FALSE)*$K83</f>
        <v>0</v>
      </c>
      <c r="R83" s="214">
        <f>VLOOKUP($M83,Лист5!$A$1:$N$10,6,FALSE)*$K83</f>
        <v>0</v>
      </c>
      <c r="S83" s="214">
        <f>VLOOKUP($M83,Лист5!$A$1:$N$10,7,FALSE)*$K83</f>
        <v>0</v>
      </c>
      <c r="T83" s="214">
        <f>VLOOKUP($M83,Лист5!$A$1:$N$10,8,FALSE)*$K83</f>
        <v>0</v>
      </c>
      <c r="U83" s="214">
        <f>VLOOKUP($M83,Лист5!$A$1:$N$10,9,FALSE)*$K83</f>
        <v>0</v>
      </c>
      <c r="V83" s="214">
        <f>VLOOKUP($M83,Лист5!$A$1:$N$10,10,FALSE)*$K83</f>
        <v>0</v>
      </c>
      <c r="W83" s="214">
        <f>VLOOKUP($M83,Лист5!$A$1:$N$10,11,FALSE)*$K83</f>
        <v>0</v>
      </c>
      <c r="X83" s="214">
        <f>VLOOKUP($M83,Лист5!$A$1:$N$10,12,FALSE)*$K83</f>
        <v>0</v>
      </c>
      <c r="Y83" s="214">
        <f>VLOOKUP($M83,Лист5!$A$1:$N$10,13,FALSE)*$K83</f>
        <v>0</v>
      </c>
      <c r="Z83" s="214">
        <f>VLOOKUP($M83,Лист5!$A$1:$N$10,14,FALSE)*$K83</f>
        <v>0</v>
      </c>
      <c r="AA83" s="214" t="e">
        <f>VLOOKUP($M83,Лист5!$A$1:$N$10,15,FALSE)*$K83</f>
        <v>#REF!</v>
      </c>
      <c r="AB83" s="214" t="e">
        <f>VLOOKUP($M83,Лист5!$A$1:$N$10,16,FALSE)*$K83</f>
        <v>#REF!</v>
      </c>
      <c r="AC83" s="214" t="e">
        <f>VLOOKUP($M83,Лист5!$A$1:$N$10,17,FALSE)*$K83</f>
        <v>#REF!</v>
      </c>
      <c r="AD83" t="s">
        <v>229</v>
      </c>
    </row>
    <row r="84" spans="1:30" s="13" customFormat="1">
      <c r="A84" s="20"/>
      <c r="B84" s="234"/>
      <c r="C84" s="7" t="s">
        <v>133</v>
      </c>
      <c r="D84" s="7" t="s">
        <v>134</v>
      </c>
      <c r="E84" s="7">
        <v>0.38300000000000001</v>
      </c>
      <c r="F84" s="7">
        <v>2600</v>
      </c>
      <c r="G84" s="231">
        <v>2.16</v>
      </c>
      <c r="H84" s="16">
        <f t="shared" si="6"/>
        <v>0</v>
      </c>
      <c r="I84" s="230"/>
      <c r="J84" s="10">
        <f t="shared" si="7"/>
        <v>0</v>
      </c>
      <c r="K84" s="30">
        <f t="shared" si="8"/>
        <v>0</v>
      </c>
      <c r="L84" s="11" t="s">
        <v>485</v>
      </c>
      <c r="M84" s="19" t="s">
        <v>38</v>
      </c>
      <c r="N84" s="214">
        <f>VLOOKUP($M84,Лист5!$A$1:$N$10,2,FALSE)*$K84</f>
        <v>0</v>
      </c>
      <c r="O84" s="214">
        <f>VLOOKUP($M84,Лист5!$A$1:$N$10,3,FALSE)*$K84</f>
        <v>0</v>
      </c>
      <c r="P84" s="214">
        <f>VLOOKUP($M84,Лист5!$A$1:$N$10,4,FALSE)*$K84</f>
        <v>0</v>
      </c>
      <c r="Q84" s="214">
        <f>VLOOKUP($M84,Лист5!$A$1:$N$10,5,FALSE)*$K84</f>
        <v>0</v>
      </c>
      <c r="R84" s="214">
        <f>VLOOKUP($M84,Лист5!$A$1:$N$10,6,FALSE)*$K84</f>
        <v>0</v>
      </c>
      <c r="S84" s="214">
        <f>VLOOKUP($M84,Лист5!$A$1:$N$10,7,FALSE)*$K84</f>
        <v>0</v>
      </c>
      <c r="T84" s="214">
        <f>VLOOKUP($M84,Лист5!$A$1:$N$10,8,FALSE)*$K84</f>
        <v>0</v>
      </c>
      <c r="U84" s="214">
        <f>VLOOKUP($M84,Лист5!$A$1:$N$10,9,FALSE)*$K84</f>
        <v>0</v>
      </c>
      <c r="V84" s="214">
        <f>VLOOKUP($M84,Лист5!$A$1:$N$10,10,FALSE)*$K84</f>
        <v>0</v>
      </c>
      <c r="W84" s="214">
        <f>VLOOKUP($M84,Лист5!$A$1:$N$10,11,FALSE)*$K84</f>
        <v>0</v>
      </c>
      <c r="X84" s="214">
        <f>VLOOKUP($M84,Лист5!$A$1:$N$10,12,FALSE)*$K84</f>
        <v>0</v>
      </c>
      <c r="Y84" s="214">
        <f>VLOOKUP($M84,Лист5!$A$1:$N$10,13,FALSE)*$K84</f>
        <v>0</v>
      </c>
      <c r="Z84" s="214">
        <f>VLOOKUP($M84,Лист5!$A$1:$N$10,14,FALSE)*$K84</f>
        <v>0</v>
      </c>
      <c r="AA84" s="214" t="e">
        <f>VLOOKUP($M84,Лист5!$A$1:$N$10,15,FALSE)*$K84</f>
        <v>#REF!</v>
      </c>
      <c r="AB84" s="214" t="e">
        <f>VLOOKUP($M84,Лист5!$A$1:$N$10,16,FALSE)*$K84</f>
        <v>#REF!</v>
      </c>
      <c r="AC84" s="214" t="e">
        <f>VLOOKUP($M84,Лист5!$A$1:$N$10,17,FALSE)*$K84</f>
        <v>#REF!</v>
      </c>
      <c r="AD84" t="s">
        <v>229</v>
      </c>
    </row>
    <row r="85" spans="1:30" s="13" customFormat="1">
      <c r="A85" s="20"/>
      <c r="B85" s="233"/>
      <c r="C85" s="7" t="s">
        <v>135</v>
      </c>
      <c r="D85" s="7" t="s">
        <v>136</v>
      </c>
      <c r="E85" s="7">
        <v>0.35299999999999998</v>
      </c>
      <c r="F85" s="7">
        <v>3315</v>
      </c>
      <c r="G85" s="7">
        <v>2.58</v>
      </c>
      <c r="H85" s="16">
        <f t="shared" si="6"/>
        <v>0</v>
      </c>
      <c r="I85" s="230"/>
      <c r="J85" s="10">
        <f t="shared" si="7"/>
        <v>0</v>
      </c>
      <c r="K85" s="30">
        <f t="shared" si="8"/>
        <v>0</v>
      </c>
      <c r="L85" s="11" t="s">
        <v>485</v>
      </c>
      <c r="M85" s="19" t="s">
        <v>38</v>
      </c>
      <c r="N85" s="214">
        <f>VLOOKUP($M85,Лист5!$A$1:$N$10,2,FALSE)*$K85</f>
        <v>0</v>
      </c>
      <c r="O85" s="214">
        <f>VLOOKUP($M85,Лист5!$A$1:$N$10,3,FALSE)*$K85</f>
        <v>0</v>
      </c>
      <c r="P85" s="214">
        <f>VLOOKUP($M85,Лист5!$A$1:$N$10,4,FALSE)*$K85</f>
        <v>0</v>
      </c>
      <c r="Q85" s="214">
        <f>VLOOKUP($M85,Лист5!$A$1:$N$10,5,FALSE)*$K85</f>
        <v>0</v>
      </c>
      <c r="R85" s="214">
        <f>VLOOKUP($M85,Лист5!$A$1:$N$10,6,FALSE)*$K85</f>
        <v>0</v>
      </c>
      <c r="S85" s="214">
        <f>VLOOKUP($M85,Лист5!$A$1:$N$10,7,FALSE)*$K85</f>
        <v>0</v>
      </c>
      <c r="T85" s="214">
        <f>VLOOKUP($M85,Лист5!$A$1:$N$10,8,FALSE)*$K85</f>
        <v>0</v>
      </c>
      <c r="U85" s="214">
        <f>VLOOKUP($M85,Лист5!$A$1:$N$10,9,FALSE)*$K85</f>
        <v>0</v>
      </c>
      <c r="V85" s="214">
        <f>VLOOKUP($M85,Лист5!$A$1:$N$10,10,FALSE)*$K85</f>
        <v>0</v>
      </c>
      <c r="W85" s="214">
        <f>VLOOKUP($M85,Лист5!$A$1:$N$10,11,FALSE)*$K85</f>
        <v>0</v>
      </c>
      <c r="X85" s="214">
        <f>VLOOKUP($M85,Лист5!$A$1:$N$10,12,FALSE)*$K85</f>
        <v>0</v>
      </c>
      <c r="Y85" s="214">
        <f>VLOOKUP($M85,Лист5!$A$1:$N$10,13,FALSE)*$K85</f>
        <v>0</v>
      </c>
      <c r="Z85" s="214">
        <f>VLOOKUP($M85,Лист5!$A$1:$N$10,14,FALSE)*$K85</f>
        <v>0</v>
      </c>
      <c r="AA85" s="214" t="e">
        <f>VLOOKUP($M85,Лист5!$A$1:$N$10,15,FALSE)*$K85</f>
        <v>#REF!</v>
      </c>
      <c r="AB85" s="214" t="e">
        <f>VLOOKUP($M85,Лист5!$A$1:$N$10,16,FALSE)*$K85</f>
        <v>#REF!</v>
      </c>
      <c r="AC85" s="214" t="e">
        <f>VLOOKUP($M85,Лист5!$A$1:$N$10,17,FALSE)*$K85</f>
        <v>#REF!</v>
      </c>
      <c r="AD85" t="s">
        <v>229</v>
      </c>
    </row>
    <row r="86" spans="1:30" s="13" customFormat="1">
      <c r="A86" s="20"/>
      <c r="B86" s="234"/>
      <c r="C86" s="7" t="s">
        <v>137</v>
      </c>
      <c r="D86" s="7" t="s">
        <v>138</v>
      </c>
      <c r="E86" s="7">
        <v>0.46</v>
      </c>
      <c r="F86" s="7">
        <v>3146</v>
      </c>
      <c r="G86" s="7">
        <v>2.63</v>
      </c>
      <c r="H86" s="16">
        <f t="shared" si="6"/>
        <v>0</v>
      </c>
      <c r="I86" s="230"/>
      <c r="J86" s="10">
        <f t="shared" si="7"/>
        <v>0</v>
      </c>
      <c r="K86" s="30">
        <f t="shared" si="8"/>
        <v>0</v>
      </c>
      <c r="L86" s="11" t="s">
        <v>485</v>
      </c>
      <c r="M86" s="19" t="s">
        <v>38</v>
      </c>
      <c r="N86" s="214">
        <f>VLOOKUP($M86,Лист5!$A$1:$N$10,2,FALSE)*$K86</f>
        <v>0</v>
      </c>
      <c r="O86" s="214">
        <f>VLOOKUP($M86,Лист5!$A$1:$N$10,3,FALSE)*$K86</f>
        <v>0</v>
      </c>
      <c r="P86" s="214">
        <f>VLOOKUP($M86,Лист5!$A$1:$N$10,4,FALSE)*$K86</f>
        <v>0</v>
      </c>
      <c r="Q86" s="214">
        <f>VLOOKUP($M86,Лист5!$A$1:$N$10,5,FALSE)*$K86</f>
        <v>0</v>
      </c>
      <c r="R86" s="214">
        <f>VLOOKUP($M86,Лист5!$A$1:$N$10,6,FALSE)*$K86</f>
        <v>0</v>
      </c>
      <c r="S86" s="214">
        <f>VLOOKUP($M86,Лист5!$A$1:$N$10,7,FALSE)*$K86</f>
        <v>0</v>
      </c>
      <c r="T86" s="214">
        <f>VLOOKUP($M86,Лист5!$A$1:$N$10,8,FALSE)*$K86</f>
        <v>0</v>
      </c>
      <c r="U86" s="214">
        <f>VLOOKUP($M86,Лист5!$A$1:$N$10,9,FALSE)*$K86</f>
        <v>0</v>
      </c>
      <c r="V86" s="214">
        <f>VLOOKUP($M86,Лист5!$A$1:$N$10,10,FALSE)*$K86</f>
        <v>0</v>
      </c>
      <c r="W86" s="214">
        <f>VLOOKUP($M86,Лист5!$A$1:$N$10,11,FALSE)*$K86</f>
        <v>0</v>
      </c>
      <c r="X86" s="214">
        <f>VLOOKUP($M86,Лист5!$A$1:$N$10,12,FALSE)*$K86</f>
        <v>0</v>
      </c>
      <c r="Y86" s="214">
        <f>VLOOKUP($M86,Лист5!$A$1:$N$10,13,FALSE)*$K86</f>
        <v>0</v>
      </c>
      <c r="Z86" s="214">
        <f>VLOOKUP($M86,Лист5!$A$1:$N$10,14,FALSE)*$K86</f>
        <v>0</v>
      </c>
      <c r="AA86" s="214" t="e">
        <f>VLOOKUP($M86,Лист5!$A$1:$N$10,15,FALSE)*$K86</f>
        <v>#REF!</v>
      </c>
      <c r="AB86" s="214" t="e">
        <f>VLOOKUP($M86,Лист5!$A$1:$N$10,16,FALSE)*$K86</f>
        <v>#REF!</v>
      </c>
      <c r="AC86" s="214" t="e">
        <f>VLOOKUP($M86,Лист5!$A$1:$N$10,17,FALSE)*$K86</f>
        <v>#REF!</v>
      </c>
      <c r="AD86" t="s">
        <v>229</v>
      </c>
    </row>
    <row r="87" spans="1:30" s="13" customFormat="1">
      <c r="A87" s="20"/>
      <c r="B87" s="234">
        <v>22</v>
      </c>
      <c r="C87" s="7" t="s">
        <v>139</v>
      </c>
      <c r="D87" s="7" t="s">
        <v>140</v>
      </c>
      <c r="E87" s="7">
        <v>0.25800000000000001</v>
      </c>
      <c r="F87" s="7">
        <v>4212</v>
      </c>
      <c r="G87" s="7">
        <v>4.83</v>
      </c>
      <c r="H87" s="16">
        <f t="shared" si="6"/>
        <v>4.6070769230769235</v>
      </c>
      <c r="I87" s="230">
        <v>3</v>
      </c>
      <c r="J87" s="10">
        <f t="shared" si="7"/>
        <v>19405.008000000002</v>
      </c>
      <c r="K87" s="11">
        <f t="shared" si="8"/>
        <v>5006.4920640000009</v>
      </c>
      <c r="L87" s="11" t="s">
        <v>485</v>
      </c>
      <c r="M87" s="13" t="s">
        <v>141</v>
      </c>
      <c r="N87" s="214">
        <f>VLOOKUP($M87,Лист5!$A$1:$N$10,2,FALSE)*$K87</f>
        <v>0</v>
      </c>
      <c r="O87" s="214">
        <f>VLOOKUP($M87,Лист5!$A$1:$N$10,3,FALSE)*$K87</f>
        <v>0</v>
      </c>
      <c r="P87" s="214">
        <f>VLOOKUP($M87,Лист5!$A$1:$N$10,4,FALSE)*$K87</f>
        <v>0</v>
      </c>
      <c r="Q87" s="214">
        <f>VLOOKUP($M87,Лист5!$A$1:$N$10,5,FALSE)*$K87</f>
        <v>0</v>
      </c>
      <c r="R87" s="214">
        <f>VLOOKUP($M87,Лист5!$A$1:$N$10,6,FALSE)*$K87</f>
        <v>0</v>
      </c>
      <c r="S87" s="214">
        <f>VLOOKUP($M87,Лист5!$A$1:$N$10,7,FALSE)*$K87</f>
        <v>0</v>
      </c>
      <c r="T87" s="214">
        <f>VLOOKUP($M87,Лист5!$A$1:$N$10,8,FALSE)*$K87</f>
        <v>0</v>
      </c>
      <c r="U87" s="214">
        <f>VLOOKUP($M87,Лист5!$A$1:$N$10,9,FALSE)*$K87</f>
        <v>0</v>
      </c>
      <c r="V87" s="214">
        <f>VLOOKUP($M87,Лист5!$A$1:$N$10,10,FALSE)*$K87</f>
        <v>0</v>
      </c>
      <c r="W87" s="214">
        <f>VLOOKUP($M87,Лист5!$A$1:$N$10,11,FALSE)*$K87</f>
        <v>0</v>
      </c>
      <c r="X87" s="214">
        <f>VLOOKUP($M87,Лист5!$A$1:$N$10,12,FALSE)*$K87</f>
        <v>5006.4920640000009</v>
      </c>
      <c r="Y87" s="214">
        <f>VLOOKUP($M87,Лист5!$A$1:$N$10,13,FALSE)*$K87</f>
        <v>0</v>
      </c>
      <c r="Z87" s="214">
        <f>VLOOKUP($M87,Лист5!$A$1:$N$10,14,FALSE)*$K87</f>
        <v>5006.4920640000009</v>
      </c>
      <c r="AA87" s="214" t="e">
        <f>VLOOKUP($M87,Лист5!$A$1:$N$10,15,FALSE)*$K87</f>
        <v>#REF!</v>
      </c>
      <c r="AB87" s="214" t="e">
        <f>VLOOKUP($M87,Лист5!$A$1:$N$10,16,FALSE)*$K87</f>
        <v>#REF!</v>
      </c>
      <c r="AC87" s="214" t="e">
        <f>VLOOKUP($M87,Лист5!$A$1:$N$10,17,FALSE)*$K87</f>
        <v>#REF!</v>
      </c>
      <c r="AD87" t="s">
        <v>229</v>
      </c>
    </row>
    <row r="88" spans="1:30">
      <c r="A88" s="6"/>
      <c r="B88" s="234"/>
      <c r="C88" s="7" t="s">
        <v>142</v>
      </c>
      <c r="D88" s="7" t="s">
        <v>140</v>
      </c>
      <c r="E88" s="7">
        <v>0.25800000000000001</v>
      </c>
      <c r="F88" s="7">
        <v>4212</v>
      </c>
      <c r="G88" s="7">
        <v>3.59</v>
      </c>
      <c r="H88" s="16">
        <f t="shared" si="6"/>
        <v>0</v>
      </c>
      <c r="I88" s="230"/>
      <c r="J88" s="10">
        <f t="shared" si="7"/>
        <v>0</v>
      </c>
      <c r="K88" s="10">
        <f t="shared" si="8"/>
        <v>0</v>
      </c>
      <c r="L88" s="11" t="s">
        <v>485</v>
      </c>
      <c r="M88" s="13" t="s">
        <v>141</v>
      </c>
      <c r="N88" s="214">
        <f>VLOOKUP($M88,Лист5!$A$1:$N$10,2,FALSE)*$K88</f>
        <v>0</v>
      </c>
      <c r="O88" s="214">
        <f>VLOOKUP($M88,Лист5!$A$1:$N$10,3,FALSE)*$K88</f>
        <v>0</v>
      </c>
      <c r="P88" s="214">
        <f>VLOOKUP($M88,Лист5!$A$1:$N$10,4,FALSE)*$K88</f>
        <v>0</v>
      </c>
      <c r="Q88" s="214">
        <f>VLOOKUP($M88,Лист5!$A$1:$N$10,5,FALSE)*$K88</f>
        <v>0</v>
      </c>
      <c r="R88" s="214">
        <f>VLOOKUP($M88,Лист5!$A$1:$N$10,6,FALSE)*$K88</f>
        <v>0</v>
      </c>
      <c r="S88" s="214">
        <f>VLOOKUP($M88,Лист5!$A$1:$N$10,7,FALSE)*$K88</f>
        <v>0</v>
      </c>
      <c r="T88" s="214">
        <f>VLOOKUP($M88,Лист5!$A$1:$N$10,8,FALSE)*$K88</f>
        <v>0</v>
      </c>
      <c r="U88" s="214">
        <f>VLOOKUP($M88,Лист5!$A$1:$N$10,9,FALSE)*$K88</f>
        <v>0</v>
      </c>
      <c r="V88" s="214">
        <f>VLOOKUP($M88,Лист5!$A$1:$N$10,10,FALSE)*$K88</f>
        <v>0</v>
      </c>
      <c r="W88" s="214">
        <f>VLOOKUP($M88,Лист5!$A$1:$N$10,11,FALSE)*$K88</f>
        <v>0</v>
      </c>
      <c r="X88" s="214">
        <f>VLOOKUP($M88,Лист5!$A$1:$N$10,12,FALSE)*$K88</f>
        <v>0</v>
      </c>
      <c r="Y88" s="214">
        <f>VLOOKUP($M88,Лист5!$A$1:$N$10,13,FALSE)*$K88</f>
        <v>0</v>
      </c>
      <c r="Z88" s="214">
        <f>VLOOKUP($M88,Лист5!$A$1:$N$10,14,FALSE)*$K88</f>
        <v>0</v>
      </c>
      <c r="AA88" s="214" t="e">
        <f>VLOOKUP($M88,Лист5!$A$1:$N$10,15,FALSE)*$K88</f>
        <v>#REF!</v>
      </c>
      <c r="AB88" s="214" t="e">
        <f>VLOOKUP($M88,Лист5!$A$1:$N$10,16,FALSE)*$K88</f>
        <v>#REF!</v>
      </c>
      <c r="AC88" s="214" t="e">
        <f>VLOOKUP($M88,Лист5!$A$1:$N$10,17,FALSE)*$K88</f>
        <v>#REF!</v>
      </c>
      <c r="AD88" t="s">
        <v>229</v>
      </c>
    </row>
    <row r="89" spans="1:30" s="13" customFormat="1">
      <c r="A89" s="20"/>
      <c r="B89" s="234"/>
      <c r="C89" s="7" t="s">
        <v>143</v>
      </c>
      <c r="D89" s="7" t="s">
        <v>143</v>
      </c>
      <c r="E89" s="7">
        <v>0.56699999999999995</v>
      </c>
      <c r="F89" s="7">
        <v>1482</v>
      </c>
      <c r="G89" s="7">
        <v>2.4900000000000002</v>
      </c>
      <c r="H89" s="15">
        <f t="shared" si="6"/>
        <v>0</v>
      </c>
      <c r="I89" s="230"/>
      <c r="J89" s="10">
        <f t="shared" si="7"/>
        <v>0</v>
      </c>
      <c r="K89" s="10">
        <f t="shared" si="8"/>
        <v>0</v>
      </c>
      <c r="L89" s="11" t="s">
        <v>485</v>
      </c>
      <c r="M89" s="19" t="s">
        <v>38</v>
      </c>
      <c r="N89" s="214">
        <f>VLOOKUP($M89,Лист5!$A$1:$N$10,2,FALSE)*$K89</f>
        <v>0</v>
      </c>
      <c r="O89" s="214">
        <f>VLOOKUP($M89,Лист5!$A$1:$N$10,3,FALSE)*$K89</f>
        <v>0</v>
      </c>
      <c r="P89" s="214">
        <f>VLOOKUP($M89,Лист5!$A$1:$N$10,4,FALSE)*$K89</f>
        <v>0</v>
      </c>
      <c r="Q89" s="214">
        <f>VLOOKUP($M89,Лист5!$A$1:$N$10,5,FALSE)*$K89</f>
        <v>0</v>
      </c>
      <c r="R89" s="214">
        <f>VLOOKUP($M89,Лист5!$A$1:$N$10,6,FALSE)*$K89</f>
        <v>0</v>
      </c>
      <c r="S89" s="214">
        <f>VLOOKUP($M89,Лист5!$A$1:$N$10,7,FALSE)*$K89</f>
        <v>0</v>
      </c>
      <c r="T89" s="214">
        <f>VLOOKUP($M89,Лист5!$A$1:$N$10,8,FALSE)*$K89</f>
        <v>0</v>
      </c>
      <c r="U89" s="214">
        <f>VLOOKUP($M89,Лист5!$A$1:$N$10,9,FALSE)*$K89</f>
        <v>0</v>
      </c>
      <c r="V89" s="214">
        <f>VLOOKUP($M89,Лист5!$A$1:$N$10,10,FALSE)*$K89</f>
        <v>0</v>
      </c>
      <c r="W89" s="214">
        <f>VLOOKUP($M89,Лист5!$A$1:$N$10,11,FALSE)*$K89</f>
        <v>0</v>
      </c>
      <c r="X89" s="214">
        <f>VLOOKUP($M89,Лист5!$A$1:$N$10,12,FALSE)*$K89</f>
        <v>0</v>
      </c>
      <c r="Y89" s="214">
        <f>VLOOKUP($M89,Лист5!$A$1:$N$10,13,FALSE)*$K89</f>
        <v>0</v>
      </c>
      <c r="Z89" s="214">
        <f>VLOOKUP($M89,Лист5!$A$1:$N$10,14,FALSE)*$K89</f>
        <v>0</v>
      </c>
      <c r="AA89" s="214" t="e">
        <f>VLOOKUP($M89,Лист5!$A$1:$N$10,15,FALSE)*$K89</f>
        <v>#REF!</v>
      </c>
      <c r="AB89" s="214" t="e">
        <f>VLOOKUP($M89,Лист5!$A$1:$N$10,16,FALSE)*$K89</f>
        <v>#REF!</v>
      </c>
      <c r="AC89" s="214" t="e">
        <f>VLOOKUP($M89,Лист5!$A$1:$N$10,17,FALSE)*$K89</f>
        <v>#REF!</v>
      </c>
      <c r="AD89" t="s">
        <v>227</v>
      </c>
    </row>
    <row r="90" spans="1:30">
      <c r="A90" s="6"/>
      <c r="B90" s="237"/>
      <c r="C90" s="7" t="s">
        <v>144</v>
      </c>
      <c r="D90" s="7" t="s">
        <v>144</v>
      </c>
      <c r="E90" s="7">
        <v>0.875</v>
      </c>
      <c r="F90" s="7">
        <v>936</v>
      </c>
      <c r="G90" s="7">
        <v>2.29</v>
      </c>
      <c r="H90" s="15">
        <f t="shared" si="6"/>
        <v>0</v>
      </c>
      <c r="I90" s="230"/>
      <c r="J90" s="10">
        <f t="shared" si="7"/>
        <v>0</v>
      </c>
      <c r="K90" s="37">
        <f t="shared" si="8"/>
        <v>0</v>
      </c>
      <c r="L90" s="11" t="s">
        <v>485</v>
      </c>
      <c r="M90" s="19" t="s">
        <v>38</v>
      </c>
      <c r="N90" s="214">
        <f>VLOOKUP($M90,Лист5!$A$1:$N$10,2,FALSE)*$K90</f>
        <v>0</v>
      </c>
      <c r="O90" s="214">
        <f>VLOOKUP($M90,Лист5!$A$1:$N$10,3,FALSE)*$K90</f>
        <v>0</v>
      </c>
      <c r="P90" s="214">
        <f>VLOOKUP($M90,Лист5!$A$1:$N$10,4,FALSE)*$K90</f>
        <v>0</v>
      </c>
      <c r="Q90" s="214">
        <f>VLOOKUP($M90,Лист5!$A$1:$N$10,5,FALSE)*$K90</f>
        <v>0</v>
      </c>
      <c r="R90" s="214">
        <f>VLOOKUP($M90,Лист5!$A$1:$N$10,6,FALSE)*$K90</f>
        <v>0</v>
      </c>
      <c r="S90" s="214">
        <f>VLOOKUP($M90,Лист5!$A$1:$N$10,7,FALSE)*$K90</f>
        <v>0</v>
      </c>
      <c r="T90" s="214">
        <f>VLOOKUP($M90,Лист5!$A$1:$N$10,8,FALSE)*$K90</f>
        <v>0</v>
      </c>
      <c r="U90" s="214">
        <f>VLOOKUP($M90,Лист5!$A$1:$N$10,9,FALSE)*$K90</f>
        <v>0</v>
      </c>
      <c r="V90" s="214">
        <f>VLOOKUP($M90,Лист5!$A$1:$N$10,10,FALSE)*$K90</f>
        <v>0</v>
      </c>
      <c r="W90" s="214">
        <f>VLOOKUP($M90,Лист5!$A$1:$N$10,11,FALSE)*$K90</f>
        <v>0</v>
      </c>
      <c r="X90" s="214">
        <f>VLOOKUP($M90,Лист5!$A$1:$N$10,12,FALSE)*$K90</f>
        <v>0</v>
      </c>
      <c r="Y90" s="214">
        <f>VLOOKUP($M90,Лист5!$A$1:$N$10,13,FALSE)*$K90</f>
        <v>0</v>
      </c>
      <c r="Z90" s="214">
        <f>VLOOKUP($M90,Лист5!$A$1:$N$10,14,FALSE)*$K90</f>
        <v>0</v>
      </c>
      <c r="AA90" s="214" t="e">
        <f>VLOOKUP($M90,Лист5!$A$1:$N$10,15,FALSE)*$K90</f>
        <v>#REF!</v>
      </c>
      <c r="AB90" s="214" t="e">
        <f>VLOOKUP($M90,Лист5!$A$1:$N$10,16,FALSE)*$K90</f>
        <v>#REF!</v>
      </c>
      <c r="AC90" s="214" t="e">
        <f>VLOOKUP($M90,Лист5!$A$1:$N$10,17,FALSE)*$K90</f>
        <v>#REF!</v>
      </c>
      <c r="AD90" t="s">
        <v>227</v>
      </c>
    </row>
    <row r="91" spans="1:30" s="13" customFormat="1">
      <c r="A91" s="20"/>
      <c r="B91" s="234"/>
      <c r="C91" s="7" t="s">
        <v>145</v>
      </c>
      <c r="D91" s="7" t="s">
        <v>146</v>
      </c>
      <c r="E91" s="7">
        <v>0.75</v>
      </c>
      <c r="F91" s="7">
        <v>1235</v>
      </c>
      <c r="G91" s="7">
        <v>2.29</v>
      </c>
      <c r="H91" s="15">
        <f t="shared" si="6"/>
        <v>0</v>
      </c>
      <c r="I91" s="230"/>
      <c r="J91" s="10">
        <f t="shared" si="7"/>
        <v>0</v>
      </c>
      <c r="K91" s="10">
        <f t="shared" si="8"/>
        <v>0</v>
      </c>
      <c r="L91" s="11" t="s">
        <v>485</v>
      </c>
      <c r="M91" s="19" t="s">
        <v>38</v>
      </c>
      <c r="N91" s="214">
        <f>VLOOKUP($M91,Лист5!$A$1:$N$10,2,FALSE)*$K91</f>
        <v>0</v>
      </c>
      <c r="O91" s="214">
        <f>VLOOKUP($M91,Лист5!$A$1:$N$10,3,FALSE)*$K91</f>
        <v>0</v>
      </c>
      <c r="P91" s="214">
        <f>VLOOKUP($M91,Лист5!$A$1:$N$10,4,FALSE)*$K91</f>
        <v>0</v>
      </c>
      <c r="Q91" s="214">
        <f>VLOOKUP($M91,Лист5!$A$1:$N$10,5,FALSE)*$K91</f>
        <v>0</v>
      </c>
      <c r="R91" s="214">
        <f>VLOOKUP($M91,Лист5!$A$1:$N$10,6,FALSE)*$K91</f>
        <v>0</v>
      </c>
      <c r="S91" s="214">
        <f>VLOOKUP($M91,Лист5!$A$1:$N$10,7,FALSE)*$K91</f>
        <v>0</v>
      </c>
      <c r="T91" s="214">
        <f>VLOOKUP($M91,Лист5!$A$1:$N$10,8,FALSE)*$K91</f>
        <v>0</v>
      </c>
      <c r="U91" s="214">
        <f>VLOOKUP($M91,Лист5!$A$1:$N$10,9,FALSE)*$K91</f>
        <v>0</v>
      </c>
      <c r="V91" s="214">
        <f>VLOOKUP($M91,Лист5!$A$1:$N$10,10,FALSE)*$K91</f>
        <v>0</v>
      </c>
      <c r="W91" s="214">
        <f>VLOOKUP($M91,Лист5!$A$1:$N$10,11,FALSE)*$K91</f>
        <v>0</v>
      </c>
      <c r="X91" s="214">
        <f>VLOOKUP($M91,Лист5!$A$1:$N$10,12,FALSE)*$K91</f>
        <v>0</v>
      </c>
      <c r="Y91" s="214">
        <f>VLOOKUP($M91,Лист5!$A$1:$N$10,13,FALSE)*$K91</f>
        <v>0</v>
      </c>
      <c r="Z91" s="214">
        <f>VLOOKUP($M91,Лист5!$A$1:$N$10,14,FALSE)*$K91</f>
        <v>0</v>
      </c>
      <c r="AA91" s="214" t="e">
        <f>VLOOKUP($M91,Лист5!$A$1:$N$10,15,FALSE)*$K91</f>
        <v>#REF!</v>
      </c>
      <c r="AB91" s="214" t="e">
        <f>VLOOKUP($M91,Лист5!$A$1:$N$10,16,FALSE)*$K91</f>
        <v>#REF!</v>
      </c>
      <c r="AC91" s="214" t="e">
        <f>VLOOKUP($M91,Лист5!$A$1:$N$10,17,FALSE)*$K91</f>
        <v>#REF!</v>
      </c>
      <c r="AD91" t="s">
        <v>227</v>
      </c>
    </row>
    <row r="92" spans="1:30" s="13" customFormat="1">
      <c r="A92" s="20"/>
      <c r="B92" s="233"/>
      <c r="C92" s="7" t="s">
        <v>147</v>
      </c>
      <c r="D92" s="7" t="s">
        <v>148</v>
      </c>
      <c r="E92" s="7">
        <v>1.089</v>
      </c>
      <c r="F92" s="7">
        <v>585</v>
      </c>
      <c r="G92" s="7">
        <v>2</v>
      </c>
      <c r="H92" s="15">
        <f t="shared" si="6"/>
        <v>0</v>
      </c>
      <c r="I92" s="230"/>
      <c r="J92" s="10">
        <f t="shared" si="7"/>
        <v>0</v>
      </c>
      <c r="K92" s="38">
        <f t="shared" si="8"/>
        <v>0</v>
      </c>
      <c r="L92" s="11" t="s">
        <v>485</v>
      </c>
      <c r="M92" s="19" t="s">
        <v>38</v>
      </c>
      <c r="N92" s="214">
        <f>VLOOKUP($M92,Лист5!$A$1:$N$10,2,FALSE)*$K92</f>
        <v>0</v>
      </c>
      <c r="O92" s="214">
        <f>VLOOKUP($M92,Лист5!$A$1:$N$10,3,FALSE)*$K92</f>
        <v>0</v>
      </c>
      <c r="P92" s="214">
        <f>VLOOKUP($M92,Лист5!$A$1:$N$10,4,FALSE)*$K92</f>
        <v>0</v>
      </c>
      <c r="Q92" s="214">
        <f>VLOOKUP($M92,Лист5!$A$1:$N$10,5,FALSE)*$K92</f>
        <v>0</v>
      </c>
      <c r="R92" s="214">
        <f>VLOOKUP($M92,Лист5!$A$1:$N$10,6,FALSE)*$K92</f>
        <v>0</v>
      </c>
      <c r="S92" s="214">
        <f>VLOOKUP($M92,Лист5!$A$1:$N$10,7,FALSE)*$K92</f>
        <v>0</v>
      </c>
      <c r="T92" s="214">
        <f>VLOOKUP($M92,Лист5!$A$1:$N$10,8,FALSE)*$K92</f>
        <v>0</v>
      </c>
      <c r="U92" s="214">
        <f>VLOOKUP($M92,Лист5!$A$1:$N$10,9,FALSE)*$K92</f>
        <v>0</v>
      </c>
      <c r="V92" s="214">
        <f>VLOOKUP($M92,Лист5!$A$1:$N$10,10,FALSE)*$K92</f>
        <v>0</v>
      </c>
      <c r="W92" s="214">
        <f>VLOOKUP($M92,Лист5!$A$1:$N$10,11,FALSE)*$K92</f>
        <v>0</v>
      </c>
      <c r="X92" s="214">
        <f>VLOOKUP($M92,Лист5!$A$1:$N$10,12,FALSE)*$K92</f>
        <v>0</v>
      </c>
      <c r="Y92" s="214">
        <f>VLOOKUP($M92,Лист5!$A$1:$N$10,13,FALSE)*$K92</f>
        <v>0</v>
      </c>
      <c r="Z92" s="214">
        <f>VLOOKUP($M92,Лист5!$A$1:$N$10,14,FALSE)*$K92</f>
        <v>0</v>
      </c>
      <c r="AA92" s="214" t="e">
        <f>VLOOKUP($M92,Лист5!$A$1:$N$10,15,FALSE)*$K92</f>
        <v>#REF!</v>
      </c>
      <c r="AB92" s="214" t="e">
        <f>VLOOKUP($M92,Лист5!$A$1:$N$10,16,FALSE)*$K92</f>
        <v>#REF!</v>
      </c>
      <c r="AC92" s="214" t="e">
        <f>VLOOKUP($M92,Лист5!$A$1:$N$10,17,FALSE)*$K92</f>
        <v>#REF!</v>
      </c>
      <c r="AD92" t="s">
        <v>227</v>
      </c>
    </row>
    <row r="93" spans="1:30">
      <c r="A93" s="6"/>
      <c r="B93" s="234">
        <v>21</v>
      </c>
      <c r="C93" s="7" t="s">
        <v>149</v>
      </c>
      <c r="D93" s="7" t="s">
        <v>150</v>
      </c>
      <c r="E93" s="7">
        <v>0.85299999999999998</v>
      </c>
      <c r="F93" s="7">
        <v>975</v>
      </c>
      <c r="G93" s="7">
        <v>1.1499999999999999</v>
      </c>
      <c r="H93" s="15">
        <f t="shared" si="6"/>
        <v>1.5795692307692306</v>
      </c>
      <c r="I93" s="230">
        <v>1</v>
      </c>
      <c r="J93" s="10">
        <f t="shared" si="7"/>
        <v>1540.08</v>
      </c>
      <c r="K93" s="10">
        <f t="shared" si="8"/>
        <v>1313.68824</v>
      </c>
      <c r="L93" s="11" t="s">
        <v>485</v>
      </c>
      <c r="M93" s="19" t="s">
        <v>38</v>
      </c>
      <c r="N93" s="214">
        <f>VLOOKUP($M93,Лист5!$A$1:$N$10,2,FALSE)*$K93</f>
        <v>1039.3103164556962</v>
      </c>
      <c r="O93" s="214">
        <f>VLOOKUP($M93,Лист5!$A$1:$N$10,3,FALSE)*$K93</f>
        <v>35.336550759493669</v>
      </c>
      <c r="P93" s="214">
        <f>VLOOKUP($M93,Лист5!$A$1:$N$10,4,FALSE)*$K93</f>
        <v>0</v>
      </c>
      <c r="Q93" s="214">
        <f>VLOOKUP($M93,Лист5!$A$1:$N$10,5,FALSE)*$K93</f>
        <v>31.179309493670882</v>
      </c>
      <c r="R93" s="214">
        <f>VLOOKUP($M93,Лист5!$A$1:$N$10,6,FALSE)*$K93</f>
        <v>51.965515822784802</v>
      </c>
      <c r="S93" s="214">
        <f>VLOOKUP($M93,Лист5!$A$1:$N$10,7,FALSE)*$K93</f>
        <v>155.89654746835441</v>
      </c>
      <c r="T93" s="214">
        <f>VLOOKUP($M93,Лист5!$A$1:$N$10,8,FALSE)*$K93</f>
        <v>0</v>
      </c>
      <c r="U93" s="214">
        <f>VLOOKUP($M93,Лист5!$A$1:$N$10,9,FALSE)*$K93</f>
        <v>0</v>
      </c>
      <c r="V93" s="214">
        <f>VLOOKUP($M93,Лист5!$A$1:$N$10,10,FALSE)*$K93</f>
        <v>0</v>
      </c>
      <c r="W93" s="214">
        <f>VLOOKUP($M93,Лист5!$A$1:$N$10,11,FALSE)*$K93</f>
        <v>0</v>
      </c>
      <c r="X93" s="214">
        <f>VLOOKUP($M93,Лист5!$A$1:$N$10,12,FALSE)*$K93</f>
        <v>0</v>
      </c>
      <c r="Y93" s="214">
        <f>VLOOKUP($M93,Лист5!$A$1:$N$10,13,FALSE)*$K93</f>
        <v>0</v>
      </c>
      <c r="Z93" s="214">
        <f>VLOOKUP($M93,Лист5!$A$1:$N$10,14,FALSE)*$K93</f>
        <v>1313.68824</v>
      </c>
      <c r="AA93" s="214" t="e">
        <f>VLOOKUP($M93,Лист5!$A$1:$N$10,15,FALSE)*$K93</f>
        <v>#REF!</v>
      </c>
      <c r="AB93" s="214" t="e">
        <f>VLOOKUP($M93,Лист5!$A$1:$N$10,16,FALSE)*$K93</f>
        <v>#REF!</v>
      </c>
      <c r="AC93" s="214" t="e">
        <f>VLOOKUP($M93,Лист5!$A$1:$N$10,17,FALSE)*$K93</f>
        <v>#REF!</v>
      </c>
      <c r="AD93" t="s">
        <v>227</v>
      </c>
    </row>
    <row r="94" spans="1:30" s="13" customFormat="1">
      <c r="A94" s="20"/>
      <c r="B94" s="234"/>
      <c r="C94" s="7" t="s">
        <v>151</v>
      </c>
      <c r="D94" s="7" t="s">
        <v>152</v>
      </c>
      <c r="E94" s="7">
        <v>1.0329999999999999</v>
      </c>
      <c r="F94" s="7">
        <v>643.5</v>
      </c>
      <c r="G94" s="7">
        <v>1.95</v>
      </c>
      <c r="H94" s="15">
        <f t="shared" si="6"/>
        <v>0</v>
      </c>
      <c r="I94" s="230"/>
      <c r="J94" s="10">
        <f t="shared" si="7"/>
        <v>0</v>
      </c>
      <c r="K94" s="10">
        <f t="shared" si="8"/>
        <v>0</v>
      </c>
      <c r="L94" s="11" t="s">
        <v>485</v>
      </c>
      <c r="M94" s="19" t="s">
        <v>38</v>
      </c>
      <c r="N94" s="214">
        <f>VLOOKUP($M94,Лист5!$A$1:$N$10,2,FALSE)*$K94</f>
        <v>0</v>
      </c>
      <c r="O94" s="214">
        <f>VLOOKUP($M94,Лист5!$A$1:$N$10,3,FALSE)*$K94</f>
        <v>0</v>
      </c>
      <c r="P94" s="214">
        <f>VLOOKUP($M94,Лист5!$A$1:$N$10,4,FALSE)*$K94</f>
        <v>0</v>
      </c>
      <c r="Q94" s="214">
        <f>VLOOKUP($M94,Лист5!$A$1:$N$10,5,FALSE)*$K94</f>
        <v>0</v>
      </c>
      <c r="R94" s="214">
        <f>VLOOKUP($M94,Лист5!$A$1:$N$10,6,FALSE)*$K94</f>
        <v>0</v>
      </c>
      <c r="S94" s="214">
        <f>VLOOKUP($M94,Лист5!$A$1:$N$10,7,FALSE)*$K94</f>
        <v>0</v>
      </c>
      <c r="T94" s="214">
        <f>VLOOKUP($M94,Лист5!$A$1:$N$10,8,FALSE)*$K94</f>
        <v>0</v>
      </c>
      <c r="U94" s="214">
        <f>VLOOKUP($M94,Лист5!$A$1:$N$10,9,FALSE)*$K94</f>
        <v>0</v>
      </c>
      <c r="V94" s="214">
        <f>VLOOKUP($M94,Лист5!$A$1:$N$10,10,FALSE)*$K94</f>
        <v>0</v>
      </c>
      <c r="W94" s="214">
        <f>VLOOKUP($M94,Лист5!$A$1:$N$10,11,FALSE)*$K94</f>
        <v>0</v>
      </c>
      <c r="X94" s="214">
        <f>VLOOKUP($M94,Лист5!$A$1:$N$10,12,FALSE)*$K94</f>
        <v>0</v>
      </c>
      <c r="Y94" s="214">
        <f>VLOOKUP($M94,Лист5!$A$1:$N$10,13,FALSE)*$K94</f>
        <v>0</v>
      </c>
      <c r="Z94" s="214">
        <f>VLOOKUP($M94,Лист5!$A$1:$N$10,14,FALSE)*$K94</f>
        <v>0</v>
      </c>
      <c r="AA94" s="214" t="e">
        <f>VLOOKUP($M94,Лист5!$A$1:$N$10,15,FALSE)*$K94</f>
        <v>#REF!</v>
      </c>
      <c r="AB94" s="214" t="e">
        <f>VLOOKUP($M94,Лист5!$A$1:$N$10,16,FALSE)*$K94</f>
        <v>#REF!</v>
      </c>
      <c r="AC94" s="214" t="e">
        <f>VLOOKUP($M94,Лист5!$A$1:$N$10,17,FALSE)*$K94</f>
        <v>#REF!</v>
      </c>
      <c r="AD94" t="s">
        <v>227</v>
      </c>
    </row>
    <row r="95" spans="1:30">
      <c r="A95" s="6"/>
      <c r="B95" s="237"/>
      <c r="C95" s="7" t="s">
        <v>153</v>
      </c>
      <c r="D95" s="7" t="s">
        <v>153</v>
      </c>
      <c r="E95" s="7">
        <v>1.1060000000000001</v>
      </c>
      <c r="F95" s="7">
        <v>585</v>
      </c>
      <c r="G95" s="7">
        <v>1.4</v>
      </c>
      <c r="H95" s="15">
        <f t="shared" si="6"/>
        <v>0</v>
      </c>
      <c r="I95" s="230"/>
      <c r="J95" s="10">
        <f t="shared" si="7"/>
        <v>0</v>
      </c>
      <c r="K95" s="37">
        <f t="shared" si="8"/>
        <v>0</v>
      </c>
      <c r="L95" s="11" t="s">
        <v>485</v>
      </c>
      <c r="M95" s="19" t="s">
        <v>38</v>
      </c>
      <c r="N95" s="214">
        <f>VLOOKUP($M95,Лист5!$A$1:$N$10,2,FALSE)*$K95</f>
        <v>0</v>
      </c>
      <c r="O95" s="214">
        <f>VLOOKUP($M95,Лист5!$A$1:$N$10,3,FALSE)*$K95</f>
        <v>0</v>
      </c>
      <c r="P95" s="214">
        <f>VLOOKUP($M95,Лист5!$A$1:$N$10,4,FALSE)*$K95</f>
        <v>0</v>
      </c>
      <c r="Q95" s="214">
        <f>VLOOKUP($M95,Лист5!$A$1:$N$10,5,FALSE)*$K95</f>
        <v>0</v>
      </c>
      <c r="R95" s="214">
        <f>VLOOKUP($M95,Лист5!$A$1:$N$10,6,FALSE)*$K95</f>
        <v>0</v>
      </c>
      <c r="S95" s="214">
        <f>VLOOKUP($M95,Лист5!$A$1:$N$10,7,FALSE)*$K95</f>
        <v>0</v>
      </c>
      <c r="T95" s="214">
        <f>VLOOKUP($M95,Лист5!$A$1:$N$10,8,FALSE)*$K95</f>
        <v>0</v>
      </c>
      <c r="U95" s="214">
        <f>VLOOKUP($M95,Лист5!$A$1:$N$10,9,FALSE)*$K95</f>
        <v>0</v>
      </c>
      <c r="V95" s="214">
        <f>VLOOKUP($M95,Лист5!$A$1:$N$10,10,FALSE)*$K95</f>
        <v>0</v>
      </c>
      <c r="W95" s="214">
        <f>VLOOKUP($M95,Лист5!$A$1:$N$10,11,FALSE)*$K95</f>
        <v>0</v>
      </c>
      <c r="X95" s="214">
        <f>VLOOKUP($M95,Лист5!$A$1:$N$10,12,FALSE)*$K95</f>
        <v>0</v>
      </c>
      <c r="Y95" s="214">
        <f>VLOOKUP($M95,Лист5!$A$1:$N$10,13,FALSE)*$K95</f>
        <v>0</v>
      </c>
      <c r="Z95" s="214">
        <f>VLOOKUP($M95,Лист5!$A$1:$N$10,14,FALSE)*$K95</f>
        <v>0</v>
      </c>
      <c r="AA95" s="214" t="e">
        <f>VLOOKUP($M95,Лист5!$A$1:$N$10,15,FALSE)*$K95</f>
        <v>#REF!</v>
      </c>
      <c r="AB95" s="214" t="e">
        <f>VLOOKUP($M95,Лист5!$A$1:$N$10,16,FALSE)*$K95</f>
        <v>#REF!</v>
      </c>
      <c r="AC95" s="214" t="e">
        <f>VLOOKUP($M95,Лист5!$A$1:$N$10,17,FALSE)*$K95</f>
        <v>#REF!</v>
      </c>
      <c r="AD95" t="s">
        <v>227</v>
      </c>
    </row>
    <row r="96" spans="1:30" s="13" customFormat="1">
      <c r="A96" s="20"/>
      <c r="B96" s="233">
        <v>22</v>
      </c>
      <c r="C96" s="7" t="s">
        <v>154</v>
      </c>
      <c r="D96" s="7" t="s">
        <v>154</v>
      </c>
      <c r="E96" s="7">
        <v>0.38</v>
      </c>
      <c r="F96" s="7">
        <v>1768</v>
      </c>
      <c r="G96" s="7">
        <v>2.64</v>
      </c>
      <c r="H96" s="16">
        <f t="shared" si="6"/>
        <v>5.9991312217194572</v>
      </c>
      <c r="I96" s="230">
        <v>3</v>
      </c>
      <c r="J96" s="10">
        <f t="shared" si="7"/>
        <v>10606.464</v>
      </c>
      <c r="K96" s="38">
        <f t="shared" si="8"/>
        <v>4030.4563200000002</v>
      </c>
      <c r="L96" s="11" t="s">
        <v>485</v>
      </c>
      <c r="M96" s="13" t="s">
        <v>141</v>
      </c>
      <c r="N96" s="214">
        <f>VLOOKUP($M96,Лист5!$A$1:$N$10,2,FALSE)*$K96</f>
        <v>0</v>
      </c>
      <c r="O96" s="214">
        <f>VLOOKUP($M96,Лист5!$A$1:$N$10,3,FALSE)*$K96</f>
        <v>0</v>
      </c>
      <c r="P96" s="214">
        <f>VLOOKUP($M96,Лист5!$A$1:$N$10,4,FALSE)*$K96</f>
        <v>0</v>
      </c>
      <c r="Q96" s="214">
        <f>VLOOKUP($M96,Лист5!$A$1:$N$10,5,FALSE)*$K96</f>
        <v>0</v>
      </c>
      <c r="R96" s="214">
        <f>VLOOKUP($M96,Лист5!$A$1:$N$10,6,FALSE)*$K96</f>
        <v>0</v>
      </c>
      <c r="S96" s="214">
        <f>VLOOKUP($M96,Лист5!$A$1:$N$10,7,FALSE)*$K96</f>
        <v>0</v>
      </c>
      <c r="T96" s="214">
        <f>VLOOKUP($M96,Лист5!$A$1:$N$10,8,FALSE)*$K96</f>
        <v>0</v>
      </c>
      <c r="U96" s="214">
        <f>VLOOKUP($M96,Лист5!$A$1:$N$10,9,FALSE)*$K96</f>
        <v>0</v>
      </c>
      <c r="V96" s="214">
        <f>VLOOKUP($M96,Лист5!$A$1:$N$10,10,FALSE)*$K96</f>
        <v>0</v>
      </c>
      <c r="W96" s="214">
        <f>VLOOKUP($M96,Лист5!$A$1:$N$10,11,FALSE)*$K96</f>
        <v>0</v>
      </c>
      <c r="X96" s="214">
        <f>VLOOKUP($M96,Лист5!$A$1:$N$10,12,FALSE)*$K96</f>
        <v>4030.4563200000002</v>
      </c>
      <c r="Y96" s="214">
        <f>VLOOKUP($M96,Лист5!$A$1:$N$10,13,FALSE)*$K96</f>
        <v>0</v>
      </c>
      <c r="Z96" s="214">
        <f>VLOOKUP($M96,Лист5!$A$1:$N$10,14,FALSE)*$K96</f>
        <v>4030.4563200000002</v>
      </c>
      <c r="AA96" s="214" t="e">
        <f>VLOOKUP($M96,Лист5!$A$1:$N$10,15,FALSE)*$K96</f>
        <v>#REF!</v>
      </c>
      <c r="AB96" s="214" t="e">
        <f>VLOOKUP($M96,Лист5!$A$1:$N$10,16,FALSE)*$K96</f>
        <v>#REF!</v>
      </c>
      <c r="AC96" s="214" t="e">
        <f>VLOOKUP($M96,Лист5!$A$1:$N$10,17,FALSE)*$K96</f>
        <v>#REF!</v>
      </c>
      <c r="AD96" t="s">
        <v>229</v>
      </c>
    </row>
    <row r="97" spans="1:30">
      <c r="A97" s="6"/>
      <c r="B97" s="234"/>
      <c r="C97" s="7" t="s">
        <v>155</v>
      </c>
      <c r="D97" s="7" t="s">
        <v>156</v>
      </c>
      <c r="E97" s="7">
        <v>0.65300000000000002</v>
      </c>
      <c r="F97" s="7">
        <v>1456</v>
      </c>
      <c r="G97" s="7">
        <v>3.11</v>
      </c>
      <c r="H97" s="15">
        <f t="shared" si="6"/>
        <v>0</v>
      </c>
      <c r="I97" s="230"/>
      <c r="J97" s="10">
        <f t="shared" si="7"/>
        <v>0</v>
      </c>
      <c r="K97" s="10">
        <f t="shared" si="8"/>
        <v>0</v>
      </c>
      <c r="L97" s="11" t="s">
        <v>485</v>
      </c>
      <c r="M97" s="19" t="s">
        <v>38</v>
      </c>
      <c r="N97" s="214">
        <f>VLOOKUP($M97,Лист5!$A$1:$N$10,2,FALSE)*$K97</f>
        <v>0</v>
      </c>
      <c r="O97" s="214">
        <f>VLOOKUP($M97,Лист5!$A$1:$N$10,3,FALSE)*$K97</f>
        <v>0</v>
      </c>
      <c r="P97" s="214">
        <f>VLOOKUP($M97,Лист5!$A$1:$N$10,4,FALSE)*$K97</f>
        <v>0</v>
      </c>
      <c r="Q97" s="214">
        <f>VLOOKUP($M97,Лист5!$A$1:$N$10,5,FALSE)*$K97</f>
        <v>0</v>
      </c>
      <c r="R97" s="214">
        <f>VLOOKUP($M97,Лист5!$A$1:$N$10,6,FALSE)*$K97</f>
        <v>0</v>
      </c>
      <c r="S97" s="214">
        <f>VLOOKUP($M97,Лист5!$A$1:$N$10,7,FALSE)*$K97</f>
        <v>0</v>
      </c>
      <c r="T97" s="214">
        <f>VLOOKUP($M97,Лист5!$A$1:$N$10,8,FALSE)*$K97</f>
        <v>0</v>
      </c>
      <c r="U97" s="214">
        <f>VLOOKUP($M97,Лист5!$A$1:$N$10,9,FALSE)*$K97</f>
        <v>0</v>
      </c>
      <c r="V97" s="214">
        <f>VLOOKUP($M97,Лист5!$A$1:$N$10,10,FALSE)*$K97</f>
        <v>0</v>
      </c>
      <c r="W97" s="214">
        <f>VLOOKUP($M97,Лист5!$A$1:$N$10,11,FALSE)*$K97</f>
        <v>0</v>
      </c>
      <c r="X97" s="214">
        <f>VLOOKUP($M97,Лист5!$A$1:$N$10,12,FALSE)*$K97</f>
        <v>0</v>
      </c>
      <c r="Y97" s="214">
        <f>VLOOKUP($M97,Лист5!$A$1:$N$10,13,FALSE)*$K97</f>
        <v>0</v>
      </c>
      <c r="Z97" s="214">
        <f>VLOOKUP($M97,Лист5!$A$1:$N$10,14,FALSE)*$K97</f>
        <v>0</v>
      </c>
      <c r="AA97" s="214" t="e">
        <f>VLOOKUP($M97,Лист5!$A$1:$N$10,15,FALSE)*$K97</f>
        <v>#REF!</v>
      </c>
      <c r="AB97" s="214" t="e">
        <f>VLOOKUP($M97,Лист5!$A$1:$N$10,16,FALSE)*$K97</f>
        <v>#REF!</v>
      </c>
      <c r="AC97" s="214" t="e">
        <f>VLOOKUP($M97,Лист5!$A$1:$N$10,17,FALSE)*$K97</f>
        <v>#REF!</v>
      </c>
      <c r="AD97" t="s">
        <v>227</v>
      </c>
    </row>
    <row r="98" spans="1:30">
      <c r="A98" s="6"/>
      <c r="B98" s="234">
        <v>13</v>
      </c>
      <c r="C98" s="7" t="s">
        <v>157</v>
      </c>
      <c r="D98" s="7" t="s">
        <v>158</v>
      </c>
      <c r="E98" s="8">
        <v>0.59</v>
      </c>
      <c r="F98" s="7">
        <v>1638</v>
      </c>
      <c r="G98" s="7">
        <v>3.45</v>
      </c>
      <c r="H98" s="16">
        <f t="shared" ref="H98:H103" si="9">J98/F98</f>
        <v>11.282637362637365</v>
      </c>
      <c r="I98" s="230">
        <v>4</v>
      </c>
      <c r="J98" s="10">
        <f t="shared" ref="J98:J129" si="10">G98*$J$1*I98</f>
        <v>18480.960000000003</v>
      </c>
      <c r="K98" s="10">
        <f t="shared" ref="K98:K129" si="11">J98*E98</f>
        <v>10903.7664</v>
      </c>
      <c r="L98" s="11" t="s">
        <v>485</v>
      </c>
      <c r="M98" s="19" t="s">
        <v>38</v>
      </c>
      <c r="N98" s="214">
        <f>VLOOKUP($M98,Лист5!$A$1:$N$10,2,FALSE)*$K98</f>
        <v>8626.3974683544311</v>
      </c>
      <c r="O98" s="214">
        <f>VLOOKUP($M98,Лист5!$A$1:$N$10,3,FALSE)*$K98</f>
        <v>293.29751392405063</v>
      </c>
      <c r="P98" s="214">
        <f>VLOOKUP($M98,Лист5!$A$1:$N$10,4,FALSE)*$K98</f>
        <v>0</v>
      </c>
      <c r="Q98" s="214">
        <f>VLOOKUP($M98,Лист5!$A$1:$N$10,5,FALSE)*$K98</f>
        <v>258.79192405063293</v>
      </c>
      <c r="R98" s="214">
        <f>VLOOKUP($M98,Лист5!$A$1:$N$10,6,FALSE)*$K98</f>
        <v>431.31987341772151</v>
      </c>
      <c r="S98" s="214">
        <f>VLOOKUP($M98,Лист5!$A$1:$N$10,7,FALSE)*$K98</f>
        <v>1293.9596202531645</v>
      </c>
      <c r="T98" s="214">
        <f>VLOOKUP($M98,Лист5!$A$1:$N$10,8,FALSE)*$K98</f>
        <v>0</v>
      </c>
      <c r="U98" s="214">
        <f>VLOOKUP($M98,Лист5!$A$1:$N$10,9,FALSE)*$K98</f>
        <v>0</v>
      </c>
      <c r="V98" s="214">
        <f>VLOOKUP($M98,Лист5!$A$1:$N$10,10,FALSE)*$K98</f>
        <v>0</v>
      </c>
      <c r="W98" s="214">
        <f>VLOOKUP($M98,Лист5!$A$1:$N$10,11,FALSE)*$K98</f>
        <v>0</v>
      </c>
      <c r="X98" s="214">
        <f>VLOOKUP($M98,Лист5!$A$1:$N$10,12,FALSE)*$K98</f>
        <v>0</v>
      </c>
      <c r="Y98" s="214">
        <f>VLOOKUP($M98,Лист5!$A$1:$N$10,13,FALSE)*$K98</f>
        <v>0</v>
      </c>
      <c r="Z98" s="214">
        <f>VLOOKUP($M98,Лист5!$A$1:$N$10,14,FALSE)*$K98</f>
        <v>10903.7664</v>
      </c>
      <c r="AA98" s="214" t="e">
        <f>VLOOKUP($M98,Лист5!$A$1:$N$10,15,FALSE)*$K98</f>
        <v>#REF!</v>
      </c>
      <c r="AB98" s="214" t="e">
        <f>VLOOKUP($M98,Лист5!$A$1:$N$10,16,FALSE)*$K98</f>
        <v>#REF!</v>
      </c>
      <c r="AC98" s="214" t="e">
        <f>VLOOKUP($M98,Лист5!$A$1:$N$10,17,FALSE)*$K98</f>
        <v>#REF!</v>
      </c>
      <c r="AD98" t="s">
        <v>229</v>
      </c>
    </row>
    <row r="99" spans="1:30">
      <c r="A99" s="6"/>
      <c r="B99" s="234"/>
      <c r="C99" s="7" t="s">
        <v>159</v>
      </c>
      <c r="D99" s="7" t="s">
        <v>160</v>
      </c>
      <c r="E99" s="7">
        <v>1.08</v>
      </c>
      <c r="F99" s="7">
        <v>780</v>
      </c>
      <c r="G99" s="7">
        <v>2.2000000000000002</v>
      </c>
      <c r="H99" s="9">
        <f t="shared" si="9"/>
        <v>0</v>
      </c>
      <c r="I99" s="230"/>
      <c r="J99" s="10">
        <f t="shared" si="10"/>
        <v>0</v>
      </c>
      <c r="K99" s="10">
        <f t="shared" si="11"/>
        <v>0</v>
      </c>
      <c r="L99" s="11" t="s">
        <v>485</v>
      </c>
      <c r="M99" s="19" t="s">
        <v>38</v>
      </c>
      <c r="N99" s="214">
        <f>VLOOKUP($M99,Лист5!$A$1:$N$10,2,FALSE)*$K99</f>
        <v>0</v>
      </c>
      <c r="O99" s="214">
        <f>VLOOKUP($M99,Лист5!$A$1:$N$10,3,FALSE)*$K99</f>
        <v>0</v>
      </c>
      <c r="P99" s="214">
        <f>VLOOKUP($M99,Лист5!$A$1:$N$10,4,FALSE)*$K99</f>
        <v>0</v>
      </c>
      <c r="Q99" s="214">
        <f>VLOOKUP($M99,Лист5!$A$1:$N$10,5,FALSE)*$K99</f>
        <v>0</v>
      </c>
      <c r="R99" s="214">
        <f>VLOOKUP($M99,Лист5!$A$1:$N$10,6,FALSE)*$K99</f>
        <v>0</v>
      </c>
      <c r="S99" s="214">
        <f>VLOOKUP($M99,Лист5!$A$1:$N$10,7,FALSE)*$K99</f>
        <v>0</v>
      </c>
      <c r="T99" s="214">
        <f>VLOOKUP($M99,Лист5!$A$1:$N$10,8,FALSE)*$K99</f>
        <v>0</v>
      </c>
      <c r="U99" s="214">
        <f>VLOOKUP($M99,Лист5!$A$1:$N$10,9,FALSE)*$K99</f>
        <v>0</v>
      </c>
      <c r="V99" s="214">
        <f>VLOOKUP($M99,Лист5!$A$1:$N$10,10,FALSE)*$K99</f>
        <v>0</v>
      </c>
      <c r="W99" s="214">
        <f>VLOOKUP($M99,Лист5!$A$1:$N$10,11,FALSE)*$K99</f>
        <v>0</v>
      </c>
      <c r="X99" s="214">
        <f>VLOOKUP($M99,Лист5!$A$1:$N$10,12,FALSE)*$K99</f>
        <v>0</v>
      </c>
      <c r="Y99" s="214">
        <f>VLOOKUP($M99,Лист5!$A$1:$N$10,13,FALSE)*$K99</f>
        <v>0</v>
      </c>
      <c r="Z99" s="214">
        <f>VLOOKUP($M99,Лист5!$A$1:$N$10,14,FALSE)*$K99</f>
        <v>0</v>
      </c>
      <c r="AA99" s="214" t="e">
        <f>VLOOKUP($M99,Лист5!$A$1:$N$10,15,FALSE)*$K99</f>
        <v>#REF!</v>
      </c>
      <c r="AB99" s="214" t="e">
        <f>VLOOKUP($M99,Лист5!$A$1:$N$10,16,FALSE)*$K99</f>
        <v>#REF!</v>
      </c>
      <c r="AC99" s="214" t="e">
        <f>VLOOKUP($M99,Лист5!$A$1:$N$10,17,FALSE)*$K99</f>
        <v>#REF!</v>
      </c>
      <c r="AD99" t="s">
        <v>225</v>
      </c>
    </row>
    <row r="100" spans="1:30">
      <c r="A100" s="6"/>
      <c r="B100" s="234"/>
      <c r="C100" s="7" t="s">
        <v>159</v>
      </c>
      <c r="D100" s="7" t="s">
        <v>160</v>
      </c>
      <c r="E100" s="7">
        <v>1.08</v>
      </c>
      <c r="F100" s="7">
        <v>910</v>
      </c>
      <c r="G100" s="7">
        <v>2.2000000000000002</v>
      </c>
      <c r="H100" s="15">
        <f t="shared" si="9"/>
        <v>0</v>
      </c>
      <c r="I100" s="230"/>
      <c r="J100" s="10">
        <f t="shared" si="10"/>
        <v>0</v>
      </c>
      <c r="K100" s="10">
        <f t="shared" si="11"/>
        <v>0</v>
      </c>
      <c r="L100" s="11" t="s">
        <v>485</v>
      </c>
      <c r="M100" s="19" t="s">
        <v>38</v>
      </c>
      <c r="N100" s="214">
        <f>VLOOKUP($M100,Лист5!$A$1:$N$10,2,FALSE)*$K100</f>
        <v>0</v>
      </c>
      <c r="O100" s="214">
        <f>VLOOKUP($M100,Лист5!$A$1:$N$10,3,FALSE)*$K100</f>
        <v>0</v>
      </c>
      <c r="P100" s="214">
        <f>VLOOKUP($M100,Лист5!$A$1:$N$10,4,FALSE)*$K100</f>
        <v>0</v>
      </c>
      <c r="Q100" s="214">
        <f>VLOOKUP($M100,Лист5!$A$1:$N$10,5,FALSE)*$K100</f>
        <v>0</v>
      </c>
      <c r="R100" s="214">
        <f>VLOOKUP($M100,Лист5!$A$1:$N$10,6,FALSE)*$K100</f>
        <v>0</v>
      </c>
      <c r="S100" s="214">
        <f>VLOOKUP($M100,Лист5!$A$1:$N$10,7,FALSE)*$K100</f>
        <v>0</v>
      </c>
      <c r="T100" s="214">
        <f>VLOOKUP($M100,Лист5!$A$1:$N$10,8,FALSE)*$K100</f>
        <v>0</v>
      </c>
      <c r="U100" s="214">
        <f>VLOOKUP($M100,Лист5!$A$1:$N$10,9,FALSE)*$K100</f>
        <v>0</v>
      </c>
      <c r="V100" s="214">
        <f>VLOOKUP($M100,Лист5!$A$1:$N$10,10,FALSE)*$K100</f>
        <v>0</v>
      </c>
      <c r="W100" s="214">
        <f>VLOOKUP($M100,Лист5!$A$1:$N$10,11,FALSE)*$K100</f>
        <v>0</v>
      </c>
      <c r="X100" s="214">
        <f>VLOOKUP($M100,Лист5!$A$1:$N$10,12,FALSE)*$K100</f>
        <v>0</v>
      </c>
      <c r="Y100" s="214">
        <f>VLOOKUP($M100,Лист5!$A$1:$N$10,13,FALSE)*$K100</f>
        <v>0</v>
      </c>
      <c r="Z100" s="214">
        <f>VLOOKUP($M100,Лист5!$A$1:$N$10,14,FALSE)*$K100</f>
        <v>0</v>
      </c>
      <c r="AA100" s="214" t="e">
        <f>VLOOKUP($M100,Лист5!$A$1:$N$10,15,FALSE)*$K100</f>
        <v>#REF!</v>
      </c>
      <c r="AB100" s="214" t="e">
        <f>VLOOKUP($M100,Лист5!$A$1:$N$10,16,FALSE)*$K100</f>
        <v>#REF!</v>
      </c>
      <c r="AC100" s="214" t="e">
        <f>VLOOKUP($M100,Лист5!$A$1:$N$10,17,FALSE)*$K100</f>
        <v>#REF!</v>
      </c>
      <c r="AD100" t="s">
        <v>227</v>
      </c>
    </row>
    <row r="101" spans="1:30">
      <c r="A101" s="6"/>
      <c r="B101" s="234"/>
      <c r="C101" s="7" t="s">
        <v>161</v>
      </c>
      <c r="D101" s="7" t="s">
        <v>162</v>
      </c>
      <c r="E101" s="7">
        <v>1.22</v>
      </c>
      <c r="F101" s="7">
        <v>806</v>
      </c>
      <c r="G101" s="7">
        <v>2.1800000000000002</v>
      </c>
      <c r="H101" s="15">
        <f t="shared" si="9"/>
        <v>0</v>
      </c>
      <c r="I101" s="230"/>
      <c r="J101" s="10">
        <f t="shared" si="10"/>
        <v>0</v>
      </c>
      <c r="K101" s="10">
        <f t="shared" si="11"/>
        <v>0</v>
      </c>
      <c r="L101" s="11" t="s">
        <v>485</v>
      </c>
      <c r="M101" s="19" t="s">
        <v>38</v>
      </c>
      <c r="N101" s="214">
        <f>VLOOKUP($M101,Лист5!$A$1:$N$10,2,FALSE)*$K101</f>
        <v>0</v>
      </c>
      <c r="O101" s="214">
        <f>VLOOKUP($M101,Лист5!$A$1:$N$10,3,FALSE)*$K101</f>
        <v>0</v>
      </c>
      <c r="P101" s="214">
        <f>VLOOKUP($M101,Лист5!$A$1:$N$10,4,FALSE)*$K101</f>
        <v>0</v>
      </c>
      <c r="Q101" s="214">
        <f>VLOOKUP($M101,Лист5!$A$1:$N$10,5,FALSE)*$K101</f>
        <v>0</v>
      </c>
      <c r="R101" s="214">
        <f>VLOOKUP($M101,Лист5!$A$1:$N$10,6,FALSE)*$K101</f>
        <v>0</v>
      </c>
      <c r="S101" s="214">
        <f>VLOOKUP($M101,Лист5!$A$1:$N$10,7,FALSE)*$K101</f>
        <v>0</v>
      </c>
      <c r="T101" s="214">
        <f>VLOOKUP($M101,Лист5!$A$1:$N$10,8,FALSE)*$K101</f>
        <v>0</v>
      </c>
      <c r="U101" s="214">
        <f>VLOOKUP($M101,Лист5!$A$1:$N$10,9,FALSE)*$K101</f>
        <v>0</v>
      </c>
      <c r="V101" s="214">
        <f>VLOOKUP($M101,Лист5!$A$1:$N$10,10,FALSE)*$K101</f>
        <v>0</v>
      </c>
      <c r="W101" s="214">
        <f>VLOOKUP($M101,Лист5!$A$1:$N$10,11,FALSE)*$K101</f>
        <v>0</v>
      </c>
      <c r="X101" s="214">
        <f>VLOOKUP($M101,Лист5!$A$1:$N$10,12,FALSE)*$K101</f>
        <v>0</v>
      </c>
      <c r="Y101" s="214">
        <f>VLOOKUP($M101,Лист5!$A$1:$N$10,13,FALSE)*$K101</f>
        <v>0</v>
      </c>
      <c r="Z101" s="214">
        <f>VLOOKUP($M101,Лист5!$A$1:$N$10,14,FALSE)*$K101</f>
        <v>0</v>
      </c>
      <c r="AA101" s="214" t="e">
        <f>VLOOKUP($M101,Лист5!$A$1:$N$10,15,FALSE)*$K101</f>
        <v>#REF!</v>
      </c>
      <c r="AB101" s="214" t="e">
        <f>VLOOKUP($M101,Лист5!$A$1:$N$10,16,FALSE)*$K101</f>
        <v>#REF!</v>
      </c>
      <c r="AC101" s="214" t="e">
        <f>VLOOKUP($M101,Лист5!$A$1:$N$10,17,FALSE)*$K101</f>
        <v>#REF!</v>
      </c>
      <c r="AD101" t="s">
        <v>227</v>
      </c>
    </row>
    <row r="102" spans="1:30">
      <c r="A102" s="6"/>
      <c r="B102" s="234">
        <v>23</v>
      </c>
      <c r="C102" s="7" t="s">
        <v>163</v>
      </c>
      <c r="D102" s="7" t="s">
        <v>163</v>
      </c>
      <c r="E102" s="7">
        <v>0.108</v>
      </c>
      <c r="F102" s="7">
        <v>4225</v>
      </c>
      <c r="G102" s="7">
        <v>6.15</v>
      </c>
      <c r="H102" s="16">
        <f t="shared" si="9"/>
        <v>1.1891145088757396</v>
      </c>
      <c r="I102" s="230">
        <v>0.61</v>
      </c>
      <c r="J102" s="10">
        <f t="shared" si="10"/>
        <v>5024.0087999999996</v>
      </c>
      <c r="K102" s="10">
        <f t="shared" si="11"/>
        <v>542.59295039999995</v>
      </c>
      <c r="L102" s="11" t="s">
        <v>485</v>
      </c>
      <c r="M102" s="19" t="s">
        <v>38</v>
      </c>
      <c r="N102" s="214">
        <f>VLOOKUP($M102,Лист5!$A$1:$N$10,2,FALSE)*$K102</f>
        <v>429.26657468354426</v>
      </c>
      <c r="O102" s="214">
        <f>VLOOKUP($M102,Лист5!$A$1:$N$10,3,FALSE)*$K102</f>
        <v>14.595063539240504</v>
      </c>
      <c r="P102" s="214">
        <f>VLOOKUP($M102,Лист5!$A$1:$N$10,4,FALSE)*$K102</f>
        <v>0</v>
      </c>
      <c r="Q102" s="214">
        <f>VLOOKUP($M102,Лист5!$A$1:$N$10,5,FALSE)*$K102</f>
        <v>12.877997240506327</v>
      </c>
      <c r="R102" s="214">
        <f>VLOOKUP($M102,Лист5!$A$1:$N$10,6,FALSE)*$K102</f>
        <v>21.46332873417721</v>
      </c>
      <c r="S102" s="214">
        <f>VLOOKUP($M102,Лист5!$A$1:$N$10,7,FALSE)*$K102</f>
        <v>64.389986202531631</v>
      </c>
      <c r="T102" s="214">
        <f>VLOOKUP($M102,Лист5!$A$1:$N$10,8,FALSE)*$K102</f>
        <v>0</v>
      </c>
      <c r="U102" s="214">
        <f>VLOOKUP($M102,Лист5!$A$1:$N$10,9,FALSE)*$K102</f>
        <v>0</v>
      </c>
      <c r="V102" s="214">
        <f>VLOOKUP($M102,Лист5!$A$1:$N$10,10,FALSE)*$K102</f>
        <v>0</v>
      </c>
      <c r="W102" s="214">
        <f>VLOOKUP($M102,Лист5!$A$1:$N$10,11,FALSE)*$K102</f>
        <v>0</v>
      </c>
      <c r="X102" s="214">
        <f>VLOOKUP($M102,Лист5!$A$1:$N$10,12,FALSE)*$K102</f>
        <v>0</v>
      </c>
      <c r="Y102" s="214">
        <f>VLOOKUP($M102,Лист5!$A$1:$N$10,13,FALSE)*$K102</f>
        <v>0</v>
      </c>
      <c r="Z102" s="214">
        <f>VLOOKUP($M102,Лист5!$A$1:$N$10,14,FALSE)*$K102</f>
        <v>542.59295039999995</v>
      </c>
      <c r="AA102" s="214" t="e">
        <f>VLOOKUP($M102,Лист5!$A$1:$N$10,15,FALSE)*$K102</f>
        <v>#REF!</v>
      </c>
      <c r="AB102" s="214" t="e">
        <f>VLOOKUP($M102,Лист5!$A$1:$N$10,16,FALSE)*$K102</f>
        <v>#REF!</v>
      </c>
      <c r="AC102" s="214" t="e">
        <f>VLOOKUP($M102,Лист5!$A$1:$N$10,17,FALSE)*$K102</f>
        <v>#REF!</v>
      </c>
      <c r="AD102" t="s">
        <v>229</v>
      </c>
    </row>
    <row r="103" spans="1:30">
      <c r="A103" s="6"/>
      <c r="B103" s="234"/>
      <c r="C103" s="7" t="s">
        <v>164</v>
      </c>
      <c r="D103" s="7" t="s">
        <v>164</v>
      </c>
      <c r="E103" s="7">
        <v>0.34399999999999997</v>
      </c>
      <c r="F103" s="7">
        <v>1600</v>
      </c>
      <c r="G103" s="7">
        <v>2.58</v>
      </c>
      <c r="H103" s="15">
        <f t="shared" si="9"/>
        <v>0</v>
      </c>
      <c r="I103" s="230"/>
      <c r="J103" s="10">
        <f t="shared" si="10"/>
        <v>0</v>
      </c>
      <c r="K103" s="10">
        <f t="shared" si="11"/>
        <v>0</v>
      </c>
      <c r="L103" s="11" t="s">
        <v>485</v>
      </c>
      <c r="M103" s="19" t="s">
        <v>38</v>
      </c>
      <c r="N103" s="214">
        <f>VLOOKUP($M103,Лист5!$A$1:$N$10,2,FALSE)*$K103</f>
        <v>0</v>
      </c>
      <c r="O103" s="214">
        <f>VLOOKUP($M103,Лист5!$A$1:$N$10,3,FALSE)*$K103</f>
        <v>0</v>
      </c>
      <c r="P103" s="214">
        <f>VLOOKUP($M103,Лист5!$A$1:$N$10,4,FALSE)*$K103</f>
        <v>0</v>
      </c>
      <c r="Q103" s="214">
        <f>VLOOKUP($M103,Лист5!$A$1:$N$10,5,FALSE)*$K103</f>
        <v>0</v>
      </c>
      <c r="R103" s="214">
        <f>VLOOKUP($M103,Лист5!$A$1:$N$10,6,FALSE)*$K103</f>
        <v>0</v>
      </c>
      <c r="S103" s="214">
        <f>VLOOKUP($M103,Лист5!$A$1:$N$10,7,FALSE)*$K103</f>
        <v>0</v>
      </c>
      <c r="T103" s="214">
        <f>VLOOKUP($M103,Лист5!$A$1:$N$10,8,FALSE)*$K103</f>
        <v>0</v>
      </c>
      <c r="U103" s="214">
        <f>VLOOKUP($M103,Лист5!$A$1:$N$10,9,FALSE)*$K103</f>
        <v>0</v>
      </c>
      <c r="V103" s="214">
        <f>VLOOKUP($M103,Лист5!$A$1:$N$10,10,FALSE)*$K103</f>
        <v>0</v>
      </c>
      <c r="W103" s="214">
        <f>VLOOKUP($M103,Лист5!$A$1:$N$10,11,FALSE)*$K103</f>
        <v>0</v>
      </c>
      <c r="X103" s="214">
        <f>VLOOKUP($M103,Лист5!$A$1:$N$10,12,FALSE)*$K103</f>
        <v>0</v>
      </c>
      <c r="Y103" s="214">
        <f>VLOOKUP($M103,Лист5!$A$1:$N$10,13,FALSE)*$K103</f>
        <v>0</v>
      </c>
      <c r="Z103" s="214">
        <f>VLOOKUP($M103,Лист5!$A$1:$N$10,14,FALSE)*$K103</f>
        <v>0</v>
      </c>
      <c r="AA103" s="214" t="e">
        <f>VLOOKUP($M103,Лист5!$A$1:$N$10,15,FALSE)*$K103</f>
        <v>#REF!</v>
      </c>
      <c r="AB103" s="214" t="e">
        <f>VLOOKUP($M103,Лист5!$A$1:$N$10,16,FALSE)*$K103</f>
        <v>#REF!</v>
      </c>
      <c r="AC103" s="214" t="e">
        <f>VLOOKUP($M103,Лист5!$A$1:$N$10,17,FALSE)*$K103</f>
        <v>#REF!</v>
      </c>
      <c r="AD103" t="s">
        <v>227</v>
      </c>
    </row>
    <row r="104" spans="1:30">
      <c r="A104" s="6"/>
      <c r="B104" s="234"/>
      <c r="C104" s="7"/>
      <c r="D104" s="7"/>
      <c r="E104" s="7"/>
      <c r="F104" s="7"/>
      <c r="G104" s="7"/>
      <c r="H104" s="39"/>
      <c r="I104" s="39"/>
      <c r="J104" s="10">
        <f t="shared" si="10"/>
        <v>0</v>
      </c>
      <c r="K104" s="10">
        <f t="shared" si="11"/>
        <v>0</v>
      </c>
      <c r="L104" s="10"/>
    </row>
    <row r="105" spans="1:30">
      <c r="A105" s="6"/>
      <c r="B105" s="234"/>
      <c r="C105" s="7"/>
      <c r="D105" s="7"/>
      <c r="E105" s="7"/>
      <c r="F105" s="7"/>
      <c r="G105" s="7"/>
      <c r="H105" s="39"/>
      <c r="I105" s="39"/>
      <c r="J105" s="10">
        <f t="shared" si="10"/>
        <v>0</v>
      </c>
      <c r="K105" s="10">
        <f t="shared" si="11"/>
        <v>0</v>
      </c>
      <c r="L105" s="10"/>
    </row>
    <row r="106" spans="1:30">
      <c r="A106" s="6"/>
      <c r="B106" s="234"/>
      <c r="C106" s="7"/>
      <c r="D106" s="7"/>
      <c r="E106" s="7"/>
      <c r="F106" s="7"/>
      <c r="G106" s="7"/>
      <c r="H106" s="39"/>
      <c r="I106" s="39"/>
      <c r="J106" s="10">
        <f t="shared" si="10"/>
        <v>0</v>
      </c>
      <c r="K106" s="10">
        <f t="shared" si="11"/>
        <v>0</v>
      </c>
      <c r="L106" s="10"/>
    </row>
    <row r="107" spans="1:30">
      <c r="A107" s="6"/>
      <c r="B107" s="234"/>
      <c r="C107" s="7"/>
      <c r="D107" s="7"/>
      <c r="E107" s="7"/>
      <c r="F107" s="7"/>
      <c r="G107" s="7"/>
      <c r="H107" s="39"/>
      <c r="I107" s="39"/>
      <c r="J107" s="10">
        <f t="shared" si="10"/>
        <v>0</v>
      </c>
      <c r="K107" s="10">
        <f t="shared" si="11"/>
        <v>0</v>
      </c>
      <c r="L107" s="10"/>
    </row>
    <row r="108" spans="1:30">
      <c r="A108" s="6"/>
      <c r="B108" s="234"/>
      <c r="C108" s="7"/>
      <c r="D108" s="7"/>
      <c r="E108" s="7"/>
      <c r="F108" s="7"/>
      <c r="G108" s="7"/>
      <c r="H108" s="39"/>
      <c r="I108" s="39"/>
      <c r="J108" s="10">
        <f t="shared" si="10"/>
        <v>0</v>
      </c>
      <c r="K108" s="10">
        <f t="shared" si="11"/>
        <v>0</v>
      </c>
      <c r="L108" s="10"/>
    </row>
    <row r="109" spans="1:30">
      <c r="A109" s="6"/>
      <c r="B109" s="234"/>
      <c r="C109" s="7"/>
      <c r="D109" s="7"/>
      <c r="E109" s="7"/>
      <c r="F109" s="7"/>
      <c r="G109" s="7"/>
      <c r="H109" s="39"/>
      <c r="I109" s="39"/>
      <c r="J109" s="10">
        <f t="shared" si="10"/>
        <v>0</v>
      </c>
      <c r="K109" s="10">
        <f t="shared" si="11"/>
        <v>0</v>
      </c>
      <c r="L109" s="10"/>
    </row>
    <row r="110" spans="1:30">
      <c r="A110" s="6"/>
      <c r="B110" s="234"/>
      <c r="C110" s="7"/>
      <c r="D110" s="7"/>
      <c r="E110" s="7"/>
      <c r="F110" s="7"/>
      <c r="G110" s="7"/>
      <c r="H110" s="39"/>
      <c r="I110" s="39"/>
      <c r="J110" s="10">
        <f t="shared" si="10"/>
        <v>0</v>
      </c>
      <c r="K110" s="10">
        <f t="shared" si="11"/>
        <v>0</v>
      </c>
      <c r="L110" s="10"/>
    </row>
    <row r="111" spans="1:30">
      <c r="A111" s="6"/>
      <c r="B111" s="234"/>
      <c r="C111" s="7"/>
      <c r="D111" s="7"/>
      <c r="E111" s="7"/>
      <c r="F111" s="7"/>
      <c r="G111" s="7"/>
      <c r="H111" s="39"/>
      <c r="I111" s="39"/>
      <c r="J111" s="10">
        <f t="shared" si="10"/>
        <v>0</v>
      </c>
      <c r="K111" s="10">
        <f t="shared" si="11"/>
        <v>0</v>
      </c>
      <c r="L111" s="10"/>
    </row>
    <row r="112" spans="1:30" s="13" customFormat="1">
      <c r="A112" s="20"/>
      <c r="B112" s="40">
        <v>0</v>
      </c>
      <c r="C112" s="41"/>
      <c r="D112" s="41"/>
      <c r="E112" s="41"/>
      <c r="F112" s="42"/>
      <c r="G112" s="42"/>
      <c r="H112" s="43">
        <f>SUBTOTAL(9,H25:H103)</f>
        <v>795.94996831570279</v>
      </c>
      <c r="I112" s="43"/>
      <c r="J112" s="44">
        <f>SUBTOTAL(9,J25:J103)</f>
        <v>835247.6568</v>
      </c>
      <c r="K112" s="44">
        <f>SUBTOTAL(9,K25:K103)</f>
        <v>655823.10320639983</v>
      </c>
      <c r="L112" s="44"/>
      <c r="N112" s="44">
        <f>SUBTOTAL(9,N25:N103)</f>
        <v>497925.88961529685</v>
      </c>
      <c r="O112" s="44">
        <f t="shared" ref="O112:AC112" si="12">SUBTOTAL(9,O25:O103)</f>
        <v>17706.982721507935</v>
      </c>
      <c r="P112" s="44">
        <f t="shared" si="12"/>
        <v>0</v>
      </c>
      <c r="Q112" s="44">
        <f t="shared" si="12"/>
        <v>14838.702073003509</v>
      </c>
      <c r="R112" s="44">
        <f t="shared" si="12"/>
        <v>24830.244737127912</v>
      </c>
      <c r="S112" s="44">
        <f t="shared" si="12"/>
        <v>75349.380878663782</v>
      </c>
      <c r="T112" s="44">
        <f t="shared" si="12"/>
        <v>0</v>
      </c>
      <c r="U112" s="44">
        <f t="shared" si="12"/>
        <v>0</v>
      </c>
      <c r="V112" s="44">
        <f t="shared" si="12"/>
        <v>0</v>
      </c>
      <c r="W112" s="44">
        <f t="shared" si="12"/>
        <v>0</v>
      </c>
      <c r="X112" s="44">
        <f t="shared" si="12"/>
        <v>25171.903180800004</v>
      </c>
      <c r="Y112" s="44">
        <f t="shared" si="12"/>
        <v>0</v>
      </c>
      <c r="Z112" s="44">
        <f t="shared" si="12"/>
        <v>655823.10320639983</v>
      </c>
      <c r="AA112" s="44" t="e">
        <f t="shared" si="12"/>
        <v>#REF!</v>
      </c>
      <c r="AB112" s="44" t="e">
        <f t="shared" si="12"/>
        <v>#REF!</v>
      </c>
      <c r="AC112" s="44" t="e">
        <f t="shared" si="12"/>
        <v>#REF!</v>
      </c>
      <c r="AD112"/>
    </row>
    <row r="113" spans="1:29" s="13" customFormat="1">
      <c r="A113" s="45"/>
      <c r="B113" s="46"/>
      <c r="C113" s="45"/>
      <c r="D113" s="45"/>
      <c r="E113" s="45"/>
      <c r="F113" s="45"/>
      <c r="G113" s="45"/>
      <c r="AB113" s="13" t="s">
        <v>366</v>
      </c>
      <c r="AC113" s="47" t="e">
        <f>AC46+AC62</f>
        <v>#REF!</v>
      </c>
    </row>
    <row r="114" spans="1:29" s="13" customFormat="1">
      <c r="A114" s="45"/>
      <c r="B114" s="46"/>
      <c r="C114" s="45"/>
      <c r="D114" s="45"/>
      <c r="E114" s="45"/>
      <c r="F114" s="45"/>
      <c r="G114" s="45"/>
      <c r="AB114" s="13" t="s">
        <v>367</v>
      </c>
      <c r="AC114" s="47" t="e">
        <f>AC87+AC88+AC96</f>
        <v>#REF!</v>
      </c>
    </row>
    <row r="115" spans="1:29">
      <c r="C115" s="45"/>
    </row>
    <row r="116" spans="1:29">
      <c r="C116" s="45"/>
    </row>
  </sheetData>
  <autoFilter ref="B1:K114"/>
  <pageMargins left="0.70866141732283472" right="0.70866141732283472" top="0.74803149606299213" bottom="0.74803149606299213" header="0.31496062992125984" footer="0.31496062992125984"/>
  <pageSetup paperSize="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XEI116"/>
  <sheetViews>
    <sheetView topLeftCell="B1" zoomScaleNormal="100" workbookViewId="0">
      <selection activeCell="M27" sqref="M27"/>
    </sheetView>
  </sheetViews>
  <sheetFormatPr defaultRowHeight="15"/>
  <cols>
    <col min="1" max="1" width="5.5703125" style="115" hidden="1" customWidth="1"/>
    <col min="2" max="2" width="4.42578125" style="45" customWidth="1"/>
    <col min="3" max="3" width="17.5703125" style="115" customWidth="1"/>
    <col min="4" max="4" width="19.85546875" style="115" bestFit="1" customWidth="1"/>
    <col min="5" max="5" width="12.5703125" style="115" bestFit="1" customWidth="1"/>
    <col min="6" max="6" width="15.7109375" style="115" bestFit="1" customWidth="1"/>
    <col min="7" max="7" width="14.85546875" style="115" bestFit="1" customWidth="1"/>
    <col min="8" max="9" width="8.85546875" customWidth="1"/>
    <col min="10" max="10" width="11.28515625" customWidth="1"/>
    <col min="11" max="11" width="10.7109375" customWidth="1"/>
    <col min="12" max="12" width="25.7109375" customWidth="1"/>
    <col min="14" max="14" width="7.7109375" customWidth="1"/>
    <col min="15" max="15" width="8.5703125" customWidth="1"/>
    <col min="16" max="16" width="13.5703125" customWidth="1"/>
    <col min="17" max="17" width="8" customWidth="1"/>
    <col min="18" max="18" width="14.28515625" customWidth="1"/>
    <col min="19" max="23" width="12.5703125" customWidth="1"/>
    <col min="24" max="26" width="8.85546875" customWidth="1"/>
    <col min="28" max="28" width="11.5703125" customWidth="1"/>
    <col min="29" max="29" width="23.7109375" customWidth="1"/>
    <col min="83" max="83" width="4" bestFit="1" customWidth="1"/>
    <col min="110" max="130" width="0" hidden="1" customWidth="1"/>
    <col min="240" max="240" width="0" hidden="1" customWidth="1"/>
    <col min="241" max="241" width="4.42578125" customWidth="1"/>
    <col min="242" max="242" width="17.5703125" customWidth="1"/>
    <col min="243" max="243" width="19.85546875" bestFit="1" customWidth="1"/>
    <col min="244" max="245" width="0" hidden="1" customWidth="1"/>
    <col min="246" max="246" width="13.28515625" bestFit="1" customWidth="1"/>
    <col min="247" max="247" width="8.42578125" customWidth="1"/>
    <col min="248" max="248" width="7.7109375" customWidth="1"/>
    <col min="249" max="249" width="12.28515625" customWidth="1"/>
    <col min="250" max="255" width="3.85546875" customWidth="1"/>
    <col min="256" max="256" width="4" customWidth="1"/>
    <col min="257" max="263" width="0" hidden="1" customWidth="1"/>
    <col min="264" max="264" width="16.28515625" customWidth="1"/>
    <col min="265" max="265" width="11.5703125" bestFit="1" customWidth="1"/>
    <col min="266" max="266" width="11.42578125" customWidth="1"/>
    <col min="267" max="267" width="13.5703125" bestFit="1" customWidth="1"/>
    <col min="268" max="268" width="9" customWidth="1"/>
    <col min="269" max="269" width="9.140625" bestFit="1" customWidth="1"/>
    <col min="270" max="270" width="8.7109375" bestFit="1" customWidth="1"/>
    <col min="271" max="271" width="7.28515625" customWidth="1"/>
    <col min="272" max="272" width="11" customWidth="1"/>
    <col min="273" max="273" width="9.85546875" customWidth="1"/>
    <col min="274" max="274" width="11.5703125" customWidth="1"/>
    <col min="275" max="275" width="1.5703125" customWidth="1"/>
    <col min="276" max="276" width="7.85546875" bestFit="1" customWidth="1"/>
    <col min="281" max="281" width="10.28515625" customWidth="1"/>
    <col min="339" max="339" width="4" bestFit="1" customWidth="1"/>
    <col min="496" max="496" width="0" hidden="1" customWidth="1"/>
    <col min="497" max="497" width="4.42578125" customWidth="1"/>
    <col min="498" max="498" width="17.5703125" customWidth="1"/>
    <col min="499" max="499" width="19.85546875" bestFit="1" customWidth="1"/>
    <col min="500" max="501" width="0" hidden="1" customWidth="1"/>
    <col min="502" max="502" width="13.28515625" bestFit="1" customWidth="1"/>
    <col min="503" max="503" width="8.42578125" customWidth="1"/>
    <col min="504" max="504" width="7.7109375" customWidth="1"/>
    <col min="505" max="505" width="12.28515625" customWidth="1"/>
    <col min="506" max="511" width="3.85546875" customWidth="1"/>
    <col min="512" max="512" width="4" customWidth="1"/>
    <col min="513" max="519" width="0" hidden="1" customWidth="1"/>
    <col min="520" max="520" width="16.28515625" customWidth="1"/>
    <col min="521" max="521" width="11.5703125" bestFit="1" customWidth="1"/>
    <col min="522" max="522" width="11.42578125" customWidth="1"/>
    <col min="523" max="523" width="13.5703125" bestFit="1" customWidth="1"/>
    <col min="524" max="524" width="9" customWidth="1"/>
    <col min="525" max="525" width="9.140625" bestFit="1" customWidth="1"/>
    <col min="526" max="526" width="8.7109375" bestFit="1" customWidth="1"/>
    <col min="527" max="527" width="7.28515625" customWidth="1"/>
    <col min="528" max="528" width="11" customWidth="1"/>
    <col min="529" max="529" width="9.85546875" customWidth="1"/>
    <col min="530" max="530" width="11.5703125" customWidth="1"/>
    <col min="531" max="531" width="1.5703125" customWidth="1"/>
    <col min="532" max="532" width="7.85546875" bestFit="1" customWidth="1"/>
    <col min="537" max="537" width="10.28515625" customWidth="1"/>
    <col min="595" max="595" width="4" bestFit="1" customWidth="1"/>
    <col min="752" max="752" width="0" hidden="1" customWidth="1"/>
    <col min="753" max="753" width="4.42578125" customWidth="1"/>
    <col min="754" max="754" width="17.5703125" customWidth="1"/>
    <col min="755" max="755" width="19.85546875" bestFit="1" customWidth="1"/>
    <col min="756" max="757" width="0" hidden="1" customWidth="1"/>
    <col min="758" max="758" width="13.28515625" bestFit="1" customWidth="1"/>
    <col min="759" max="759" width="8.42578125" customWidth="1"/>
    <col min="760" max="760" width="7.7109375" customWidth="1"/>
    <col min="761" max="761" width="12.28515625" customWidth="1"/>
    <col min="762" max="767" width="3.85546875" customWidth="1"/>
    <col min="768" max="768" width="4" customWidth="1"/>
    <col min="769" max="775" width="0" hidden="1" customWidth="1"/>
    <col min="776" max="776" width="16.28515625" customWidth="1"/>
    <col min="777" max="777" width="11.5703125" bestFit="1" customWidth="1"/>
    <col min="778" max="778" width="11.42578125" customWidth="1"/>
    <col min="779" max="779" width="13.5703125" bestFit="1" customWidth="1"/>
    <col min="780" max="780" width="9" customWidth="1"/>
    <col min="781" max="781" width="9.140625" bestFit="1" customWidth="1"/>
    <col min="782" max="782" width="8.7109375" bestFit="1" customWidth="1"/>
    <col min="783" max="783" width="7.28515625" customWidth="1"/>
    <col min="784" max="784" width="11" customWidth="1"/>
    <col min="785" max="785" width="9.85546875" customWidth="1"/>
    <col min="786" max="786" width="11.5703125" customWidth="1"/>
    <col min="787" max="787" width="1.5703125" customWidth="1"/>
    <col min="788" max="788" width="7.85546875" bestFit="1" customWidth="1"/>
    <col min="793" max="793" width="10.28515625" customWidth="1"/>
    <col min="851" max="851" width="4" bestFit="1" customWidth="1"/>
    <col min="1008" max="1008" width="0" hidden="1" customWidth="1"/>
    <col min="1009" max="1009" width="4.42578125" customWidth="1"/>
    <col min="1010" max="1010" width="17.5703125" customWidth="1"/>
    <col min="1011" max="1011" width="19.85546875" bestFit="1" customWidth="1"/>
    <col min="1012" max="1013" width="0" hidden="1" customWidth="1"/>
    <col min="1014" max="1014" width="13.28515625" bestFit="1" customWidth="1"/>
    <col min="1015" max="1015" width="8.42578125" customWidth="1"/>
    <col min="1016" max="1016" width="7.7109375" customWidth="1"/>
    <col min="1017" max="1017" width="12.28515625" customWidth="1"/>
    <col min="1018" max="1023" width="3.85546875" customWidth="1"/>
    <col min="1024" max="1024" width="4" customWidth="1"/>
    <col min="1025" max="1031" width="0" hidden="1" customWidth="1"/>
    <col min="1032" max="1032" width="16.28515625" customWidth="1"/>
    <col min="1033" max="1033" width="11.5703125" bestFit="1" customWidth="1"/>
    <col min="1034" max="1034" width="11.42578125" customWidth="1"/>
    <col min="1035" max="1035" width="13.5703125" bestFit="1" customWidth="1"/>
    <col min="1036" max="1036" width="9" customWidth="1"/>
    <col min="1037" max="1037" width="9.140625" bestFit="1" customWidth="1"/>
    <col min="1038" max="1038" width="8.7109375" bestFit="1" customWidth="1"/>
    <col min="1039" max="1039" width="7.28515625" customWidth="1"/>
    <col min="1040" max="1040" width="11" customWidth="1"/>
    <col min="1041" max="1041" width="9.85546875" customWidth="1"/>
    <col min="1042" max="1042" width="11.5703125" customWidth="1"/>
    <col min="1043" max="1043" width="1.5703125" customWidth="1"/>
    <col min="1044" max="1044" width="7.85546875" bestFit="1" customWidth="1"/>
    <col min="1049" max="1049" width="10.28515625" customWidth="1"/>
    <col min="1107" max="1107" width="4" bestFit="1" customWidth="1"/>
    <col min="1264" max="1264" width="0" hidden="1" customWidth="1"/>
    <col min="1265" max="1265" width="4.42578125" customWidth="1"/>
    <col min="1266" max="1266" width="17.5703125" customWidth="1"/>
    <col min="1267" max="1267" width="19.85546875" bestFit="1" customWidth="1"/>
    <col min="1268" max="1269" width="0" hidden="1" customWidth="1"/>
    <col min="1270" max="1270" width="13.28515625" bestFit="1" customWidth="1"/>
    <col min="1271" max="1271" width="8.42578125" customWidth="1"/>
    <col min="1272" max="1272" width="7.7109375" customWidth="1"/>
    <col min="1273" max="1273" width="12.28515625" customWidth="1"/>
    <col min="1274" max="1279" width="3.85546875" customWidth="1"/>
    <col min="1280" max="1280" width="4" customWidth="1"/>
    <col min="1281" max="1287" width="0" hidden="1" customWidth="1"/>
    <col min="1288" max="1288" width="16.28515625" customWidth="1"/>
    <col min="1289" max="1289" width="11.5703125" bestFit="1" customWidth="1"/>
    <col min="1290" max="1290" width="11.42578125" customWidth="1"/>
    <col min="1291" max="1291" width="13.5703125" bestFit="1" customWidth="1"/>
    <col min="1292" max="1292" width="9" customWidth="1"/>
    <col min="1293" max="1293" width="9.140625" bestFit="1" customWidth="1"/>
    <col min="1294" max="1294" width="8.7109375" bestFit="1" customWidth="1"/>
    <col min="1295" max="1295" width="7.28515625" customWidth="1"/>
    <col min="1296" max="1296" width="11" customWidth="1"/>
    <col min="1297" max="1297" width="9.85546875" customWidth="1"/>
    <col min="1298" max="1298" width="11.5703125" customWidth="1"/>
    <col min="1299" max="1299" width="1.5703125" customWidth="1"/>
    <col min="1300" max="1300" width="7.85546875" bestFit="1" customWidth="1"/>
    <col min="1305" max="1305" width="10.28515625" customWidth="1"/>
    <col min="1363" max="1363" width="4" bestFit="1" customWidth="1"/>
    <col min="1520" max="1520" width="0" hidden="1" customWidth="1"/>
    <col min="1521" max="1521" width="4.42578125" customWidth="1"/>
    <col min="1522" max="1522" width="17.5703125" customWidth="1"/>
    <col min="1523" max="1523" width="19.85546875" bestFit="1" customWidth="1"/>
    <col min="1524" max="1525" width="0" hidden="1" customWidth="1"/>
    <col min="1526" max="1526" width="13.28515625" bestFit="1" customWidth="1"/>
    <col min="1527" max="1527" width="8.42578125" customWidth="1"/>
    <col min="1528" max="1528" width="7.7109375" customWidth="1"/>
    <col min="1529" max="1529" width="12.28515625" customWidth="1"/>
    <col min="1530" max="1535" width="3.85546875" customWidth="1"/>
    <col min="1536" max="1536" width="4" customWidth="1"/>
    <col min="1537" max="1543" width="0" hidden="1" customWidth="1"/>
    <col min="1544" max="1544" width="16.28515625" customWidth="1"/>
    <col min="1545" max="1545" width="11.5703125" bestFit="1" customWidth="1"/>
    <col min="1546" max="1546" width="11.42578125" customWidth="1"/>
    <col min="1547" max="1547" width="13.5703125" bestFit="1" customWidth="1"/>
    <col min="1548" max="1548" width="9" customWidth="1"/>
    <col min="1549" max="1549" width="9.140625" bestFit="1" customWidth="1"/>
    <col min="1550" max="1550" width="8.7109375" bestFit="1" customWidth="1"/>
    <col min="1551" max="1551" width="7.28515625" customWidth="1"/>
    <col min="1552" max="1552" width="11" customWidth="1"/>
    <col min="1553" max="1553" width="9.85546875" customWidth="1"/>
    <col min="1554" max="1554" width="11.5703125" customWidth="1"/>
    <col min="1555" max="1555" width="1.5703125" customWidth="1"/>
    <col min="1556" max="1556" width="7.85546875" bestFit="1" customWidth="1"/>
    <col min="1561" max="1561" width="10.28515625" customWidth="1"/>
    <col min="1619" max="1619" width="4" bestFit="1" customWidth="1"/>
    <col min="1776" max="1776" width="0" hidden="1" customWidth="1"/>
    <col min="1777" max="1777" width="4.42578125" customWidth="1"/>
    <col min="1778" max="1778" width="17.5703125" customWidth="1"/>
    <col min="1779" max="1779" width="19.85546875" bestFit="1" customWidth="1"/>
    <col min="1780" max="1781" width="0" hidden="1" customWidth="1"/>
    <col min="1782" max="1782" width="13.28515625" bestFit="1" customWidth="1"/>
    <col min="1783" max="1783" width="8.42578125" customWidth="1"/>
    <col min="1784" max="1784" width="7.7109375" customWidth="1"/>
    <col min="1785" max="1785" width="12.28515625" customWidth="1"/>
    <col min="1786" max="1791" width="3.85546875" customWidth="1"/>
    <col min="1792" max="1792" width="4" customWidth="1"/>
    <col min="1793" max="1799" width="0" hidden="1" customWidth="1"/>
    <col min="1800" max="1800" width="16.28515625" customWidth="1"/>
    <col min="1801" max="1801" width="11.5703125" bestFit="1" customWidth="1"/>
    <col min="1802" max="1802" width="11.42578125" customWidth="1"/>
    <col min="1803" max="1803" width="13.5703125" bestFit="1" customWidth="1"/>
    <col min="1804" max="1804" width="9" customWidth="1"/>
    <col min="1805" max="1805" width="9.140625" bestFit="1" customWidth="1"/>
    <col min="1806" max="1806" width="8.7109375" bestFit="1" customWidth="1"/>
    <col min="1807" max="1807" width="7.28515625" customWidth="1"/>
    <col min="1808" max="1808" width="11" customWidth="1"/>
    <col min="1809" max="1809" width="9.85546875" customWidth="1"/>
    <col min="1810" max="1810" width="11.5703125" customWidth="1"/>
    <col min="1811" max="1811" width="1.5703125" customWidth="1"/>
    <col min="1812" max="1812" width="7.85546875" bestFit="1" customWidth="1"/>
    <col min="1817" max="1817" width="10.28515625" customWidth="1"/>
    <col min="1875" max="1875" width="4" bestFit="1" customWidth="1"/>
    <col min="2032" max="2032" width="0" hidden="1" customWidth="1"/>
    <col min="2033" max="2033" width="4.42578125" customWidth="1"/>
    <col min="2034" max="2034" width="17.5703125" customWidth="1"/>
    <col min="2035" max="2035" width="19.85546875" bestFit="1" customWidth="1"/>
    <col min="2036" max="2037" width="0" hidden="1" customWidth="1"/>
    <col min="2038" max="2038" width="13.28515625" bestFit="1" customWidth="1"/>
    <col min="2039" max="2039" width="8.42578125" customWidth="1"/>
    <col min="2040" max="2040" width="7.7109375" customWidth="1"/>
    <col min="2041" max="2041" width="12.28515625" customWidth="1"/>
    <col min="2042" max="2047" width="3.85546875" customWidth="1"/>
    <col min="2048" max="2048" width="4" customWidth="1"/>
    <col min="2049" max="2055" width="0" hidden="1" customWidth="1"/>
    <col min="2056" max="2056" width="16.28515625" customWidth="1"/>
    <col min="2057" max="2057" width="11.5703125" bestFit="1" customWidth="1"/>
    <col min="2058" max="2058" width="11.42578125" customWidth="1"/>
    <col min="2059" max="2059" width="13.5703125" bestFit="1" customWidth="1"/>
    <col min="2060" max="2060" width="9" customWidth="1"/>
    <col min="2061" max="2061" width="9.140625" bestFit="1" customWidth="1"/>
    <col min="2062" max="2062" width="8.7109375" bestFit="1" customWidth="1"/>
    <col min="2063" max="2063" width="7.28515625" customWidth="1"/>
    <col min="2064" max="2064" width="11" customWidth="1"/>
    <col min="2065" max="2065" width="9.85546875" customWidth="1"/>
    <col min="2066" max="2066" width="11.5703125" customWidth="1"/>
    <col min="2067" max="2067" width="1.5703125" customWidth="1"/>
    <col min="2068" max="2068" width="7.85546875" bestFit="1" customWidth="1"/>
    <col min="2073" max="2073" width="10.28515625" customWidth="1"/>
    <col min="2131" max="2131" width="4" bestFit="1" customWidth="1"/>
    <col min="2288" max="2288" width="0" hidden="1" customWidth="1"/>
    <col min="2289" max="2289" width="4.42578125" customWidth="1"/>
    <col min="2290" max="2290" width="17.5703125" customWidth="1"/>
    <col min="2291" max="2291" width="19.85546875" bestFit="1" customWidth="1"/>
    <col min="2292" max="2293" width="0" hidden="1" customWidth="1"/>
    <col min="2294" max="2294" width="13.28515625" bestFit="1" customWidth="1"/>
    <col min="2295" max="2295" width="8.42578125" customWidth="1"/>
    <col min="2296" max="2296" width="7.7109375" customWidth="1"/>
    <col min="2297" max="2297" width="12.28515625" customWidth="1"/>
    <col min="2298" max="2303" width="3.85546875" customWidth="1"/>
    <col min="2304" max="2304" width="4" customWidth="1"/>
    <col min="2305" max="2311" width="0" hidden="1" customWidth="1"/>
    <col min="2312" max="2312" width="16.28515625" customWidth="1"/>
    <col min="2313" max="2313" width="11.5703125" bestFit="1" customWidth="1"/>
    <col min="2314" max="2314" width="11.42578125" customWidth="1"/>
    <col min="2315" max="2315" width="13.5703125" bestFit="1" customWidth="1"/>
    <col min="2316" max="2316" width="9" customWidth="1"/>
    <col min="2317" max="2317" width="9.140625" bestFit="1" customWidth="1"/>
    <col min="2318" max="2318" width="8.7109375" bestFit="1" customWidth="1"/>
    <col min="2319" max="2319" width="7.28515625" customWidth="1"/>
    <col min="2320" max="2320" width="11" customWidth="1"/>
    <col min="2321" max="2321" width="9.85546875" customWidth="1"/>
    <col min="2322" max="2322" width="11.5703125" customWidth="1"/>
    <col min="2323" max="2323" width="1.5703125" customWidth="1"/>
    <col min="2324" max="2324" width="7.85546875" bestFit="1" customWidth="1"/>
    <col min="2329" max="2329" width="10.28515625" customWidth="1"/>
    <col min="2387" max="2387" width="4" bestFit="1" customWidth="1"/>
    <col min="2544" max="2544" width="0" hidden="1" customWidth="1"/>
    <col min="2545" max="2545" width="4.42578125" customWidth="1"/>
    <col min="2546" max="2546" width="17.5703125" customWidth="1"/>
    <col min="2547" max="2547" width="19.85546875" bestFit="1" customWidth="1"/>
    <col min="2548" max="2549" width="0" hidden="1" customWidth="1"/>
    <col min="2550" max="2550" width="13.28515625" bestFit="1" customWidth="1"/>
    <col min="2551" max="2551" width="8.42578125" customWidth="1"/>
    <col min="2552" max="2552" width="7.7109375" customWidth="1"/>
    <col min="2553" max="2553" width="12.28515625" customWidth="1"/>
    <col min="2554" max="2559" width="3.85546875" customWidth="1"/>
    <col min="2560" max="2560" width="4" customWidth="1"/>
    <col min="2561" max="2567" width="0" hidden="1" customWidth="1"/>
    <col min="2568" max="2568" width="16.28515625" customWidth="1"/>
    <col min="2569" max="2569" width="11.5703125" bestFit="1" customWidth="1"/>
    <col min="2570" max="2570" width="11.42578125" customWidth="1"/>
    <col min="2571" max="2571" width="13.5703125" bestFit="1" customWidth="1"/>
    <col min="2572" max="2572" width="9" customWidth="1"/>
    <col min="2573" max="2573" width="9.140625" bestFit="1" customWidth="1"/>
    <col min="2574" max="2574" width="8.7109375" bestFit="1" customWidth="1"/>
    <col min="2575" max="2575" width="7.28515625" customWidth="1"/>
    <col min="2576" max="2576" width="11" customWidth="1"/>
    <col min="2577" max="2577" width="9.85546875" customWidth="1"/>
    <col min="2578" max="2578" width="11.5703125" customWidth="1"/>
    <col min="2579" max="2579" width="1.5703125" customWidth="1"/>
    <col min="2580" max="2580" width="7.85546875" bestFit="1" customWidth="1"/>
    <col min="2585" max="2585" width="10.28515625" customWidth="1"/>
    <col min="2643" max="2643" width="4" bestFit="1" customWidth="1"/>
    <col min="2800" max="2800" width="0" hidden="1" customWidth="1"/>
    <col min="2801" max="2801" width="4.42578125" customWidth="1"/>
    <col min="2802" max="2802" width="17.5703125" customWidth="1"/>
    <col min="2803" max="2803" width="19.85546875" bestFit="1" customWidth="1"/>
    <col min="2804" max="2805" width="0" hidden="1" customWidth="1"/>
    <col min="2806" max="2806" width="13.28515625" bestFit="1" customWidth="1"/>
    <col min="2807" max="2807" width="8.42578125" customWidth="1"/>
    <col min="2808" max="2808" width="7.7109375" customWidth="1"/>
    <col min="2809" max="2809" width="12.28515625" customWidth="1"/>
    <col min="2810" max="2815" width="3.85546875" customWidth="1"/>
    <col min="2816" max="2816" width="4" customWidth="1"/>
    <col min="2817" max="2823" width="0" hidden="1" customWidth="1"/>
    <col min="2824" max="2824" width="16.28515625" customWidth="1"/>
    <col min="2825" max="2825" width="11.5703125" bestFit="1" customWidth="1"/>
    <col min="2826" max="2826" width="11.42578125" customWidth="1"/>
    <col min="2827" max="2827" width="13.5703125" bestFit="1" customWidth="1"/>
    <col min="2828" max="2828" width="9" customWidth="1"/>
    <col min="2829" max="2829" width="9.140625" bestFit="1" customWidth="1"/>
    <col min="2830" max="2830" width="8.7109375" bestFit="1" customWidth="1"/>
    <col min="2831" max="2831" width="7.28515625" customWidth="1"/>
    <col min="2832" max="2832" width="11" customWidth="1"/>
    <col min="2833" max="2833" width="9.85546875" customWidth="1"/>
    <col min="2834" max="2834" width="11.5703125" customWidth="1"/>
    <col min="2835" max="2835" width="1.5703125" customWidth="1"/>
    <col min="2836" max="2836" width="7.85546875" bestFit="1" customWidth="1"/>
    <col min="2841" max="2841" width="10.28515625" customWidth="1"/>
    <col min="2899" max="2899" width="4" bestFit="1" customWidth="1"/>
    <col min="3056" max="3056" width="0" hidden="1" customWidth="1"/>
    <col min="3057" max="3057" width="4.42578125" customWidth="1"/>
    <col min="3058" max="3058" width="17.5703125" customWidth="1"/>
    <col min="3059" max="3059" width="19.85546875" bestFit="1" customWidth="1"/>
    <col min="3060" max="3061" width="0" hidden="1" customWidth="1"/>
    <col min="3062" max="3062" width="13.28515625" bestFit="1" customWidth="1"/>
    <col min="3063" max="3063" width="8.42578125" customWidth="1"/>
    <col min="3064" max="3064" width="7.7109375" customWidth="1"/>
    <col min="3065" max="3065" width="12.28515625" customWidth="1"/>
    <col min="3066" max="3071" width="3.85546875" customWidth="1"/>
    <col min="3072" max="3072" width="4" customWidth="1"/>
    <col min="3073" max="3079" width="0" hidden="1" customWidth="1"/>
    <col min="3080" max="3080" width="16.28515625" customWidth="1"/>
    <col min="3081" max="3081" width="11.5703125" bestFit="1" customWidth="1"/>
    <col min="3082" max="3082" width="11.42578125" customWidth="1"/>
    <col min="3083" max="3083" width="13.5703125" bestFit="1" customWidth="1"/>
    <col min="3084" max="3084" width="9" customWidth="1"/>
    <col min="3085" max="3085" width="9.140625" bestFit="1" customWidth="1"/>
    <col min="3086" max="3086" width="8.7109375" bestFit="1" customWidth="1"/>
    <col min="3087" max="3087" width="7.28515625" customWidth="1"/>
    <col min="3088" max="3088" width="11" customWidth="1"/>
    <col min="3089" max="3089" width="9.85546875" customWidth="1"/>
    <col min="3090" max="3090" width="11.5703125" customWidth="1"/>
    <col min="3091" max="3091" width="1.5703125" customWidth="1"/>
    <col min="3092" max="3092" width="7.85546875" bestFit="1" customWidth="1"/>
    <col min="3097" max="3097" width="10.28515625" customWidth="1"/>
    <col min="3155" max="3155" width="4" bestFit="1" customWidth="1"/>
    <col min="3312" max="3312" width="0" hidden="1" customWidth="1"/>
    <col min="3313" max="3313" width="4.42578125" customWidth="1"/>
    <col min="3314" max="3314" width="17.5703125" customWidth="1"/>
    <col min="3315" max="3315" width="19.85546875" bestFit="1" customWidth="1"/>
    <col min="3316" max="3317" width="0" hidden="1" customWidth="1"/>
    <col min="3318" max="3318" width="13.28515625" bestFit="1" customWidth="1"/>
    <col min="3319" max="3319" width="8.42578125" customWidth="1"/>
    <col min="3320" max="3320" width="7.7109375" customWidth="1"/>
    <col min="3321" max="3321" width="12.28515625" customWidth="1"/>
    <col min="3322" max="3327" width="3.85546875" customWidth="1"/>
    <col min="3328" max="3328" width="4" customWidth="1"/>
    <col min="3329" max="3335" width="0" hidden="1" customWidth="1"/>
    <col min="3336" max="3336" width="16.28515625" customWidth="1"/>
    <col min="3337" max="3337" width="11.5703125" bestFit="1" customWidth="1"/>
    <col min="3338" max="3338" width="11.42578125" customWidth="1"/>
    <col min="3339" max="3339" width="13.5703125" bestFit="1" customWidth="1"/>
    <col min="3340" max="3340" width="9" customWidth="1"/>
    <col min="3341" max="3341" width="9.140625" bestFit="1" customWidth="1"/>
    <col min="3342" max="3342" width="8.7109375" bestFit="1" customWidth="1"/>
    <col min="3343" max="3343" width="7.28515625" customWidth="1"/>
    <col min="3344" max="3344" width="11" customWidth="1"/>
    <col min="3345" max="3345" width="9.85546875" customWidth="1"/>
    <col min="3346" max="3346" width="11.5703125" customWidth="1"/>
    <col min="3347" max="3347" width="1.5703125" customWidth="1"/>
    <col min="3348" max="3348" width="7.85546875" bestFit="1" customWidth="1"/>
    <col min="3353" max="3353" width="10.28515625" customWidth="1"/>
    <col min="3411" max="3411" width="4" bestFit="1" customWidth="1"/>
    <col min="3568" max="3568" width="0" hidden="1" customWidth="1"/>
    <col min="3569" max="3569" width="4.42578125" customWidth="1"/>
    <col min="3570" max="3570" width="17.5703125" customWidth="1"/>
    <col min="3571" max="3571" width="19.85546875" bestFit="1" customWidth="1"/>
    <col min="3572" max="3573" width="0" hidden="1" customWidth="1"/>
    <col min="3574" max="3574" width="13.28515625" bestFit="1" customWidth="1"/>
    <col min="3575" max="3575" width="8.42578125" customWidth="1"/>
    <col min="3576" max="3576" width="7.7109375" customWidth="1"/>
    <col min="3577" max="3577" width="12.28515625" customWidth="1"/>
    <col min="3578" max="3583" width="3.85546875" customWidth="1"/>
    <col min="3584" max="3584" width="4" customWidth="1"/>
    <col min="3585" max="3591" width="0" hidden="1" customWidth="1"/>
    <col min="3592" max="3592" width="16.28515625" customWidth="1"/>
    <col min="3593" max="3593" width="11.5703125" bestFit="1" customWidth="1"/>
    <col min="3594" max="3594" width="11.42578125" customWidth="1"/>
    <col min="3595" max="3595" width="13.5703125" bestFit="1" customWidth="1"/>
    <col min="3596" max="3596" width="9" customWidth="1"/>
    <col min="3597" max="3597" width="9.140625" bestFit="1" customWidth="1"/>
    <col min="3598" max="3598" width="8.7109375" bestFit="1" customWidth="1"/>
    <col min="3599" max="3599" width="7.28515625" customWidth="1"/>
    <col min="3600" max="3600" width="11" customWidth="1"/>
    <col min="3601" max="3601" width="9.85546875" customWidth="1"/>
    <col min="3602" max="3602" width="11.5703125" customWidth="1"/>
    <col min="3603" max="3603" width="1.5703125" customWidth="1"/>
    <col min="3604" max="3604" width="7.85546875" bestFit="1" customWidth="1"/>
    <col min="3609" max="3609" width="10.28515625" customWidth="1"/>
    <col min="3667" max="3667" width="4" bestFit="1" customWidth="1"/>
    <col min="3824" max="3824" width="0" hidden="1" customWidth="1"/>
    <col min="3825" max="3825" width="4.42578125" customWidth="1"/>
    <col min="3826" max="3826" width="17.5703125" customWidth="1"/>
    <col min="3827" max="3827" width="19.85546875" bestFit="1" customWidth="1"/>
    <col min="3828" max="3829" width="0" hidden="1" customWidth="1"/>
    <col min="3830" max="3830" width="13.28515625" bestFit="1" customWidth="1"/>
    <col min="3831" max="3831" width="8.42578125" customWidth="1"/>
    <col min="3832" max="3832" width="7.7109375" customWidth="1"/>
    <col min="3833" max="3833" width="12.28515625" customWidth="1"/>
    <col min="3834" max="3839" width="3.85546875" customWidth="1"/>
    <col min="3840" max="3840" width="4" customWidth="1"/>
    <col min="3841" max="3847" width="0" hidden="1" customWidth="1"/>
    <col min="3848" max="3848" width="16.28515625" customWidth="1"/>
    <col min="3849" max="3849" width="11.5703125" bestFit="1" customWidth="1"/>
    <col min="3850" max="3850" width="11.42578125" customWidth="1"/>
    <col min="3851" max="3851" width="13.5703125" bestFit="1" customWidth="1"/>
    <col min="3852" max="3852" width="9" customWidth="1"/>
    <col min="3853" max="3853" width="9.140625" bestFit="1" customWidth="1"/>
    <col min="3854" max="3854" width="8.7109375" bestFit="1" customWidth="1"/>
    <col min="3855" max="3855" width="7.28515625" customWidth="1"/>
    <col min="3856" max="3856" width="11" customWidth="1"/>
    <col min="3857" max="3857" width="9.85546875" customWidth="1"/>
    <col min="3858" max="3858" width="11.5703125" customWidth="1"/>
    <col min="3859" max="3859" width="1.5703125" customWidth="1"/>
    <col min="3860" max="3860" width="7.85546875" bestFit="1" customWidth="1"/>
    <col min="3865" max="3865" width="10.28515625" customWidth="1"/>
    <col min="3923" max="3923" width="4" bestFit="1" customWidth="1"/>
    <col min="4080" max="4080" width="0" hidden="1" customWidth="1"/>
    <col min="4081" max="4081" width="4.42578125" customWidth="1"/>
    <col min="4082" max="4082" width="17.5703125" customWidth="1"/>
    <col min="4083" max="4083" width="19.85546875" bestFit="1" customWidth="1"/>
    <col min="4084" max="4085" width="0" hidden="1" customWidth="1"/>
    <col min="4086" max="4086" width="13.28515625" bestFit="1" customWidth="1"/>
    <col min="4087" max="4087" width="8.42578125" customWidth="1"/>
    <col min="4088" max="4088" width="7.7109375" customWidth="1"/>
    <col min="4089" max="4089" width="12.28515625" customWidth="1"/>
    <col min="4090" max="4095" width="3.85546875" customWidth="1"/>
    <col min="4096" max="4096" width="4" customWidth="1"/>
    <col min="4097" max="4103" width="0" hidden="1" customWidth="1"/>
    <col min="4104" max="4104" width="16.28515625" customWidth="1"/>
    <col min="4105" max="4105" width="11.5703125" bestFit="1" customWidth="1"/>
    <col min="4106" max="4106" width="11.42578125" customWidth="1"/>
    <col min="4107" max="4107" width="13.5703125" bestFit="1" customWidth="1"/>
    <col min="4108" max="4108" width="9" customWidth="1"/>
    <col min="4109" max="4109" width="9.140625" bestFit="1" customWidth="1"/>
    <col min="4110" max="4110" width="8.7109375" bestFit="1" customWidth="1"/>
    <col min="4111" max="4111" width="7.28515625" customWidth="1"/>
    <col min="4112" max="4112" width="11" customWidth="1"/>
    <col min="4113" max="4113" width="9.85546875" customWidth="1"/>
    <col min="4114" max="4114" width="11.5703125" customWidth="1"/>
    <col min="4115" max="4115" width="1.5703125" customWidth="1"/>
    <col min="4116" max="4116" width="7.85546875" bestFit="1" customWidth="1"/>
    <col min="4121" max="4121" width="10.28515625" customWidth="1"/>
    <col min="4179" max="4179" width="4" bestFit="1" customWidth="1"/>
    <col min="4336" max="4336" width="0" hidden="1" customWidth="1"/>
    <col min="4337" max="4337" width="4.42578125" customWidth="1"/>
    <col min="4338" max="4338" width="17.5703125" customWidth="1"/>
    <col min="4339" max="4339" width="19.85546875" bestFit="1" customWidth="1"/>
    <col min="4340" max="4341" width="0" hidden="1" customWidth="1"/>
    <col min="4342" max="4342" width="13.28515625" bestFit="1" customWidth="1"/>
    <col min="4343" max="4343" width="8.42578125" customWidth="1"/>
    <col min="4344" max="4344" width="7.7109375" customWidth="1"/>
    <col min="4345" max="4345" width="12.28515625" customWidth="1"/>
    <col min="4346" max="4351" width="3.85546875" customWidth="1"/>
    <col min="4352" max="4352" width="4" customWidth="1"/>
    <col min="4353" max="4359" width="0" hidden="1" customWidth="1"/>
    <col min="4360" max="4360" width="16.28515625" customWidth="1"/>
    <col min="4361" max="4361" width="11.5703125" bestFit="1" customWidth="1"/>
    <col min="4362" max="4362" width="11.42578125" customWidth="1"/>
    <col min="4363" max="4363" width="13.5703125" bestFit="1" customWidth="1"/>
    <col min="4364" max="4364" width="9" customWidth="1"/>
    <col min="4365" max="4365" width="9.140625" bestFit="1" customWidth="1"/>
    <col min="4366" max="4366" width="8.7109375" bestFit="1" customWidth="1"/>
    <col min="4367" max="4367" width="7.28515625" customWidth="1"/>
    <col min="4368" max="4368" width="11" customWidth="1"/>
    <col min="4369" max="4369" width="9.85546875" customWidth="1"/>
    <col min="4370" max="4370" width="11.5703125" customWidth="1"/>
    <col min="4371" max="4371" width="1.5703125" customWidth="1"/>
    <col min="4372" max="4372" width="7.85546875" bestFit="1" customWidth="1"/>
    <col min="4377" max="4377" width="10.28515625" customWidth="1"/>
    <col min="4435" max="4435" width="4" bestFit="1" customWidth="1"/>
    <col min="4592" max="4592" width="0" hidden="1" customWidth="1"/>
    <col min="4593" max="4593" width="4.42578125" customWidth="1"/>
    <col min="4594" max="4594" width="17.5703125" customWidth="1"/>
    <col min="4595" max="4595" width="19.85546875" bestFit="1" customWidth="1"/>
    <col min="4596" max="4597" width="0" hidden="1" customWidth="1"/>
    <col min="4598" max="4598" width="13.28515625" bestFit="1" customWidth="1"/>
    <col min="4599" max="4599" width="8.42578125" customWidth="1"/>
    <col min="4600" max="4600" width="7.7109375" customWidth="1"/>
    <col min="4601" max="4601" width="12.28515625" customWidth="1"/>
    <col min="4602" max="4607" width="3.85546875" customWidth="1"/>
    <col min="4608" max="4608" width="4" customWidth="1"/>
    <col min="4609" max="4615" width="0" hidden="1" customWidth="1"/>
    <col min="4616" max="4616" width="16.28515625" customWidth="1"/>
    <col min="4617" max="4617" width="11.5703125" bestFit="1" customWidth="1"/>
    <col min="4618" max="4618" width="11.42578125" customWidth="1"/>
    <col min="4619" max="4619" width="13.5703125" bestFit="1" customWidth="1"/>
    <col min="4620" max="4620" width="9" customWidth="1"/>
    <col min="4621" max="4621" width="9.140625" bestFit="1" customWidth="1"/>
    <col min="4622" max="4622" width="8.7109375" bestFit="1" customWidth="1"/>
    <col min="4623" max="4623" width="7.28515625" customWidth="1"/>
    <col min="4624" max="4624" width="11" customWidth="1"/>
    <col min="4625" max="4625" width="9.85546875" customWidth="1"/>
    <col min="4626" max="4626" width="11.5703125" customWidth="1"/>
    <col min="4627" max="4627" width="1.5703125" customWidth="1"/>
    <col min="4628" max="4628" width="7.85546875" bestFit="1" customWidth="1"/>
    <col min="4633" max="4633" width="10.28515625" customWidth="1"/>
    <col min="4691" max="4691" width="4" bestFit="1" customWidth="1"/>
    <col min="4848" max="4848" width="0" hidden="1" customWidth="1"/>
    <col min="4849" max="4849" width="4.42578125" customWidth="1"/>
    <col min="4850" max="4850" width="17.5703125" customWidth="1"/>
    <col min="4851" max="4851" width="19.85546875" bestFit="1" customWidth="1"/>
    <col min="4852" max="4853" width="0" hidden="1" customWidth="1"/>
    <col min="4854" max="4854" width="13.28515625" bestFit="1" customWidth="1"/>
    <col min="4855" max="4855" width="8.42578125" customWidth="1"/>
    <col min="4856" max="4856" width="7.7109375" customWidth="1"/>
    <col min="4857" max="4857" width="12.28515625" customWidth="1"/>
    <col min="4858" max="4863" width="3.85546875" customWidth="1"/>
    <col min="4864" max="4864" width="4" customWidth="1"/>
    <col min="4865" max="4871" width="0" hidden="1" customWidth="1"/>
    <col min="4872" max="4872" width="16.28515625" customWidth="1"/>
    <col min="4873" max="4873" width="11.5703125" bestFit="1" customWidth="1"/>
    <col min="4874" max="4874" width="11.42578125" customWidth="1"/>
    <col min="4875" max="4875" width="13.5703125" bestFit="1" customWidth="1"/>
    <col min="4876" max="4876" width="9" customWidth="1"/>
    <col min="4877" max="4877" width="9.140625" bestFit="1" customWidth="1"/>
    <col min="4878" max="4878" width="8.7109375" bestFit="1" customWidth="1"/>
    <col min="4879" max="4879" width="7.28515625" customWidth="1"/>
    <col min="4880" max="4880" width="11" customWidth="1"/>
    <col min="4881" max="4881" width="9.85546875" customWidth="1"/>
    <col min="4882" max="4882" width="11.5703125" customWidth="1"/>
    <col min="4883" max="4883" width="1.5703125" customWidth="1"/>
    <col min="4884" max="4884" width="7.85546875" bestFit="1" customWidth="1"/>
    <col min="4889" max="4889" width="10.28515625" customWidth="1"/>
    <col min="4947" max="4947" width="4" bestFit="1" customWidth="1"/>
    <col min="5104" max="5104" width="0" hidden="1" customWidth="1"/>
    <col min="5105" max="5105" width="4.42578125" customWidth="1"/>
    <col min="5106" max="5106" width="17.5703125" customWidth="1"/>
    <col min="5107" max="5107" width="19.85546875" bestFit="1" customWidth="1"/>
    <col min="5108" max="5109" width="0" hidden="1" customWidth="1"/>
    <col min="5110" max="5110" width="13.28515625" bestFit="1" customWidth="1"/>
    <col min="5111" max="5111" width="8.42578125" customWidth="1"/>
    <col min="5112" max="5112" width="7.7109375" customWidth="1"/>
    <col min="5113" max="5113" width="12.28515625" customWidth="1"/>
    <col min="5114" max="5119" width="3.85546875" customWidth="1"/>
    <col min="5120" max="5120" width="4" customWidth="1"/>
    <col min="5121" max="5127" width="0" hidden="1" customWidth="1"/>
    <col min="5128" max="5128" width="16.28515625" customWidth="1"/>
    <col min="5129" max="5129" width="11.5703125" bestFit="1" customWidth="1"/>
    <col min="5130" max="5130" width="11.42578125" customWidth="1"/>
    <col min="5131" max="5131" width="13.5703125" bestFit="1" customWidth="1"/>
    <col min="5132" max="5132" width="9" customWidth="1"/>
    <col min="5133" max="5133" width="9.140625" bestFit="1" customWidth="1"/>
    <col min="5134" max="5134" width="8.7109375" bestFit="1" customWidth="1"/>
    <col min="5135" max="5135" width="7.28515625" customWidth="1"/>
    <col min="5136" max="5136" width="11" customWidth="1"/>
    <col min="5137" max="5137" width="9.85546875" customWidth="1"/>
    <col min="5138" max="5138" width="11.5703125" customWidth="1"/>
    <col min="5139" max="5139" width="1.5703125" customWidth="1"/>
    <col min="5140" max="5140" width="7.85546875" bestFit="1" customWidth="1"/>
    <col min="5145" max="5145" width="10.28515625" customWidth="1"/>
    <col min="5203" max="5203" width="4" bestFit="1" customWidth="1"/>
    <col min="5360" max="5360" width="0" hidden="1" customWidth="1"/>
    <col min="5361" max="5361" width="4.42578125" customWidth="1"/>
    <col min="5362" max="5362" width="17.5703125" customWidth="1"/>
    <col min="5363" max="5363" width="19.85546875" bestFit="1" customWidth="1"/>
    <col min="5364" max="5365" width="0" hidden="1" customWidth="1"/>
    <col min="5366" max="5366" width="13.28515625" bestFit="1" customWidth="1"/>
    <col min="5367" max="5367" width="8.42578125" customWidth="1"/>
    <col min="5368" max="5368" width="7.7109375" customWidth="1"/>
    <col min="5369" max="5369" width="12.28515625" customWidth="1"/>
    <col min="5370" max="5375" width="3.85546875" customWidth="1"/>
    <col min="5376" max="5376" width="4" customWidth="1"/>
    <col min="5377" max="5383" width="0" hidden="1" customWidth="1"/>
    <col min="5384" max="5384" width="16.28515625" customWidth="1"/>
    <col min="5385" max="5385" width="11.5703125" bestFit="1" customWidth="1"/>
    <col min="5386" max="5386" width="11.42578125" customWidth="1"/>
    <col min="5387" max="5387" width="13.5703125" bestFit="1" customWidth="1"/>
    <col min="5388" max="5388" width="9" customWidth="1"/>
    <col min="5389" max="5389" width="9.140625" bestFit="1" customWidth="1"/>
    <col min="5390" max="5390" width="8.7109375" bestFit="1" customWidth="1"/>
    <col min="5391" max="5391" width="7.28515625" customWidth="1"/>
    <col min="5392" max="5392" width="11" customWidth="1"/>
    <col min="5393" max="5393" width="9.85546875" customWidth="1"/>
    <col min="5394" max="5394" width="11.5703125" customWidth="1"/>
    <col min="5395" max="5395" width="1.5703125" customWidth="1"/>
    <col min="5396" max="5396" width="7.85546875" bestFit="1" customWidth="1"/>
    <col min="5401" max="5401" width="10.28515625" customWidth="1"/>
    <col min="5459" max="5459" width="4" bestFit="1" customWidth="1"/>
    <col min="5616" max="5616" width="0" hidden="1" customWidth="1"/>
    <col min="5617" max="5617" width="4.42578125" customWidth="1"/>
    <col min="5618" max="5618" width="17.5703125" customWidth="1"/>
    <col min="5619" max="5619" width="19.85546875" bestFit="1" customWidth="1"/>
    <col min="5620" max="5621" width="0" hidden="1" customWidth="1"/>
    <col min="5622" max="5622" width="13.28515625" bestFit="1" customWidth="1"/>
    <col min="5623" max="5623" width="8.42578125" customWidth="1"/>
    <col min="5624" max="5624" width="7.7109375" customWidth="1"/>
    <col min="5625" max="5625" width="12.28515625" customWidth="1"/>
    <col min="5626" max="5631" width="3.85546875" customWidth="1"/>
    <col min="5632" max="5632" width="4" customWidth="1"/>
    <col min="5633" max="5639" width="0" hidden="1" customWidth="1"/>
    <col min="5640" max="5640" width="16.28515625" customWidth="1"/>
    <col min="5641" max="5641" width="11.5703125" bestFit="1" customWidth="1"/>
    <col min="5642" max="5642" width="11.42578125" customWidth="1"/>
    <col min="5643" max="5643" width="13.5703125" bestFit="1" customWidth="1"/>
    <col min="5644" max="5644" width="9" customWidth="1"/>
    <col min="5645" max="5645" width="9.140625" bestFit="1" customWidth="1"/>
    <col min="5646" max="5646" width="8.7109375" bestFit="1" customWidth="1"/>
    <col min="5647" max="5647" width="7.28515625" customWidth="1"/>
    <col min="5648" max="5648" width="11" customWidth="1"/>
    <col min="5649" max="5649" width="9.85546875" customWidth="1"/>
    <col min="5650" max="5650" width="11.5703125" customWidth="1"/>
    <col min="5651" max="5651" width="1.5703125" customWidth="1"/>
    <col min="5652" max="5652" width="7.85546875" bestFit="1" customWidth="1"/>
    <col min="5657" max="5657" width="10.28515625" customWidth="1"/>
    <col min="5715" max="5715" width="4" bestFit="1" customWidth="1"/>
    <col min="5872" max="5872" width="0" hidden="1" customWidth="1"/>
    <col min="5873" max="5873" width="4.42578125" customWidth="1"/>
    <col min="5874" max="5874" width="17.5703125" customWidth="1"/>
    <col min="5875" max="5875" width="19.85546875" bestFit="1" customWidth="1"/>
    <col min="5876" max="5877" width="0" hidden="1" customWidth="1"/>
    <col min="5878" max="5878" width="13.28515625" bestFit="1" customWidth="1"/>
    <col min="5879" max="5879" width="8.42578125" customWidth="1"/>
    <col min="5880" max="5880" width="7.7109375" customWidth="1"/>
    <col min="5881" max="5881" width="12.28515625" customWidth="1"/>
    <col min="5882" max="5887" width="3.85546875" customWidth="1"/>
    <col min="5888" max="5888" width="4" customWidth="1"/>
    <col min="5889" max="5895" width="0" hidden="1" customWidth="1"/>
    <col min="5896" max="5896" width="16.28515625" customWidth="1"/>
    <col min="5897" max="5897" width="11.5703125" bestFit="1" customWidth="1"/>
    <col min="5898" max="5898" width="11.42578125" customWidth="1"/>
    <col min="5899" max="5899" width="13.5703125" bestFit="1" customWidth="1"/>
    <col min="5900" max="5900" width="9" customWidth="1"/>
    <col min="5901" max="5901" width="9.140625" bestFit="1" customWidth="1"/>
    <col min="5902" max="5902" width="8.7109375" bestFit="1" customWidth="1"/>
    <col min="5903" max="5903" width="7.28515625" customWidth="1"/>
    <col min="5904" max="5904" width="11" customWidth="1"/>
    <col min="5905" max="5905" width="9.85546875" customWidth="1"/>
    <col min="5906" max="5906" width="11.5703125" customWidth="1"/>
    <col min="5907" max="5907" width="1.5703125" customWidth="1"/>
    <col min="5908" max="5908" width="7.85546875" bestFit="1" customWidth="1"/>
    <col min="5913" max="5913" width="10.28515625" customWidth="1"/>
    <col min="5971" max="5971" width="4" bestFit="1" customWidth="1"/>
    <col min="6128" max="6128" width="0" hidden="1" customWidth="1"/>
    <col min="6129" max="6129" width="4.42578125" customWidth="1"/>
    <col min="6130" max="6130" width="17.5703125" customWidth="1"/>
    <col min="6131" max="6131" width="19.85546875" bestFit="1" customWidth="1"/>
    <col min="6132" max="6133" width="0" hidden="1" customWidth="1"/>
    <col min="6134" max="6134" width="13.28515625" bestFit="1" customWidth="1"/>
    <col min="6135" max="6135" width="8.42578125" customWidth="1"/>
    <col min="6136" max="6136" width="7.7109375" customWidth="1"/>
    <col min="6137" max="6137" width="12.28515625" customWidth="1"/>
    <col min="6138" max="6143" width="3.85546875" customWidth="1"/>
    <col min="6144" max="6144" width="4" customWidth="1"/>
    <col min="6145" max="6151" width="0" hidden="1" customWidth="1"/>
    <col min="6152" max="6152" width="16.28515625" customWidth="1"/>
    <col min="6153" max="6153" width="11.5703125" bestFit="1" customWidth="1"/>
    <col min="6154" max="6154" width="11.42578125" customWidth="1"/>
    <col min="6155" max="6155" width="13.5703125" bestFit="1" customWidth="1"/>
    <col min="6156" max="6156" width="9" customWidth="1"/>
    <col min="6157" max="6157" width="9.140625" bestFit="1" customWidth="1"/>
    <col min="6158" max="6158" width="8.7109375" bestFit="1" customWidth="1"/>
    <col min="6159" max="6159" width="7.28515625" customWidth="1"/>
    <col min="6160" max="6160" width="11" customWidth="1"/>
    <col min="6161" max="6161" width="9.85546875" customWidth="1"/>
    <col min="6162" max="6162" width="11.5703125" customWidth="1"/>
    <col min="6163" max="6163" width="1.5703125" customWidth="1"/>
    <col min="6164" max="6164" width="7.85546875" bestFit="1" customWidth="1"/>
    <col min="6169" max="6169" width="10.28515625" customWidth="1"/>
    <col min="6227" max="6227" width="4" bestFit="1" customWidth="1"/>
    <col min="6384" max="6384" width="0" hidden="1" customWidth="1"/>
    <col min="6385" max="6385" width="4.42578125" customWidth="1"/>
    <col min="6386" max="6386" width="17.5703125" customWidth="1"/>
    <col min="6387" max="6387" width="19.85546875" bestFit="1" customWidth="1"/>
    <col min="6388" max="6389" width="0" hidden="1" customWidth="1"/>
    <col min="6390" max="6390" width="13.28515625" bestFit="1" customWidth="1"/>
    <col min="6391" max="6391" width="8.42578125" customWidth="1"/>
    <col min="6392" max="6392" width="7.7109375" customWidth="1"/>
    <col min="6393" max="6393" width="12.28515625" customWidth="1"/>
    <col min="6394" max="6399" width="3.85546875" customWidth="1"/>
    <col min="6400" max="6400" width="4" customWidth="1"/>
    <col min="6401" max="6407" width="0" hidden="1" customWidth="1"/>
    <col min="6408" max="6408" width="16.28515625" customWidth="1"/>
    <col min="6409" max="6409" width="11.5703125" bestFit="1" customWidth="1"/>
    <col min="6410" max="6410" width="11.42578125" customWidth="1"/>
    <col min="6411" max="6411" width="13.5703125" bestFit="1" customWidth="1"/>
    <col min="6412" max="6412" width="9" customWidth="1"/>
    <col min="6413" max="6413" width="9.140625" bestFit="1" customWidth="1"/>
    <col min="6414" max="6414" width="8.7109375" bestFit="1" customWidth="1"/>
    <col min="6415" max="6415" width="7.28515625" customWidth="1"/>
    <col min="6416" max="6416" width="11" customWidth="1"/>
    <col min="6417" max="6417" width="9.85546875" customWidth="1"/>
    <col min="6418" max="6418" width="11.5703125" customWidth="1"/>
    <col min="6419" max="6419" width="1.5703125" customWidth="1"/>
    <col min="6420" max="6420" width="7.85546875" bestFit="1" customWidth="1"/>
    <col min="6425" max="6425" width="10.28515625" customWidth="1"/>
    <col min="6483" max="6483" width="4" bestFit="1" customWidth="1"/>
    <col min="6640" max="6640" width="0" hidden="1" customWidth="1"/>
    <col min="6641" max="6641" width="4.42578125" customWidth="1"/>
    <col min="6642" max="6642" width="17.5703125" customWidth="1"/>
    <col min="6643" max="6643" width="19.85546875" bestFit="1" customWidth="1"/>
    <col min="6644" max="6645" width="0" hidden="1" customWidth="1"/>
    <col min="6646" max="6646" width="13.28515625" bestFit="1" customWidth="1"/>
    <col min="6647" max="6647" width="8.42578125" customWidth="1"/>
    <col min="6648" max="6648" width="7.7109375" customWidth="1"/>
    <col min="6649" max="6649" width="12.28515625" customWidth="1"/>
    <col min="6650" max="6655" width="3.85546875" customWidth="1"/>
    <col min="6656" max="6656" width="4" customWidth="1"/>
    <col min="6657" max="6663" width="0" hidden="1" customWidth="1"/>
    <col min="6664" max="6664" width="16.28515625" customWidth="1"/>
    <col min="6665" max="6665" width="11.5703125" bestFit="1" customWidth="1"/>
    <col min="6666" max="6666" width="11.42578125" customWidth="1"/>
    <col min="6667" max="6667" width="13.5703125" bestFit="1" customWidth="1"/>
    <col min="6668" max="6668" width="9" customWidth="1"/>
    <col min="6669" max="6669" width="9.140625" bestFit="1" customWidth="1"/>
    <col min="6670" max="6670" width="8.7109375" bestFit="1" customWidth="1"/>
    <col min="6671" max="6671" width="7.28515625" customWidth="1"/>
    <col min="6672" max="6672" width="11" customWidth="1"/>
    <col min="6673" max="6673" width="9.85546875" customWidth="1"/>
    <col min="6674" max="6674" width="11.5703125" customWidth="1"/>
    <col min="6675" max="6675" width="1.5703125" customWidth="1"/>
    <col min="6676" max="6676" width="7.85546875" bestFit="1" customWidth="1"/>
    <col min="6681" max="6681" width="10.28515625" customWidth="1"/>
    <col min="6739" max="6739" width="4" bestFit="1" customWidth="1"/>
    <col min="6896" max="6896" width="0" hidden="1" customWidth="1"/>
    <col min="6897" max="6897" width="4.42578125" customWidth="1"/>
    <col min="6898" max="6898" width="17.5703125" customWidth="1"/>
    <col min="6899" max="6899" width="19.85546875" bestFit="1" customWidth="1"/>
    <col min="6900" max="6901" width="0" hidden="1" customWidth="1"/>
    <col min="6902" max="6902" width="13.28515625" bestFit="1" customWidth="1"/>
    <col min="6903" max="6903" width="8.42578125" customWidth="1"/>
    <col min="6904" max="6904" width="7.7109375" customWidth="1"/>
    <col min="6905" max="6905" width="12.28515625" customWidth="1"/>
    <col min="6906" max="6911" width="3.85546875" customWidth="1"/>
    <col min="6912" max="6912" width="4" customWidth="1"/>
    <col min="6913" max="6919" width="0" hidden="1" customWidth="1"/>
    <col min="6920" max="6920" width="16.28515625" customWidth="1"/>
    <col min="6921" max="6921" width="11.5703125" bestFit="1" customWidth="1"/>
    <col min="6922" max="6922" width="11.42578125" customWidth="1"/>
    <col min="6923" max="6923" width="13.5703125" bestFit="1" customWidth="1"/>
    <col min="6924" max="6924" width="9" customWidth="1"/>
    <col min="6925" max="6925" width="9.140625" bestFit="1" customWidth="1"/>
    <col min="6926" max="6926" width="8.7109375" bestFit="1" customWidth="1"/>
    <col min="6927" max="6927" width="7.28515625" customWidth="1"/>
    <col min="6928" max="6928" width="11" customWidth="1"/>
    <col min="6929" max="6929" width="9.85546875" customWidth="1"/>
    <col min="6930" max="6930" width="11.5703125" customWidth="1"/>
    <col min="6931" max="6931" width="1.5703125" customWidth="1"/>
    <col min="6932" max="6932" width="7.85546875" bestFit="1" customWidth="1"/>
    <col min="6937" max="6937" width="10.28515625" customWidth="1"/>
    <col min="6995" max="6995" width="4" bestFit="1" customWidth="1"/>
    <col min="7152" max="7152" width="0" hidden="1" customWidth="1"/>
    <col min="7153" max="7153" width="4.42578125" customWidth="1"/>
    <col min="7154" max="7154" width="17.5703125" customWidth="1"/>
    <col min="7155" max="7155" width="19.85546875" bestFit="1" customWidth="1"/>
    <col min="7156" max="7157" width="0" hidden="1" customWidth="1"/>
    <col min="7158" max="7158" width="13.28515625" bestFit="1" customWidth="1"/>
    <col min="7159" max="7159" width="8.42578125" customWidth="1"/>
    <col min="7160" max="7160" width="7.7109375" customWidth="1"/>
    <col min="7161" max="7161" width="12.28515625" customWidth="1"/>
    <col min="7162" max="7167" width="3.85546875" customWidth="1"/>
    <col min="7168" max="7168" width="4" customWidth="1"/>
    <col min="7169" max="7175" width="0" hidden="1" customWidth="1"/>
    <col min="7176" max="7176" width="16.28515625" customWidth="1"/>
    <col min="7177" max="7177" width="11.5703125" bestFit="1" customWidth="1"/>
    <col min="7178" max="7178" width="11.42578125" customWidth="1"/>
    <col min="7179" max="7179" width="13.5703125" bestFit="1" customWidth="1"/>
    <col min="7180" max="7180" width="9" customWidth="1"/>
    <col min="7181" max="7181" width="9.140625" bestFit="1" customWidth="1"/>
    <col min="7182" max="7182" width="8.7109375" bestFit="1" customWidth="1"/>
    <col min="7183" max="7183" width="7.28515625" customWidth="1"/>
    <col min="7184" max="7184" width="11" customWidth="1"/>
    <col min="7185" max="7185" width="9.85546875" customWidth="1"/>
    <col min="7186" max="7186" width="11.5703125" customWidth="1"/>
    <col min="7187" max="7187" width="1.5703125" customWidth="1"/>
    <col min="7188" max="7188" width="7.85546875" bestFit="1" customWidth="1"/>
    <col min="7193" max="7193" width="10.28515625" customWidth="1"/>
    <col min="7251" max="7251" width="4" bestFit="1" customWidth="1"/>
    <col min="7408" max="7408" width="0" hidden="1" customWidth="1"/>
    <col min="7409" max="7409" width="4.42578125" customWidth="1"/>
    <col min="7410" max="7410" width="17.5703125" customWidth="1"/>
    <col min="7411" max="7411" width="19.85546875" bestFit="1" customWidth="1"/>
    <col min="7412" max="7413" width="0" hidden="1" customWidth="1"/>
    <col min="7414" max="7414" width="13.28515625" bestFit="1" customWidth="1"/>
    <col min="7415" max="7415" width="8.42578125" customWidth="1"/>
    <col min="7416" max="7416" width="7.7109375" customWidth="1"/>
    <col min="7417" max="7417" width="12.28515625" customWidth="1"/>
    <col min="7418" max="7423" width="3.85546875" customWidth="1"/>
    <col min="7424" max="7424" width="4" customWidth="1"/>
    <col min="7425" max="7431" width="0" hidden="1" customWidth="1"/>
    <col min="7432" max="7432" width="16.28515625" customWidth="1"/>
    <col min="7433" max="7433" width="11.5703125" bestFit="1" customWidth="1"/>
    <col min="7434" max="7434" width="11.42578125" customWidth="1"/>
    <col min="7435" max="7435" width="13.5703125" bestFit="1" customWidth="1"/>
    <col min="7436" max="7436" width="9" customWidth="1"/>
    <col min="7437" max="7437" width="9.140625" bestFit="1" customWidth="1"/>
    <col min="7438" max="7438" width="8.7109375" bestFit="1" customWidth="1"/>
    <col min="7439" max="7439" width="7.28515625" customWidth="1"/>
    <col min="7440" max="7440" width="11" customWidth="1"/>
    <col min="7441" max="7441" width="9.85546875" customWidth="1"/>
    <col min="7442" max="7442" width="11.5703125" customWidth="1"/>
    <col min="7443" max="7443" width="1.5703125" customWidth="1"/>
    <col min="7444" max="7444" width="7.85546875" bestFit="1" customWidth="1"/>
    <col min="7449" max="7449" width="10.28515625" customWidth="1"/>
    <col min="7507" max="7507" width="4" bestFit="1" customWidth="1"/>
    <col min="7664" max="7664" width="0" hidden="1" customWidth="1"/>
    <col min="7665" max="7665" width="4.42578125" customWidth="1"/>
    <col min="7666" max="7666" width="17.5703125" customWidth="1"/>
    <col min="7667" max="7667" width="19.85546875" bestFit="1" customWidth="1"/>
    <col min="7668" max="7669" width="0" hidden="1" customWidth="1"/>
    <col min="7670" max="7670" width="13.28515625" bestFit="1" customWidth="1"/>
    <col min="7671" max="7671" width="8.42578125" customWidth="1"/>
    <col min="7672" max="7672" width="7.7109375" customWidth="1"/>
    <col min="7673" max="7673" width="12.28515625" customWidth="1"/>
    <col min="7674" max="7679" width="3.85546875" customWidth="1"/>
    <col min="7680" max="7680" width="4" customWidth="1"/>
    <col min="7681" max="7687" width="0" hidden="1" customWidth="1"/>
    <col min="7688" max="7688" width="16.28515625" customWidth="1"/>
    <col min="7689" max="7689" width="11.5703125" bestFit="1" customWidth="1"/>
    <col min="7690" max="7690" width="11.42578125" customWidth="1"/>
    <col min="7691" max="7691" width="13.5703125" bestFit="1" customWidth="1"/>
    <col min="7692" max="7692" width="9" customWidth="1"/>
    <col min="7693" max="7693" width="9.140625" bestFit="1" customWidth="1"/>
    <col min="7694" max="7694" width="8.7109375" bestFit="1" customWidth="1"/>
    <col min="7695" max="7695" width="7.28515625" customWidth="1"/>
    <col min="7696" max="7696" width="11" customWidth="1"/>
    <col min="7697" max="7697" width="9.85546875" customWidth="1"/>
    <col min="7698" max="7698" width="11.5703125" customWidth="1"/>
    <col min="7699" max="7699" width="1.5703125" customWidth="1"/>
    <col min="7700" max="7700" width="7.85546875" bestFit="1" customWidth="1"/>
    <col min="7705" max="7705" width="10.28515625" customWidth="1"/>
    <col min="7763" max="7763" width="4" bestFit="1" customWidth="1"/>
    <col min="7920" max="7920" width="0" hidden="1" customWidth="1"/>
    <col min="7921" max="7921" width="4.42578125" customWidth="1"/>
    <col min="7922" max="7922" width="17.5703125" customWidth="1"/>
    <col min="7923" max="7923" width="19.85546875" bestFit="1" customWidth="1"/>
    <col min="7924" max="7925" width="0" hidden="1" customWidth="1"/>
    <col min="7926" max="7926" width="13.28515625" bestFit="1" customWidth="1"/>
    <col min="7927" max="7927" width="8.42578125" customWidth="1"/>
    <col min="7928" max="7928" width="7.7109375" customWidth="1"/>
    <col min="7929" max="7929" width="12.28515625" customWidth="1"/>
    <col min="7930" max="7935" width="3.85546875" customWidth="1"/>
    <col min="7936" max="7936" width="4" customWidth="1"/>
    <col min="7937" max="7943" width="0" hidden="1" customWidth="1"/>
    <col min="7944" max="7944" width="16.28515625" customWidth="1"/>
    <col min="7945" max="7945" width="11.5703125" bestFit="1" customWidth="1"/>
    <col min="7946" max="7946" width="11.42578125" customWidth="1"/>
    <col min="7947" max="7947" width="13.5703125" bestFit="1" customWidth="1"/>
    <col min="7948" max="7948" width="9" customWidth="1"/>
    <col min="7949" max="7949" width="9.140625" bestFit="1" customWidth="1"/>
    <col min="7950" max="7950" width="8.7109375" bestFit="1" customWidth="1"/>
    <col min="7951" max="7951" width="7.28515625" customWidth="1"/>
    <col min="7952" max="7952" width="11" customWidth="1"/>
    <col min="7953" max="7953" width="9.85546875" customWidth="1"/>
    <col min="7954" max="7954" width="11.5703125" customWidth="1"/>
    <col min="7955" max="7955" width="1.5703125" customWidth="1"/>
    <col min="7956" max="7956" width="7.85546875" bestFit="1" customWidth="1"/>
    <col min="7961" max="7961" width="10.28515625" customWidth="1"/>
    <col min="8019" max="8019" width="4" bestFit="1" customWidth="1"/>
    <col min="8176" max="8176" width="0" hidden="1" customWidth="1"/>
    <col min="8177" max="8177" width="4.42578125" customWidth="1"/>
    <col min="8178" max="8178" width="17.5703125" customWidth="1"/>
    <col min="8179" max="8179" width="19.85546875" bestFit="1" customWidth="1"/>
    <col min="8180" max="8181" width="0" hidden="1" customWidth="1"/>
    <col min="8182" max="8182" width="13.28515625" bestFit="1" customWidth="1"/>
    <col min="8183" max="8183" width="8.42578125" customWidth="1"/>
    <col min="8184" max="8184" width="7.7109375" customWidth="1"/>
    <col min="8185" max="8185" width="12.28515625" customWidth="1"/>
    <col min="8186" max="8191" width="3.85546875" customWidth="1"/>
    <col min="8192" max="8192" width="4" customWidth="1"/>
    <col min="8193" max="8199" width="0" hidden="1" customWidth="1"/>
    <col min="8200" max="8200" width="16.28515625" customWidth="1"/>
    <col min="8201" max="8201" width="11.5703125" bestFit="1" customWidth="1"/>
    <col min="8202" max="8202" width="11.42578125" customWidth="1"/>
    <col min="8203" max="8203" width="13.5703125" bestFit="1" customWidth="1"/>
    <col min="8204" max="8204" width="9" customWidth="1"/>
    <col min="8205" max="8205" width="9.140625" bestFit="1" customWidth="1"/>
    <col min="8206" max="8206" width="8.7109375" bestFit="1" customWidth="1"/>
    <col min="8207" max="8207" width="7.28515625" customWidth="1"/>
    <col min="8208" max="8208" width="11" customWidth="1"/>
    <col min="8209" max="8209" width="9.85546875" customWidth="1"/>
    <col min="8210" max="8210" width="11.5703125" customWidth="1"/>
    <col min="8211" max="8211" width="1.5703125" customWidth="1"/>
    <col min="8212" max="8212" width="7.85546875" bestFit="1" customWidth="1"/>
    <col min="8217" max="8217" width="10.28515625" customWidth="1"/>
    <col min="8275" max="8275" width="4" bestFit="1" customWidth="1"/>
    <col min="8432" max="8432" width="0" hidden="1" customWidth="1"/>
    <col min="8433" max="8433" width="4.42578125" customWidth="1"/>
    <col min="8434" max="8434" width="17.5703125" customWidth="1"/>
    <col min="8435" max="8435" width="19.85546875" bestFit="1" customWidth="1"/>
    <col min="8436" max="8437" width="0" hidden="1" customWidth="1"/>
    <col min="8438" max="8438" width="13.28515625" bestFit="1" customWidth="1"/>
    <col min="8439" max="8439" width="8.42578125" customWidth="1"/>
    <col min="8440" max="8440" width="7.7109375" customWidth="1"/>
    <col min="8441" max="8441" width="12.28515625" customWidth="1"/>
    <col min="8442" max="8447" width="3.85546875" customWidth="1"/>
    <col min="8448" max="8448" width="4" customWidth="1"/>
    <col min="8449" max="8455" width="0" hidden="1" customWidth="1"/>
    <col min="8456" max="8456" width="16.28515625" customWidth="1"/>
    <col min="8457" max="8457" width="11.5703125" bestFit="1" customWidth="1"/>
    <col min="8458" max="8458" width="11.42578125" customWidth="1"/>
    <col min="8459" max="8459" width="13.5703125" bestFit="1" customWidth="1"/>
    <col min="8460" max="8460" width="9" customWidth="1"/>
    <col min="8461" max="8461" width="9.140625" bestFit="1" customWidth="1"/>
    <col min="8462" max="8462" width="8.7109375" bestFit="1" customWidth="1"/>
    <col min="8463" max="8463" width="7.28515625" customWidth="1"/>
    <col min="8464" max="8464" width="11" customWidth="1"/>
    <col min="8465" max="8465" width="9.85546875" customWidth="1"/>
    <col min="8466" max="8466" width="11.5703125" customWidth="1"/>
    <col min="8467" max="8467" width="1.5703125" customWidth="1"/>
    <col min="8468" max="8468" width="7.85546875" bestFit="1" customWidth="1"/>
    <col min="8473" max="8473" width="10.28515625" customWidth="1"/>
    <col min="8531" max="8531" width="4" bestFit="1" customWidth="1"/>
    <col min="8688" max="8688" width="0" hidden="1" customWidth="1"/>
    <col min="8689" max="8689" width="4.42578125" customWidth="1"/>
    <col min="8690" max="8690" width="17.5703125" customWidth="1"/>
    <col min="8691" max="8691" width="19.85546875" bestFit="1" customWidth="1"/>
    <col min="8692" max="8693" width="0" hidden="1" customWidth="1"/>
    <col min="8694" max="8694" width="13.28515625" bestFit="1" customWidth="1"/>
    <col min="8695" max="8695" width="8.42578125" customWidth="1"/>
    <col min="8696" max="8696" width="7.7109375" customWidth="1"/>
    <col min="8697" max="8697" width="12.28515625" customWidth="1"/>
    <col min="8698" max="8703" width="3.85546875" customWidth="1"/>
    <col min="8704" max="8704" width="4" customWidth="1"/>
    <col min="8705" max="8711" width="0" hidden="1" customWidth="1"/>
    <col min="8712" max="8712" width="16.28515625" customWidth="1"/>
    <col min="8713" max="8713" width="11.5703125" bestFit="1" customWidth="1"/>
    <col min="8714" max="8714" width="11.42578125" customWidth="1"/>
    <col min="8715" max="8715" width="13.5703125" bestFit="1" customWidth="1"/>
    <col min="8716" max="8716" width="9" customWidth="1"/>
    <col min="8717" max="8717" width="9.140625" bestFit="1" customWidth="1"/>
    <col min="8718" max="8718" width="8.7109375" bestFit="1" customWidth="1"/>
    <col min="8719" max="8719" width="7.28515625" customWidth="1"/>
    <col min="8720" max="8720" width="11" customWidth="1"/>
    <col min="8721" max="8721" width="9.85546875" customWidth="1"/>
    <col min="8722" max="8722" width="11.5703125" customWidth="1"/>
    <col min="8723" max="8723" width="1.5703125" customWidth="1"/>
    <col min="8724" max="8724" width="7.85546875" bestFit="1" customWidth="1"/>
    <col min="8729" max="8729" width="10.28515625" customWidth="1"/>
    <col min="8787" max="8787" width="4" bestFit="1" customWidth="1"/>
    <col min="8944" max="8944" width="0" hidden="1" customWidth="1"/>
    <col min="8945" max="8945" width="4.42578125" customWidth="1"/>
    <col min="8946" max="8946" width="17.5703125" customWidth="1"/>
    <col min="8947" max="8947" width="19.85546875" bestFit="1" customWidth="1"/>
    <col min="8948" max="8949" width="0" hidden="1" customWidth="1"/>
    <col min="8950" max="8950" width="13.28515625" bestFit="1" customWidth="1"/>
    <col min="8951" max="8951" width="8.42578125" customWidth="1"/>
    <col min="8952" max="8952" width="7.7109375" customWidth="1"/>
    <col min="8953" max="8953" width="12.28515625" customWidth="1"/>
    <col min="8954" max="8959" width="3.85546875" customWidth="1"/>
    <col min="8960" max="8960" width="4" customWidth="1"/>
    <col min="8961" max="8967" width="0" hidden="1" customWidth="1"/>
    <col min="8968" max="8968" width="16.28515625" customWidth="1"/>
    <col min="8969" max="8969" width="11.5703125" bestFit="1" customWidth="1"/>
    <col min="8970" max="8970" width="11.42578125" customWidth="1"/>
    <col min="8971" max="8971" width="13.5703125" bestFit="1" customWidth="1"/>
    <col min="8972" max="8972" width="9" customWidth="1"/>
    <col min="8973" max="8973" width="9.140625" bestFit="1" customWidth="1"/>
    <col min="8974" max="8974" width="8.7109375" bestFit="1" customWidth="1"/>
    <col min="8975" max="8975" width="7.28515625" customWidth="1"/>
    <col min="8976" max="8976" width="11" customWidth="1"/>
    <col min="8977" max="8977" width="9.85546875" customWidth="1"/>
    <col min="8978" max="8978" width="11.5703125" customWidth="1"/>
    <col min="8979" max="8979" width="1.5703125" customWidth="1"/>
    <col min="8980" max="8980" width="7.85546875" bestFit="1" customWidth="1"/>
    <col min="8985" max="8985" width="10.28515625" customWidth="1"/>
    <col min="9043" max="9043" width="4" bestFit="1" customWidth="1"/>
    <col min="9200" max="9200" width="0" hidden="1" customWidth="1"/>
    <col min="9201" max="9201" width="4.42578125" customWidth="1"/>
    <col min="9202" max="9202" width="17.5703125" customWidth="1"/>
    <col min="9203" max="9203" width="19.85546875" bestFit="1" customWidth="1"/>
    <col min="9204" max="9205" width="0" hidden="1" customWidth="1"/>
    <col min="9206" max="9206" width="13.28515625" bestFit="1" customWidth="1"/>
    <col min="9207" max="9207" width="8.42578125" customWidth="1"/>
    <col min="9208" max="9208" width="7.7109375" customWidth="1"/>
    <col min="9209" max="9209" width="12.28515625" customWidth="1"/>
    <col min="9210" max="9215" width="3.85546875" customWidth="1"/>
    <col min="9216" max="9216" width="4" customWidth="1"/>
    <col min="9217" max="9223" width="0" hidden="1" customWidth="1"/>
    <col min="9224" max="9224" width="16.28515625" customWidth="1"/>
    <col min="9225" max="9225" width="11.5703125" bestFit="1" customWidth="1"/>
    <col min="9226" max="9226" width="11.42578125" customWidth="1"/>
    <col min="9227" max="9227" width="13.5703125" bestFit="1" customWidth="1"/>
    <col min="9228" max="9228" width="9" customWidth="1"/>
    <col min="9229" max="9229" width="9.140625" bestFit="1" customWidth="1"/>
    <col min="9230" max="9230" width="8.7109375" bestFit="1" customWidth="1"/>
    <col min="9231" max="9231" width="7.28515625" customWidth="1"/>
    <col min="9232" max="9232" width="11" customWidth="1"/>
    <col min="9233" max="9233" width="9.85546875" customWidth="1"/>
    <col min="9234" max="9234" width="11.5703125" customWidth="1"/>
    <col min="9235" max="9235" width="1.5703125" customWidth="1"/>
    <col min="9236" max="9236" width="7.85546875" bestFit="1" customWidth="1"/>
    <col min="9241" max="9241" width="10.28515625" customWidth="1"/>
    <col min="9299" max="9299" width="4" bestFit="1" customWidth="1"/>
    <col min="9456" max="9456" width="0" hidden="1" customWidth="1"/>
    <col min="9457" max="9457" width="4.42578125" customWidth="1"/>
    <col min="9458" max="9458" width="17.5703125" customWidth="1"/>
    <col min="9459" max="9459" width="19.85546875" bestFit="1" customWidth="1"/>
    <col min="9460" max="9461" width="0" hidden="1" customWidth="1"/>
    <col min="9462" max="9462" width="13.28515625" bestFit="1" customWidth="1"/>
    <col min="9463" max="9463" width="8.42578125" customWidth="1"/>
    <col min="9464" max="9464" width="7.7109375" customWidth="1"/>
    <col min="9465" max="9465" width="12.28515625" customWidth="1"/>
    <col min="9466" max="9471" width="3.85546875" customWidth="1"/>
    <col min="9472" max="9472" width="4" customWidth="1"/>
    <col min="9473" max="9479" width="0" hidden="1" customWidth="1"/>
    <col min="9480" max="9480" width="16.28515625" customWidth="1"/>
    <col min="9481" max="9481" width="11.5703125" bestFit="1" customWidth="1"/>
    <col min="9482" max="9482" width="11.42578125" customWidth="1"/>
    <col min="9483" max="9483" width="13.5703125" bestFit="1" customWidth="1"/>
    <col min="9484" max="9484" width="9" customWidth="1"/>
    <col min="9485" max="9485" width="9.140625" bestFit="1" customWidth="1"/>
    <col min="9486" max="9486" width="8.7109375" bestFit="1" customWidth="1"/>
    <col min="9487" max="9487" width="7.28515625" customWidth="1"/>
    <col min="9488" max="9488" width="11" customWidth="1"/>
    <col min="9489" max="9489" width="9.85546875" customWidth="1"/>
    <col min="9490" max="9490" width="11.5703125" customWidth="1"/>
    <col min="9491" max="9491" width="1.5703125" customWidth="1"/>
    <col min="9492" max="9492" width="7.85546875" bestFit="1" customWidth="1"/>
    <col min="9497" max="9497" width="10.28515625" customWidth="1"/>
    <col min="9555" max="9555" width="4" bestFit="1" customWidth="1"/>
    <col min="9712" max="9712" width="0" hidden="1" customWidth="1"/>
    <col min="9713" max="9713" width="4.42578125" customWidth="1"/>
    <col min="9714" max="9714" width="17.5703125" customWidth="1"/>
    <col min="9715" max="9715" width="19.85546875" bestFit="1" customWidth="1"/>
    <col min="9716" max="9717" width="0" hidden="1" customWidth="1"/>
    <col min="9718" max="9718" width="13.28515625" bestFit="1" customWidth="1"/>
    <col min="9719" max="9719" width="8.42578125" customWidth="1"/>
    <col min="9720" max="9720" width="7.7109375" customWidth="1"/>
    <col min="9721" max="9721" width="12.28515625" customWidth="1"/>
    <col min="9722" max="9727" width="3.85546875" customWidth="1"/>
    <col min="9728" max="9728" width="4" customWidth="1"/>
    <col min="9729" max="9735" width="0" hidden="1" customWidth="1"/>
    <col min="9736" max="9736" width="16.28515625" customWidth="1"/>
    <col min="9737" max="9737" width="11.5703125" bestFit="1" customWidth="1"/>
    <col min="9738" max="9738" width="11.42578125" customWidth="1"/>
    <col min="9739" max="9739" width="13.5703125" bestFit="1" customWidth="1"/>
    <col min="9740" max="9740" width="9" customWidth="1"/>
    <col min="9741" max="9741" width="9.140625" bestFit="1" customWidth="1"/>
    <col min="9742" max="9742" width="8.7109375" bestFit="1" customWidth="1"/>
    <col min="9743" max="9743" width="7.28515625" customWidth="1"/>
    <col min="9744" max="9744" width="11" customWidth="1"/>
    <col min="9745" max="9745" width="9.85546875" customWidth="1"/>
    <col min="9746" max="9746" width="11.5703125" customWidth="1"/>
    <col min="9747" max="9747" width="1.5703125" customWidth="1"/>
    <col min="9748" max="9748" width="7.85546875" bestFit="1" customWidth="1"/>
    <col min="9753" max="9753" width="10.28515625" customWidth="1"/>
    <col min="9811" max="9811" width="4" bestFit="1" customWidth="1"/>
    <col min="9968" max="9968" width="0" hidden="1" customWidth="1"/>
    <col min="9969" max="9969" width="4.42578125" customWidth="1"/>
    <col min="9970" max="9970" width="17.5703125" customWidth="1"/>
    <col min="9971" max="9971" width="19.85546875" bestFit="1" customWidth="1"/>
    <col min="9972" max="9973" width="0" hidden="1" customWidth="1"/>
    <col min="9974" max="9974" width="13.28515625" bestFit="1" customWidth="1"/>
    <col min="9975" max="9975" width="8.42578125" customWidth="1"/>
    <col min="9976" max="9976" width="7.7109375" customWidth="1"/>
    <col min="9977" max="9977" width="12.28515625" customWidth="1"/>
    <col min="9978" max="9983" width="3.85546875" customWidth="1"/>
    <col min="9984" max="9984" width="4" customWidth="1"/>
    <col min="9985" max="9991" width="0" hidden="1" customWidth="1"/>
    <col min="9992" max="9992" width="16.28515625" customWidth="1"/>
    <col min="9993" max="9993" width="11.5703125" bestFit="1" customWidth="1"/>
    <col min="9994" max="9994" width="11.42578125" customWidth="1"/>
    <col min="9995" max="9995" width="13.5703125" bestFit="1" customWidth="1"/>
    <col min="9996" max="9996" width="9" customWidth="1"/>
    <col min="9997" max="9997" width="9.140625" bestFit="1" customWidth="1"/>
    <col min="9998" max="9998" width="8.7109375" bestFit="1" customWidth="1"/>
    <col min="9999" max="9999" width="7.28515625" customWidth="1"/>
    <col min="10000" max="10000" width="11" customWidth="1"/>
    <col min="10001" max="10001" width="9.85546875" customWidth="1"/>
    <col min="10002" max="10002" width="11.5703125" customWidth="1"/>
    <col min="10003" max="10003" width="1.5703125" customWidth="1"/>
    <col min="10004" max="10004" width="7.85546875" bestFit="1" customWidth="1"/>
    <col min="10009" max="10009" width="10.28515625" customWidth="1"/>
    <col min="10067" max="10067" width="4" bestFit="1" customWidth="1"/>
    <col min="10224" max="10224" width="0" hidden="1" customWidth="1"/>
    <col min="10225" max="10225" width="4.42578125" customWidth="1"/>
    <col min="10226" max="10226" width="17.5703125" customWidth="1"/>
    <col min="10227" max="10227" width="19.85546875" bestFit="1" customWidth="1"/>
    <col min="10228" max="10229" width="0" hidden="1" customWidth="1"/>
    <col min="10230" max="10230" width="13.28515625" bestFit="1" customWidth="1"/>
    <col min="10231" max="10231" width="8.42578125" customWidth="1"/>
    <col min="10232" max="10232" width="7.7109375" customWidth="1"/>
    <col min="10233" max="10233" width="12.28515625" customWidth="1"/>
    <col min="10234" max="10239" width="3.85546875" customWidth="1"/>
    <col min="10240" max="10240" width="4" customWidth="1"/>
    <col min="10241" max="10247" width="0" hidden="1" customWidth="1"/>
    <col min="10248" max="10248" width="16.28515625" customWidth="1"/>
    <col min="10249" max="10249" width="11.5703125" bestFit="1" customWidth="1"/>
    <col min="10250" max="10250" width="11.42578125" customWidth="1"/>
    <col min="10251" max="10251" width="13.5703125" bestFit="1" customWidth="1"/>
    <col min="10252" max="10252" width="9" customWidth="1"/>
    <col min="10253" max="10253" width="9.140625" bestFit="1" customWidth="1"/>
    <col min="10254" max="10254" width="8.7109375" bestFit="1" customWidth="1"/>
    <col min="10255" max="10255" width="7.28515625" customWidth="1"/>
    <col min="10256" max="10256" width="11" customWidth="1"/>
    <col min="10257" max="10257" width="9.85546875" customWidth="1"/>
    <col min="10258" max="10258" width="11.5703125" customWidth="1"/>
    <col min="10259" max="10259" width="1.5703125" customWidth="1"/>
    <col min="10260" max="10260" width="7.85546875" bestFit="1" customWidth="1"/>
    <col min="10265" max="10265" width="10.28515625" customWidth="1"/>
    <col min="10323" max="10323" width="4" bestFit="1" customWidth="1"/>
    <col min="10480" max="10480" width="0" hidden="1" customWidth="1"/>
    <col min="10481" max="10481" width="4.42578125" customWidth="1"/>
    <col min="10482" max="10482" width="17.5703125" customWidth="1"/>
    <col min="10483" max="10483" width="19.85546875" bestFit="1" customWidth="1"/>
    <col min="10484" max="10485" width="0" hidden="1" customWidth="1"/>
    <col min="10486" max="10486" width="13.28515625" bestFit="1" customWidth="1"/>
    <col min="10487" max="10487" width="8.42578125" customWidth="1"/>
    <col min="10488" max="10488" width="7.7109375" customWidth="1"/>
    <col min="10489" max="10489" width="12.28515625" customWidth="1"/>
    <col min="10490" max="10495" width="3.85546875" customWidth="1"/>
    <col min="10496" max="10496" width="4" customWidth="1"/>
    <col min="10497" max="10503" width="0" hidden="1" customWidth="1"/>
    <col min="10504" max="10504" width="16.28515625" customWidth="1"/>
    <col min="10505" max="10505" width="11.5703125" bestFit="1" customWidth="1"/>
    <col min="10506" max="10506" width="11.42578125" customWidth="1"/>
    <col min="10507" max="10507" width="13.5703125" bestFit="1" customWidth="1"/>
    <col min="10508" max="10508" width="9" customWidth="1"/>
    <col min="10509" max="10509" width="9.140625" bestFit="1" customWidth="1"/>
    <col min="10510" max="10510" width="8.7109375" bestFit="1" customWidth="1"/>
    <col min="10511" max="10511" width="7.28515625" customWidth="1"/>
    <col min="10512" max="10512" width="11" customWidth="1"/>
    <col min="10513" max="10513" width="9.85546875" customWidth="1"/>
    <col min="10514" max="10514" width="11.5703125" customWidth="1"/>
    <col min="10515" max="10515" width="1.5703125" customWidth="1"/>
    <col min="10516" max="10516" width="7.85546875" bestFit="1" customWidth="1"/>
    <col min="10521" max="10521" width="10.28515625" customWidth="1"/>
    <col min="10579" max="10579" width="4" bestFit="1" customWidth="1"/>
    <col min="10736" max="10736" width="0" hidden="1" customWidth="1"/>
    <col min="10737" max="10737" width="4.42578125" customWidth="1"/>
    <col min="10738" max="10738" width="17.5703125" customWidth="1"/>
    <col min="10739" max="10739" width="19.85546875" bestFit="1" customWidth="1"/>
    <col min="10740" max="10741" width="0" hidden="1" customWidth="1"/>
    <col min="10742" max="10742" width="13.28515625" bestFit="1" customWidth="1"/>
    <col min="10743" max="10743" width="8.42578125" customWidth="1"/>
    <col min="10744" max="10744" width="7.7109375" customWidth="1"/>
    <col min="10745" max="10745" width="12.28515625" customWidth="1"/>
    <col min="10746" max="10751" width="3.85546875" customWidth="1"/>
    <col min="10752" max="10752" width="4" customWidth="1"/>
    <col min="10753" max="10759" width="0" hidden="1" customWidth="1"/>
    <col min="10760" max="10760" width="16.28515625" customWidth="1"/>
    <col min="10761" max="10761" width="11.5703125" bestFit="1" customWidth="1"/>
    <col min="10762" max="10762" width="11.42578125" customWidth="1"/>
    <col min="10763" max="10763" width="13.5703125" bestFit="1" customWidth="1"/>
    <col min="10764" max="10764" width="9" customWidth="1"/>
    <col min="10765" max="10765" width="9.140625" bestFit="1" customWidth="1"/>
    <col min="10766" max="10766" width="8.7109375" bestFit="1" customWidth="1"/>
    <col min="10767" max="10767" width="7.28515625" customWidth="1"/>
    <col min="10768" max="10768" width="11" customWidth="1"/>
    <col min="10769" max="10769" width="9.85546875" customWidth="1"/>
    <col min="10770" max="10770" width="11.5703125" customWidth="1"/>
    <col min="10771" max="10771" width="1.5703125" customWidth="1"/>
    <col min="10772" max="10772" width="7.85546875" bestFit="1" customWidth="1"/>
    <col min="10777" max="10777" width="10.28515625" customWidth="1"/>
    <col min="10835" max="10835" width="4" bestFit="1" customWidth="1"/>
    <col min="10992" max="10992" width="0" hidden="1" customWidth="1"/>
    <col min="10993" max="10993" width="4.42578125" customWidth="1"/>
    <col min="10994" max="10994" width="17.5703125" customWidth="1"/>
    <col min="10995" max="10995" width="19.85546875" bestFit="1" customWidth="1"/>
    <col min="10996" max="10997" width="0" hidden="1" customWidth="1"/>
    <col min="10998" max="10998" width="13.28515625" bestFit="1" customWidth="1"/>
    <col min="10999" max="10999" width="8.42578125" customWidth="1"/>
    <col min="11000" max="11000" width="7.7109375" customWidth="1"/>
    <col min="11001" max="11001" width="12.28515625" customWidth="1"/>
    <col min="11002" max="11007" width="3.85546875" customWidth="1"/>
    <col min="11008" max="11008" width="4" customWidth="1"/>
    <col min="11009" max="11015" width="0" hidden="1" customWidth="1"/>
    <col min="11016" max="11016" width="16.28515625" customWidth="1"/>
    <col min="11017" max="11017" width="11.5703125" bestFit="1" customWidth="1"/>
    <col min="11018" max="11018" width="11.42578125" customWidth="1"/>
    <col min="11019" max="11019" width="13.5703125" bestFit="1" customWidth="1"/>
    <col min="11020" max="11020" width="9" customWidth="1"/>
    <col min="11021" max="11021" width="9.140625" bestFit="1" customWidth="1"/>
    <col min="11022" max="11022" width="8.7109375" bestFit="1" customWidth="1"/>
    <col min="11023" max="11023" width="7.28515625" customWidth="1"/>
    <col min="11024" max="11024" width="11" customWidth="1"/>
    <col min="11025" max="11025" width="9.85546875" customWidth="1"/>
    <col min="11026" max="11026" width="11.5703125" customWidth="1"/>
    <col min="11027" max="11027" width="1.5703125" customWidth="1"/>
    <col min="11028" max="11028" width="7.85546875" bestFit="1" customWidth="1"/>
    <col min="11033" max="11033" width="10.28515625" customWidth="1"/>
    <col min="11091" max="11091" width="4" bestFit="1" customWidth="1"/>
    <col min="11248" max="11248" width="0" hidden="1" customWidth="1"/>
    <col min="11249" max="11249" width="4.42578125" customWidth="1"/>
    <col min="11250" max="11250" width="17.5703125" customWidth="1"/>
    <col min="11251" max="11251" width="19.85546875" bestFit="1" customWidth="1"/>
    <col min="11252" max="11253" width="0" hidden="1" customWidth="1"/>
    <col min="11254" max="11254" width="13.28515625" bestFit="1" customWidth="1"/>
    <col min="11255" max="11255" width="8.42578125" customWidth="1"/>
    <col min="11256" max="11256" width="7.7109375" customWidth="1"/>
    <col min="11257" max="11257" width="12.28515625" customWidth="1"/>
    <col min="11258" max="11263" width="3.85546875" customWidth="1"/>
    <col min="11264" max="11264" width="4" customWidth="1"/>
    <col min="11265" max="11271" width="0" hidden="1" customWidth="1"/>
    <col min="11272" max="11272" width="16.28515625" customWidth="1"/>
    <col min="11273" max="11273" width="11.5703125" bestFit="1" customWidth="1"/>
    <col min="11274" max="11274" width="11.42578125" customWidth="1"/>
    <col min="11275" max="11275" width="13.5703125" bestFit="1" customWidth="1"/>
    <col min="11276" max="11276" width="9" customWidth="1"/>
    <col min="11277" max="11277" width="9.140625" bestFit="1" customWidth="1"/>
    <col min="11278" max="11278" width="8.7109375" bestFit="1" customWidth="1"/>
    <col min="11279" max="11279" width="7.28515625" customWidth="1"/>
    <col min="11280" max="11280" width="11" customWidth="1"/>
    <col min="11281" max="11281" width="9.85546875" customWidth="1"/>
    <col min="11282" max="11282" width="11.5703125" customWidth="1"/>
    <col min="11283" max="11283" width="1.5703125" customWidth="1"/>
    <col min="11284" max="11284" width="7.85546875" bestFit="1" customWidth="1"/>
    <col min="11289" max="11289" width="10.28515625" customWidth="1"/>
    <col min="11347" max="11347" width="4" bestFit="1" customWidth="1"/>
    <col min="11504" max="11504" width="0" hidden="1" customWidth="1"/>
    <col min="11505" max="11505" width="4.42578125" customWidth="1"/>
    <col min="11506" max="11506" width="17.5703125" customWidth="1"/>
    <col min="11507" max="11507" width="19.85546875" bestFit="1" customWidth="1"/>
    <col min="11508" max="11509" width="0" hidden="1" customWidth="1"/>
    <col min="11510" max="11510" width="13.28515625" bestFit="1" customWidth="1"/>
    <col min="11511" max="11511" width="8.42578125" customWidth="1"/>
    <col min="11512" max="11512" width="7.7109375" customWidth="1"/>
    <col min="11513" max="11513" width="12.28515625" customWidth="1"/>
    <col min="11514" max="11519" width="3.85546875" customWidth="1"/>
    <col min="11520" max="11520" width="4" customWidth="1"/>
    <col min="11521" max="11527" width="0" hidden="1" customWidth="1"/>
    <col min="11528" max="11528" width="16.28515625" customWidth="1"/>
    <col min="11529" max="11529" width="11.5703125" bestFit="1" customWidth="1"/>
    <col min="11530" max="11530" width="11.42578125" customWidth="1"/>
    <col min="11531" max="11531" width="13.5703125" bestFit="1" customWidth="1"/>
    <col min="11532" max="11532" width="9" customWidth="1"/>
    <col min="11533" max="11533" width="9.140625" bestFit="1" customWidth="1"/>
    <col min="11534" max="11534" width="8.7109375" bestFit="1" customWidth="1"/>
    <col min="11535" max="11535" width="7.28515625" customWidth="1"/>
    <col min="11536" max="11536" width="11" customWidth="1"/>
    <col min="11537" max="11537" width="9.85546875" customWidth="1"/>
    <col min="11538" max="11538" width="11.5703125" customWidth="1"/>
    <col min="11539" max="11539" width="1.5703125" customWidth="1"/>
    <col min="11540" max="11540" width="7.85546875" bestFit="1" customWidth="1"/>
    <col min="11545" max="11545" width="10.28515625" customWidth="1"/>
    <col min="11603" max="11603" width="4" bestFit="1" customWidth="1"/>
    <col min="11760" max="11760" width="0" hidden="1" customWidth="1"/>
    <col min="11761" max="11761" width="4.42578125" customWidth="1"/>
    <col min="11762" max="11762" width="17.5703125" customWidth="1"/>
    <col min="11763" max="11763" width="19.85546875" bestFit="1" customWidth="1"/>
    <col min="11764" max="11765" width="0" hidden="1" customWidth="1"/>
    <col min="11766" max="11766" width="13.28515625" bestFit="1" customWidth="1"/>
    <col min="11767" max="11767" width="8.42578125" customWidth="1"/>
    <col min="11768" max="11768" width="7.7109375" customWidth="1"/>
    <col min="11769" max="11769" width="12.28515625" customWidth="1"/>
    <col min="11770" max="11775" width="3.85546875" customWidth="1"/>
    <col min="11776" max="11776" width="4" customWidth="1"/>
    <col min="11777" max="11783" width="0" hidden="1" customWidth="1"/>
    <col min="11784" max="11784" width="16.28515625" customWidth="1"/>
    <col min="11785" max="11785" width="11.5703125" bestFit="1" customWidth="1"/>
    <col min="11786" max="11786" width="11.42578125" customWidth="1"/>
    <col min="11787" max="11787" width="13.5703125" bestFit="1" customWidth="1"/>
    <col min="11788" max="11788" width="9" customWidth="1"/>
    <col min="11789" max="11789" width="9.140625" bestFit="1" customWidth="1"/>
    <col min="11790" max="11790" width="8.7109375" bestFit="1" customWidth="1"/>
    <col min="11791" max="11791" width="7.28515625" customWidth="1"/>
    <col min="11792" max="11792" width="11" customWidth="1"/>
    <col min="11793" max="11793" width="9.85546875" customWidth="1"/>
    <col min="11794" max="11794" width="11.5703125" customWidth="1"/>
    <col min="11795" max="11795" width="1.5703125" customWidth="1"/>
    <col min="11796" max="11796" width="7.85546875" bestFit="1" customWidth="1"/>
    <col min="11801" max="11801" width="10.28515625" customWidth="1"/>
    <col min="11859" max="11859" width="4" bestFit="1" customWidth="1"/>
    <col min="12016" max="12016" width="0" hidden="1" customWidth="1"/>
    <col min="12017" max="12017" width="4.42578125" customWidth="1"/>
    <col min="12018" max="12018" width="17.5703125" customWidth="1"/>
    <col min="12019" max="12019" width="19.85546875" bestFit="1" customWidth="1"/>
    <col min="12020" max="12021" width="0" hidden="1" customWidth="1"/>
    <col min="12022" max="12022" width="13.28515625" bestFit="1" customWidth="1"/>
    <col min="12023" max="12023" width="8.42578125" customWidth="1"/>
    <col min="12024" max="12024" width="7.7109375" customWidth="1"/>
    <col min="12025" max="12025" width="12.28515625" customWidth="1"/>
    <col min="12026" max="12031" width="3.85546875" customWidth="1"/>
    <col min="12032" max="12032" width="4" customWidth="1"/>
    <col min="12033" max="12039" width="0" hidden="1" customWidth="1"/>
    <col min="12040" max="12040" width="16.28515625" customWidth="1"/>
    <col min="12041" max="12041" width="11.5703125" bestFit="1" customWidth="1"/>
    <col min="12042" max="12042" width="11.42578125" customWidth="1"/>
    <col min="12043" max="12043" width="13.5703125" bestFit="1" customWidth="1"/>
    <col min="12044" max="12044" width="9" customWidth="1"/>
    <col min="12045" max="12045" width="9.140625" bestFit="1" customWidth="1"/>
    <col min="12046" max="12046" width="8.7109375" bestFit="1" customWidth="1"/>
    <col min="12047" max="12047" width="7.28515625" customWidth="1"/>
    <col min="12048" max="12048" width="11" customWidth="1"/>
    <col min="12049" max="12049" width="9.85546875" customWidth="1"/>
    <col min="12050" max="12050" width="11.5703125" customWidth="1"/>
    <col min="12051" max="12051" width="1.5703125" customWidth="1"/>
    <col min="12052" max="12052" width="7.85546875" bestFit="1" customWidth="1"/>
    <col min="12057" max="12057" width="10.28515625" customWidth="1"/>
    <col min="12115" max="12115" width="4" bestFit="1" customWidth="1"/>
    <col min="12272" max="12272" width="0" hidden="1" customWidth="1"/>
    <col min="12273" max="12273" width="4.42578125" customWidth="1"/>
    <col min="12274" max="12274" width="17.5703125" customWidth="1"/>
    <col min="12275" max="12275" width="19.85546875" bestFit="1" customWidth="1"/>
    <col min="12276" max="12277" width="0" hidden="1" customWidth="1"/>
    <col min="12278" max="12278" width="13.28515625" bestFit="1" customWidth="1"/>
    <col min="12279" max="12279" width="8.42578125" customWidth="1"/>
    <col min="12280" max="12280" width="7.7109375" customWidth="1"/>
    <col min="12281" max="12281" width="12.28515625" customWidth="1"/>
    <col min="12282" max="12287" width="3.85546875" customWidth="1"/>
    <col min="12288" max="12288" width="4" customWidth="1"/>
    <col min="12289" max="12295" width="0" hidden="1" customWidth="1"/>
    <col min="12296" max="12296" width="16.28515625" customWidth="1"/>
    <col min="12297" max="12297" width="11.5703125" bestFit="1" customWidth="1"/>
    <col min="12298" max="12298" width="11.42578125" customWidth="1"/>
    <col min="12299" max="12299" width="13.5703125" bestFit="1" customWidth="1"/>
    <col min="12300" max="12300" width="9" customWidth="1"/>
    <col min="12301" max="12301" width="9.140625" bestFit="1" customWidth="1"/>
    <col min="12302" max="12302" width="8.7109375" bestFit="1" customWidth="1"/>
    <col min="12303" max="12303" width="7.28515625" customWidth="1"/>
    <col min="12304" max="12304" width="11" customWidth="1"/>
    <col min="12305" max="12305" width="9.85546875" customWidth="1"/>
    <col min="12306" max="12306" width="11.5703125" customWidth="1"/>
    <col min="12307" max="12307" width="1.5703125" customWidth="1"/>
    <col min="12308" max="12308" width="7.85546875" bestFit="1" customWidth="1"/>
    <col min="12313" max="12313" width="10.28515625" customWidth="1"/>
    <col min="12371" max="12371" width="4" bestFit="1" customWidth="1"/>
    <col min="12528" max="12528" width="0" hidden="1" customWidth="1"/>
    <col min="12529" max="12529" width="4.42578125" customWidth="1"/>
    <col min="12530" max="12530" width="17.5703125" customWidth="1"/>
    <col min="12531" max="12531" width="19.85546875" bestFit="1" customWidth="1"/>
    <col min="12532" max="12533" width="0" hidden="1" customWidth="1"/>
    <col min="12534" max="12534" width="13.28515625" bestFit="1" customWidth="1"/>
    <col min="12535" max="12535" width="8.42578125" customWidth="1"/>
    <col min="12536" max="12536" width="7.7109375" customWidth="1"/>
    <col min="12537" max="12537" width="12.28515625" customWidth="1"/>
    <col min="12538" max="12543" width="3.85546875" customWidth="1"/>
    <col min="12544" max="12544" width="4" customWidth="1"/>
    <col min="12545" max="12551" width="0" hidden="1" customWidth="1"/>
    <col min="12552" max="12552" width="16.28515625" customWidth="1"/>
    <col min="12553" max="12553" width="11.5703125" bestFit="1" customWidth="1"/>
    <col min="12554" max="12554" width="11.42578125" customWidth="1"/>
    <col min="12555" max="12555" width="13.5703125" bestFit="1" customWidth="1"/>
    <col min="12556" max="12556" width="9" customWidth="1"/>
    <col min="12557" max="12557" width="9.140625" bestFit="1" customWidth="1"/>
    <col min="12558" max="12558" width="8.7109375" bestFit="1" customWidth="1"/>
    <col min="12559" max="12559" width="7.28515625" customWidth="1"/>
    <col min="12560" max="12560" width="11" customWidth="1"/>
    <col min="12561" max="12561" width="9.85546875" customWidth="1"/>
    <col min="12562" max="12562" width="11.5703125" customWidth="1"/>
    <col min="12563" max="12563" width="1.5703125" customWidth="1"/>
    <col min="12564" max="12564" width="7.85546875" bestFit="1" customWidth="1"/>
    <col min="12569" max="12569" width="10.28515625" customWidth="1"/>
    <col min="12627" max="12627" width="4" bestFit="1" customWidth="1"/>
    <col min="12784" max="12784" width="0" hidden="1" customWidth="1"/>
    <col min="12785" max="12785" width="4.42578125" customWidth="1"/>
    <col min="12786" max="12786" width="17.5703125" customWidth="1"/>
    <col min="12787" max="12787" width="19.85546875" bestFit="1" customWidth="1"/>
    <col min="12788" max="12789" width="0" hidden="1" customWidth="1"/>
    <col min="12790" max="12790" width="13.28515625" bestFit="1" customWidth="1"/>
    <col min="12791" max="12791" width="8.42578125" customWidth="1"/>
    <col min="12792" max="12792" width="7.7109375" customWidth="1"/>
    <col min="12793" max="12793" width="12.28515625" customWidth="1"/>
    <col min="12794" max="12799" width="3.85546875" customWidth="1"/>
    <col min="12800" max="12800" width="4" customWidth="1"/>
    <col min="12801" max="12807" width="0" hidden="1" customWidth="1"/>
    <col min="12808" max="12808" width="16.28515625" customWidth="1"/>
    <col min="12809" max="12809" width="11.5703125" bestFit="1" customWidth="1"/>
    <col min="12810" max="12810" width="11.42578125" customWidth="1"/>
    <col min="12811" max="12811" width="13.5703125" bestFit="1" customWidth="1"/>
    <col min="12812" max="12812" width="9" customWidth="1"/>
    <col min="12813" max="12813" width="9.140625" bestFit="1" customWidth="1"/>
    <col min="12814" max="12814" width="8.7109375" bestFit="1" customWidth="1"/>
    <col min="12815" max="12815" width="7.28515625" customWidth="1"/>
    <col min="12816" max="12816" width="11" customWidth="1"/>
    <col min="12817" max="12817" width="9.85546875" customWidth="1"/>
    <col min="12818" max="12818" width="11.5703125" customWidth="1"/>
    <col min="12819" max="12819" width="1.5703125" customWidth="1"/>
    <col min="12820" max="12820" width="7.85546875" bestFit="1" customWidth="1"/>
    <col min="12825" max="12825" width="10.28515625" customWidth="1"/>
    <col min="12883" max="12883" width="4" bestFit="1" customWidth="1"/>
    <col min="13040" max="13040" width="0" hidden="1" customWidth="1"/>
    <col min="13041" max="13041" width="4.42578125" customWidth="1"/>
    <col min="13042" max="13042" width="17.5703125" customWidth="1"/>
    <col min="13043" max="13043" width="19.85546875" bestFit="1" customWidth="1"/>
    <col min="13044" max="13045" width="0" hidden="1" customWidth="1"/>
    <col min="13046" max="13046" width="13.28515625" bestFit="1" customWidth="1"/>
    <col min="13047" max="13047" width="8.42578125" customWidth="1"/>
    <col min="13048" max="13048" width="7.7109375" customWidth="1"/>
    <col min="13049" max="13049" width="12.28515625" customWidth="1"/>
    <col min="13050" max="13055" width="3.85546875" customWidth="1"/>
    <col min="13056" max="13056" width="4" customWidth="1"/>
    <col min="13057" max="13063" width="0" hidden="1" customWidth="1"/>
    <col min="13064" max="13064" width="16.28515625" customWidth="1"/>
    <col min="13065" max="13065" width="11.5703125" bestFit="1" customWidth="1"/>
    <col min="13066" max="13066" width="11.42578125" customWidth="1"/>
    <col min="13067" max="13067" width="13.5703125" bestFit="1" customWidth="1"/>
    <col min="13068" max="13068" width="9" customWidth="1"/>
    <col min="13069" max="13069" width="9.140625" bestFit="1" customWidth="1"/>
    <col min="13070" max="13070" width="8.7109375" bestFit="1" customWidth="1"/>
    <col min="13071" max="13071" width="7.28515625" customWidth="1"/>
    <col min="13072" max="13072" width="11" customWidth="1"/>
    <col min="13073" max="13073" width="9.85546875" customWidth="1"/>
    <col min="13074" max="13074" width="11.5703125" customWidth="1"/>
    <col min="13075" max="13075" width="1.5703125" customWidth="1"/>
    <col min="13076" max="13076" width="7.85546875" bestFit="1" customWidth="1"/>
    <col min="13081" max="13081" width="10.28515625" customWidth="1"/>
    <col min="13139" max="13139" width="4" bestFit="1" customWidth="1"/>
    <col min="13296" max="13296" width="0" hidden="1" customWidth="1"/>
    <col min="13297" max="13297" width="4.42578125" customWidth="1"/>
    <col min="13298" max="13298" width="17.5703125" customWidth="1"/>
    <col min="13299" max="13299" width="19.85546875" bestFit="1" customWidth="1"/>
    <col min="13300" max="13301" width="0" hidden="1" customWidth="1"/>
    <col min="13302" max="13302" width="13.28515625" bestFit="1" customWidth="1"/>
    <col min="13303" max="13303" width="8.42578125" customWidth="1"/>
    <col min="13304" max="13304" width="7.7109375" customWidth="1"/>
    <col min="13305" max="13305" width="12.28515625" customWidth="1"/>
    <col min="13306" max="13311" width="3.85546875" customWidth="1"/>
    <col min="13312" max="13312" width="4" customWidth="1"/>
    <col min="13313" max="13319" width="0" hidden="1" customWidth="1"/>
    <col min="13320" max="13320" width="16.28515625" customWidth="1"/>
    <col min="13321" max="13321" width="11.5703125" bestFit="1" customWidth="1"/>
    <col min="13322" max="13322" width="11.42578125" customWidth="1"/>
    <col min="13323" max="13323" width="13.5703125" bestFit="1" customWidth="1"/>
    <col min="13324" max="13324" width="9" customWidth="1"/>
    <col min="13325" max="13325" width="9.140625" bestFit="1" customWidth="1"/>
    <col min="13326" max="13326" width="8.7109375" bestFit="1" customWidth="1"/>
    <col min="13327" max="13327" width="7.28515625" customWidth="1"/>
    <col min="13328" max="13328" width="11" customWidth="1"/>
    <col min="13329" max="13329" width="9.85546875" customWidth="1"/>
    <col min="13330" max="13330" width="11.5703125" customWidth="1"/>
    <col min="13331" max="13331" width="1.5703125" customWidth="1"/>
    <col min="13332" max="13332" width="7.85546875" bestFit="1" customWidth="1"/>
    <col min="13337" max="13337" width="10.28515625" customWidth="1"/>
    <col min="13395" max="13395" width="4" bestFit="1" customWidth="1"/>
    <col min="13552" max="13552" width="0" hidden="1" customWidth="1"/>
    <col min="13553" max="13553" width="4.42578125" customWidth="1"/>
    <col min="13554" max="13554" width="17.5703125" customWidth="1"/>
    <col min="13555" max="13555" width="19.85546875" bestFit="1" customWidth="1"/>
    <col min="13556" max="13557" width="0" hidden="1" customWidth="1"/>
    <col min="13558" max="13558" width="13.28515625" bestFit="1" customWidth="1"/>
    <col min="13559" max="13559" width="8.42578125" customWidth="1"/>
    <col min="13560" max="13560" width="7.7109375" customWidth="1"/>
    <col min="13561" max="13561" width="12.28515625" customWidth="1"/>
    <col min="13562" max="13567" width="3.85546875" customWidth="1"/>
    <col min="13568" max="13568" width="4" customWidth="1"/>
    <col min="13569" max="13575" width="0" hidden="1" customWidth="1"/>
    <col min="13576" max="13576" width="16.28515625" customWidth="1"/>
    <col min="13577" max="13577" width="11.5703125" bestFit="1" customWidth="1"/>
    <col min="13578" max="13578" width="11.42578125" customWidth="1"/>
    <col min="13579" max="13579" width="13.5703125" bestFit="1" customWidth="1"/>
    <col min="13580" max="13580" width="9" customWidth="1"/>
    <col min="13581" max="13581" width="9.140625" bestFit="1" customWidth="1"/>
    <col min="13582" max="13582" width="8.7109375" bestFit="1" customWidth="1"/>
    <col min="13583" max="13583" width="7.28515625" customWidth="1"/>
    <col min="13584" max="13584" width="11" customWidth="1"/>
    <col min="13585" max="13585" width="9.85546875" customWidth="1"/>
    <col min="13586" max="13586" width="11.5703125" customWidth="1"/>
    <col min="13587" max="13587" width="1.5703125" customWidth="1"/>
    <col min="13588" max="13588" width="7.85546875" bestFit="1" customWidth="1"/>
    <col min="13593" max="13593" width="10.28515625" customWidth="1"/>
    <col min="13651" max="13651" width="4" bestFit="1" customWidth="1"/>
    <col min="13808" max="13808" width="0" hidden="1" customWidth="1"/>
    <col min="13809" max="13809" width="4.42578125" customWidth="1"/>
    <col min="13810" max="13810" width="17.5703125" customWidth="1"/>
    <col min="13811" max="13811" width="19.85546875" bestFit="1" customWidth="1"/>
    <col min="13812" max="13813" width="0" hidden="1" customWidth="1"/>
    <col min="13814" max="13814" width="13.28515625" bestFit="1" customWidth="1"/>
    <col min="13815" max="13815" width="8.42578125" customWidth="1"/>
    <col min="13816" max="13816" width="7.7109375" customWidth="1"/>
    <col min="13817" max="13817" width="12.28515625" customWidth="1"/>
    <col min="13818" max="13823" width="3.85546875" customWidth="1"/>
    <col min="13824" max="13824" width="4" customWidth="1"/>
    <col min="13825" max="13831" width="0" hidden="1" customWidth="1"/>
    <col min="13832" max="13832" width="16.28515625" customWidth="1"/>
    <col min="13833" max="13833" width="11.5703125" bestFit="1" customWidth="1"/>
    <col min="13834" max="13834" width="11.42578125" customWidth="1"/>
    <col min="13835" max="13835" width="13.5703125" bestFit="1" customWidth="1"/>
    <col min="13836" max="13836" width="9" customWidth="1"/>
    <col min="13837" max="13837" width="9.140625" bestFit="1" customWidth="1"/>
    <col min="13838" max="13838" width="8.7109375" bestFit="1" customWidth="1"/>
    <col min="13839" max="13839" width="7.28515625" customWidth="1"/>
    <col min="13840" max="13840" width="11" customWidth="1"/>
    <col min="13841" max="13841" width="9.85546875" customWidth="1"/>
    <col min="13842" max="13842" width="11.5703125" customWidth="1"/>
    <col min="13843" max="13843" width="1.5703125" customWidth="1"/>
    <col min="13844" max="13844" width="7.85546875" bestFit="1" customWidth="1"/>
    <col min="13849" max="13849" width="10.28515625" customWidth="1"/>
    <col min="13907" max="13907" width="4" bestFit="1" customWidth="1"/>
    <col min="14064" max="14064" width="0" hidden="1" customWidth="1"/>
    <col min="14065" max="14065" width="4.42578125" customWidth="1"/>
    <col min="14066" max="14066" width="17.5703125" customWidth="1"/>
    <col min="14067" max="14067" width="19.85546875" bestFit="1" customWidth="1"/>
    <col min="14068" max="14069" width="0" hidden="1" customWidth="1"/>
    <col min="14070" max="14070" width="13.28515625" bestFit="1" customWidth="1"/>
    <col min="14071" max="14071" width="8.42578125" customWidth="1"/>
    <col min="14072" max="14072" width="7.7109375" customWidth="1"/>
    <col min="14073" max="14073" width="12.28515625" customWidth="1"/>
    <col min="14074" max="14079" width="3.85546875" customWidth="1"/>
    <col min="14080" max="14080" width="4" customWidth="1"/>
    <col min="14081" max="14087" width="0" hidden="1" customWidth="1"/>
    <col min="14088" max="14088" width="16.28515625" customWidth="1"/>
    <col min="14089" max="14089" width="11.5703125" bestFit="1" customWidth="1"/>
    <col min="14090" max="14090" width="11.42578125" customWidth="1"/>
    <col min="14091" max="14091" width="13.5703125" bestFit="1" customWidth="1"/>
    <col min="14092" max="14092" width="9" customWidth="1"/>
    <col min="14093" max="14093" width="9.140625" bestFit="1" customWidth="1"/>
    <col min="14094" max="14094" width="8.7109375" bestFit="1" customWidth="1"/>
    <col min="14095" max="14095" width="7.28515625" customWidth="1"/>
    <col min="14096" max="14096" width="11" customWidth="1"/>
    <col min="14097" max="14097" width="9.85546875" customWidth="1"/>
    <col min="14098" max="14098" width="11.5703125" customWidth="1"/>
    <col min="14099" max="14099" width="1.5703125" customWidth="1"/>
    <col min="14100" max="14100" width="7.85546875" bestFit="1" customWidth="1"/>
    <col min="14105" max="14105" width="10.28515625" customWidth="1"/>
    <col min="14163" max="14163" width="4" bestFit="1" customWidth="1"/>
    <col min="14320" max="14320" width="0" hidden="1" customWidth="1"/>
    <col min="14321" max="14321" width="4.42578125" customWidth="1"/>
    <col min="14322" max="14322" width="17.5703125" customWidth="1"/>
    <col min="14323" max="14323" width="19.85546875" bestFit="1" customWidth="1"/>
    <col min="14324" max="14325" width="0" hidden="1" customWidth="1"/>
    <col min="14326" max="14326" width="13.28515625" bestFit="1" customWidth="1"/>
    <col min="14327" max="14327" width="8.42578125" customWidth="1"/>
    <col min="14328" max="14328" width="7.7109375" customWidth="1"/>
    <col min="14329" max="14329" width="12.28515625" customWidth="1"/>
    <col min="14330" max="14335" width="3.85546875" customWidth="1"/>
    <col min="14336" max="14336" width="4" customWidth="1"/>
    <col min="14337" max="14343" width="0" hidden="1" customWidth="1"/>
    <col min="14344" max="14344" width="16.28515625" customWidth="1"/>
    <col min="14345" max="14345" width="11.5703125" bestFit="1" customWidth="1"/>
    <col min="14346" max="14346" width="11.42578125" customWidth="1"/>
    <col min="14347" max="14347" width="13.5703125" bestFit="1" customWidth="1"/>
    <col min="14348" max="14348" width="9" customWidth="1"/>
    <col min="14349" max="14349" width="9.140625" bestFit="1" customWidth="1"/>
    <col min="14350" max="14350" width="8.7109375" bestFit="1" customWidth="1"/>
    <col min="14351" max="14351" width="7.28515625" customWidth="1"/>
    <col min="14352" max="14352" width="11" customWidth="1"/>
    <col min="14353" max="14353" width="9.85546875" customWidth="1"/>
    <col min="14354" max="14354" width="11.5703125" customWidth="1"/>
    <col min="14355" max="14355" width="1.5703125" customWidth="1"/>
    <col min="14356" max="14356" width="7.85546875" bestFit="1" customWidth="1"/>
    <col min="14361" max="14361" width="10.28515625" customWidth="1"/>
    <col min="14419" max="14419" width="4" bestFit="1" customWidth="1"/>
    <col min="14576" max="14576" width="0" hidden="1" customWidth="1"/>
    <col min="14577" max="14577" width="4.42578125" customWidth="1"/>
    <col min="14578" max="14578" width="17.5703125" customWidth="1"/>
    <col min="14579" max="14579" width="19.85546875" bestFit="1" customWidth="1"/>
    <col min="14580" max="14581" width="0" hidden="1" customWidth="1"/>
    <col min="14582" max="14582" width="13.28515625" bestFit="1" customWidth="1"/>
    <col min="14583" max="14583" width="8.42578125" customWidth="1"/>
    <col min="14584" max="14584" width="7.7109375" customWidth="1"/>
    <col min="14585" max="14585" width="12.28515625" customWidth="1"/>
    <col min="14586" max="14591" width="3.85546875" customWidth="1"/>
    <col min="14592" max="14592" width="4" customWidth="1"/>
    <col min="14593" max="14599" width="0" hidden="1" customWidth="1"/>
    <col min="14600" max="14600" width="16.28515625" customWidth="1"/>
    <col min="14601" max="14601" width="11.5703125" bestFit="1" customWidth="1"/>
    <col min="14602" max="14602" width="11.42578125" customWidth="1"/>
    <col min="14603" max="14603" width="13.5703125" bestFit="1" customWidth="1"/>
    <col min="14604" max="14604" width="9" customWidth="1"/>
    <col min="14605" max="14605" width="9.140625" bestFit="1" customWidth="1"/>
    <col min="14606" max="14606" width="8.7109375" bestFit="1" customWidth="1"/>
    <col min="14607" max="14607" width="7.28515625" customWidth="1"/>
    <col min="14608" max="14608" width="11" customWidth="1"/>
    <col min="14609" max="14609" width="9.85546875" customWidth="1"/>
    <col min="14610" max="14610" width="11.5703125" customWidth="1"/>
    <col min="14611" max="14611" width="1.5703125" customWidth="1"/>
    <col min="14612" max="14612" width="7.85546875" bestFit="1" customWidth="1"/>
    <col min="14617" max="14617" width="10.28515625" customWidth="1"/>
    <col min="14675" max="14675" width="4" bestFit="1" customWidth="1"/>
    <col min="14832" max="14832" width="0" hidden="1" customWidth="1"/>
    <col min="14833" max="14833" width="4.42578125" customWidth="1"/>
    <col min="14834" max="14834" width="17.5703125" customWidth="1"/>
    <col min="14835" max="14835" width="19.85546875" bestFit="1" customWidth="1"/>
    <col min="14836" max="14837" width="0" hidden="1" customWidth="1"/>
    <col min="14838" max="14838" width="13.28515625" bestFit="1" customWidth="1"/>
    <col min="14839" max="14839" width="8.42578125" customWidth="1"/>
    <col min="14840" max="14840" width="7.7109375" customWidth="1"/>
    <col min="14841" max="14841" width="12.28515625" customWidth="1"/>
    <col min="14842" max="14847" width="3.85546875" customWidth="1"/>
    <col min="14848" max="14848" width="4" customWidth="1"/>
    <col min="14849" max="14855" width="0" hidden="1" customWidth="1"/>
    <col min="14856" max="14856" width="16.28515625" customWidth="1"/>
    <col min="14857" max="14857" width="11.5703125" bestFit="1" customWidth="1"/>
    <col min="14858" max="14858" width="11.42578125" customWidth="1"/>
    <col min="14859" max="14859" width="13.5703125" bestFit="1" customWidth="1"/>
    <col min="14860" max="14860" width="9" customWidth="1"/>
    <col min="14861" max="14861" width="9.140625" bestFit="1" customWidth="1"/>
    <col min="14862" max="14862" width="8.7109375" bestFit="1" customWidth="1"/>
    <col min="14863" max="14863" width="7.28515625" customWidth="1"/>
    <col min="14864" max="14864" width="11" customWidth="1"/>
    <col min="14865" max="14865" width="9.85546875" customWidth="1"/>
    <col min="14866" max="14866" width="11.5703125" customWidth="1"/>
    <col min="14867" max="14867" width="1.5703125" customWidth="1"/>
    <col min="14868" max="14868" width="7.85546875" bestFit="1" customWidth="1"/>
    <col min="14873" max="14873" width="10.28515625" customWidth="1"/>
    <col min="14931" max="14931" width="4" bestFit="1" customWidth="1"/>
    <col min="15088" max="15088" width="0" hidden="1" customWidth="1"/>
    <col min="15089" max="15089" width="4.42578125" customWidth="1"/>
    <col min="15090" max="15090" width="17.5703125" customWidth="1"/>
    <col min="15091" max="15091" width="19.85546875" bestFit="1" customWidth="1"/>
    <col min="15092" max="15093" width="0" hidden="1" customWidth="1"/>
    <col min="15094" max="15094" width="13.28515625" bestFit="1" customWidth="1"/>
    <col min="15095" max="15095" width="8.42578125" customWidth="1"/>
    <col min="15096" max="15096" width="7.7109375" customWidth="1"/>
    <col min="15097" max="15097" width="12.28515625" customWidth="1"/>
    <col min="15098" max="15103" width="3.85546875" customWidth="1"/>
    <col min="15104" max="15104" width="4" customWidth="1"/>
    <col min="15105" max="15111" width="0" hidden="1" customWidth="1"/>
    <col min="15112" max="15112" width="16.28515625" customWidth="1"/>
    <col min="15113" max="15113" width="11.5703125" bestFit="1" customWidth="1"/>
    <col min="15114" max="15114" width="11.42578125" customWidth="1"/>
    <col min="15115" max="15115" width="13.5703125" bestFit="1" customWidth="1"/>
    <col min="15116" max="15116" width="9" customWidth="1"/>
    <col min="15117" max="15117" width="9.140625" bestFit="1" customWidth="1"/>
    <col min="15118" max="15118" width="8.7109375" bestFit="1" customWidth="1"/>
    <col min="15119" max="15119" width="7.28515625" customWidth="1"/>
    <col min="15120" max="15120" width="11" customWidth="1"/>
    <col min="15121" max="15121" width="9.85546875" customWidth="1"/>
    <col min="15122" max="15122" width="11.5703125" customWidth="1"/>
    <col min="15123" max="15123" width="1.5703125" customWidth="1"/>
    <col min="15124" max="15124" width="7.85546875" bestFit="1" customWidth="1"/>
    <col min="15129" max="15129" width="10.28515625" customWidth="1"/>
    <col min="15187" max="15187" width="4" bestFit="1" customWidth="1"/>
    <col min="15344" max="15344" width="0" hidden="1" customWidth="1"/>
    <col min="15345" max="15345" width="4.42578125" customWidth="1"/>
    <col min="15346" max="15346" width="17.5703125" customWidth="1"/>
    <col min="15347" max="15347" width="19.85546875" bestFit="1" customWidth="1"/>
    <col min="15348" max="15349" width="0" hidden="1" customWidth="1"/>
    <col min="15350" max="15350" width="13.28515625" bestFit="1" customWidth="1"/>
    <col min="15351" max="15351" width="8.42578125" customWidth="1"/>
    <col min="15352" max="15352" width="7.7109375" customWidth="1"/>
    <col min="15353" max="15353" width="12.28515625" customWidth="1"/>
    <col min="15354" max="15359" width="3.85546875" customWidth="1"/>
    <col min="15360" max="15360" width="4" customWidth="1"/>
    <col min="15361" max="15367" width="0" hidden="1" customWidth="1"/>
    <col min="15368" max="15368" width="16.28515625" customWidth="1"/>
    <col min="15369" max="15369" width="11.5703125" bestFit="1" customWidth="1"/>
    <col min="15370" max="15370" width="11.42578125" customWidth="1"/>
    <col min="15371" max="15371" width="13.5703125" bestFit="1" customWidth="1"/>
    <col min="15372" max="15372" width="9" customWidth="1"/>
    <col min="15373" max="15373" width="9.140625" bestFit="1" customWidth="1"/>
    <col min="15374" max="15374" width="8.7109375" bestFit="1" customWidth="1"/>
    <col min="15375" max="15375" width="7.28515625" customWidth="1"/>
    <col min="15376" max="15376" width="11" customWidth="1"/>
    <col min="15377" max="15377" width="9.85546875" customWidth="1"/>
    <col min="15378" max="15378" width="11.5703125" customWidth="1"/>
    <col min="15379" max="15379" width="1.5703125" customWidth="1"/>
    <col min="15380" max="15380" width="7.85546875" bestFit="1" customWidth="1"/>
    <col min="15385" max="15385" width="10.28515625" customWidth="1"/>
    <col min="15443" max="15443" width="4" bestFit="1" customWidth="1"/>
    <col min="15600" max="15600" width="0" hidden="1" customWidth="1"/>
    <col min="15601" max="15601" width="4.42578125" customWidth="1"/>
    <col min="15602" max="15602" width="17.5703125" customWidth="1"/>
    <col min="15603" max="15603" width="19.85546875" bestFit="1" customWidth="1"/>
    <col min="15604" max="15605" width="0" hidden="1" customWidth="1"/>
    <col min="15606" max="15606" width="13.28515625" bestFit="1" customWidth="1"/>
    <col min="15607" max="15607" width="8.42578125" customWidth="1"/>
    <col min="15608" max="15608" width="7.7109375" customWidth="1"/>
    <col min="15609" max="15609" width="12.28515625" customWidth="1"/>
    <col min="15610" max="15615" width="3.85546875" customWidth="1"/>
    <col min="15616" max="15616" width="4" customWidth="1"/>
    <col min="15617" max="15623" width="0" hidden="1" customWidth="1"/>
    <col min="15624" max="15624" width="16.28515625" customWidth="1"/>
    <col min="15625" max="15625" width="11.5703125" bestFit="1" customWidth="1"/>
    <col min="15626" max="15626" width="11.42578125" customWidth="1"/>
    <col min="15627" max="15627" width="13.5703125" bestFit="1" customWidth="1"/>
    <col min="15628" max="15628" width="9" customWidth="1"/>
    <col min="15629" max="15629" width="9.140625" bestFit="1" customWidth="1"/>
    <col min="15630" max="15630" width="8.7109375" bestFit="1" customWidth="1"/>
    <col min="15631" max="15631" width="7.28515625" customWidth="1"/>
    <col min="15632" max="15632" width="11" customWidth="1"/>
    <col min="15633" max="15633" width="9.85546875" customWidth="1"/>
    <col min="15634" max="15634" width="11.5703125" customWidth="1"/>
    <col min="15635" max="15635" width="1.5703125" customWidth="1"/>
    <col min="15636" max="15636" width="7.85546875" bestFit="1" customWidth="1"/>
    <col min="15641" max="15641" width="10.28515625" customWidth="1"/>
    <col min="15699" max="15699" width="4" bestFit="1" customWidth="1"/>
    <col min="15856" max="15856" width="0" hidden="1" customWidth="1"/>
    <col min="15857" max="15857" width="4.42578125" customWidth="1"/>
    <col min="15858" max="15858" width="17.5703125" customWidth="1"/>
    <col min="15859" max="15859" width="19.85546875" bestFit="1" customWidth="1"/>
    <col min="15860" max="15861" width="0" hidden="1" customWidth="1"/>
    <col min="15862" max="15862" width="13.28515625" bestFit="1" customWidth="1"/>
    <col min="15863" max="15863" width="8.42578125" customWidth="1"/>
    <col min="15864" max="15864" width="7.7109375" customWidth="1"/>
    <col min="15865" max="15865" width="12.28515625" customWidth="1"/>
    <col min="15866" max="15871" width="3.85546875" customWidth="1"/>
    <col min="15872" max="15872" width="4" customWidth="1"/>
    <col min="15873" max="15879" width="0" hidden="1" customWidth="1"/>
    <col min="15880" max="15880" width="16.28515625" customWidth="1"/>
    <col min="15881" max="15881" width="11.5703125" bestFit="1" customWidth="1"/>
    <col min="15882" max="15882" width="11.42578125" customWidth="1"/>
    <col min="15883" max="15883" width="13.5703125" bestFit="1" customWidth="1"/>
    <col min="15884" max="15884" width="9" customWidth="1"/>
    <col min="15885" max="15885" width="9.140625" bestFit="1" customWidth="1"/>
    <col min="15886" max="15886" width="8.7109375" bestFit="1" customWidth="1"/>
    <col min="15887" max="15887" width="7.28515625" customWidth="1"/>
    <col min="15888" max="15888" width="11" customWidth="1"/>
    <col min="15889" max="15889" width="9.85546875" customWidth="1"/>
    <col min="15890" max="15890" width="11.5703125" customWidth="1"/>
    <col min="15891" max="15891" width="1.5703125" customWidth="1"/>
    <col min="15892" max="15892" width="7.85546875" bestFit="1" customWidth="1"/>
    <col min="15897" max="15897" width="10.28515625" customWidth="1"/>
    <col min="15955" max="15955" width="4" bestFit="1" customWidth="1"/>
    <col min="16112" max="16112" width="0" hidden="1" customWidth="1"/>
    <col min="16113" max="16113" width="4.42578125" customWidth="1"/>
    <col min="16114" max="16114" width="17.5703125" customWidth="1"/>
    <col min="16115" max="16115" width="19.85546875" bestFit="1" customWidth="1"/>
    <col min="16116" max="16117" width="0" hidden="1" customWidth="1"/>
    <col min="16118" max="16118" width="13.28515625" bestFit="1" customWidth="1"/>
    <col min="16119" max="16119" width="8.42578125" customWidth="1"/>
    <col min="16120" max="16120" width="7.7109375" customWidth="1"/>
    <col min="16121" max="16121" width="12.28515625" customWidth="1"/>
    <col min="16122" max="16127" width="3.85546875" customWidth="1"/>
    <col min="16128" max="16128" width="4" customWidth="1"/>
    <col min="16129" max="16135" width="0" hidden="1" customWidth="1"/>
    <col min="16136" max="16136" width="16.28515625" customWidth="1"/>
    <col min="16137" max="16137" width="11.5703125" bestFit="1" customWidth="1"/>
    <col min="16138" max="16138" width="11.42578125" customWidth="1"/>
    <col min="16139" max="16139" width="13.5703125" bestFit="1" customWidth="1"/>
    <col min="16140" max="16140" width="9" customWidth="1"/>
    <col min="16141" max="16141" width="9.140625" bestFit="1" customWidth="1"/>
    <col min="16142" max="16142" width="8.7109375" bestFit="1" customWidth="1"/>
    <col min="16143" max="16143" width="7.28515625" customWidth="1"/>
    <col min="16144" max="16144" width="11" customWidth="1"/>
    <col min="16145" max="16145" width="9.85546875" customWidth="1"/>
    <col min="16146" max="16146" width="11.5703125" customWidth="1"/>
    <col min="16147" max="16147" width="1.5703125" customWidth="1"/>
    <col min="16148" max="16148" width="7.85546875" bestFit="1" customWidth="1"/>
    <col min="16153" max="16153" width="10.28515625" customWidth="1"/>
    <col min="16211" max="16211" width="4" bestFit="1" customWidth="1"/>
  </cols>
  <sheetData>
    <row r="1" spans="1:38" ht="54.7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>
        <v>1339.2</v>
      </c>
      <c r="K1" s="5" t="s">
        <v>9</v>
      </c>
      <c r="L1" t="s">
        <v>10</v>
      </c>
      <c r="M1" s="49" t="s">
        <v>361</v>
      </c>
      <c r="N1" s="49" t="s">
        <v>355</v>
      </c>
      <c r="O1" s="49" t="s">
        <v>352</v>
      </c>
      <c r="P1" s="49" t="s">
        <v>353</v>
      </c>
      <c r="Q1" s="49" t="s">
        <v>354</v>
      </c>
      <c r="R1" s="49" t="s">
        <v>362</v>
      </c>
      <c r="S1" s="49" t="s">
        <v>356</v>
      </c>
      <c r="T1" s="49" t="s">
        <v>364</v>
      </c>
      <c r="U1" s="49" t="s">
        <v>363</v>
      </c>
      <c r="V1" s="49" t="s">
        <v>357</v>
      </c>
      <c r="W1" s="49" t="s">
        <v>358</v>
      </c>
      <c r="X1" s="49" t="s">
        <v>359</v>
      </c>
      <c r="Y1" s="49" t="s">
        <v>171</v>
      </c>
      <c r="Z1" s="49" t="s">
        <v>172</v>
      </c>
      <c r="AA1" s="49" t="s">
        <v>173</v>
      </c>
      <c r="AB1" s="49" t="s">
        <v>360</v>
      </c>
      <c r="AC1" t="s">
        <v>224</v>
      </c>
    </row>
    <row r="2" spans="1:38" ht="15" hidden="1" customHeight="1">
      <c r="A2" s="6"/>
      <c r="B2" s="233"/>
      <c r="C2" s="7" t="s">
        <v>11</v>
      </c>
      <c r="D2" s="7" t="s">
        <v>11</v>
      </c>
      <c r="E2" s="7">
        <v>1.081</v>
      </c>
      <c r="F2" s="7">
        <v>780</v>
      </c>
      <c r="G2" s="7">
        <v>3.8</v>
      </c>
      <c r="H2" s="9">
        <f t="shared" ref="H2:H33" si="0">J2/F2</f>
        <v>0</v>
      </c>
      <c r="I2" s="230"/>
      <c r="J2" s="10">
        <f t="shared" ref="J2:J33" si="1">G2*$J$1*I2</f>
        <v>0</v>
      </c>
      <c r="K2" s="11">
        <f t="shared" ref="K2:K33" si="2">J2*E2</f>
        <v>0</v>
      </c>
      <c r="L2" s="12" t="s">
        <v>12</v>
      </c>
      <c r="M2" s="214" t="e">
        <f>VLOOKUP($L2,Лист5!$A$1:$N$10,2,FALSE)*$K2</f>
        <v>#N/A</v>
      </c>
      <c r="N2" s="214" t="e">
        <f>VLOOKUP($L2,Лист5!$A$1:$N$10,3,FALSE)*$K2</f>
        <v>#N/A</v>
      </c>
      <c r="O2" s="214" t="e">
        <f>VLOOKUP($L2,Лист5!$A$1:$N$10,4,FALSE)*$K2</f>
        <v>#N/A</v>
      </c>
      <c r="P2" s="214" t="e">
        <f>VLOOKUP($L2,Лист5!$A$1:$N$10,5,FALSE)*$K2</f>
        <v>#N/A</v>
      </c>
      <c r="Q2" s="214" t="e">
        <f>VLOOKUP($L2,Лист5!$A$1:$N$10,6,FALSE)*$K2</f>
        <v>#N/A</v>
      </c>
      <c r="R2" s="214" t="e">
        <f>VLOOKUP($L2,Лист5!$A$1:$N$10,7,FALSE)*$K2</f>
        <v>#N/A</v>
      </c>
      <c r="S2" s="214" t="e">
        <f>VLOOKUP($L2,Лист5!$A$1:$N$10,8,FALSE)*$K2</f>
        <v>#N/A</v>
      </c>
      <c r="T2" s="214" t="e">
        <f>VLOOKUP($L2,Лист5!$A$1:$N$10,9,FALSE)*$K2</f>
        <v>#N/A</v>
      </c>
      <c r="U2" s="214" t="e">
        <f>VLOOKUP($L2,Лист5!$A$1:$N$10,10,FALSE)*$K2</f>
        <v>#N/A</v>
      </c>
      <c r="V2" s="214" t="e">
        <f>VLOOKUP($L2,Лист5!$A$1:$N$10,11,FALSE)*$K2</f>
        <v>#N/A</v>
      </c>
      <c r="W2" s="214" t="e">
        <f>VLOOKUP($L2,Лист5!$A$1:$N$10,12,FALSE)*$K2</f>
        <v>#N/A</v>
      </c>
      <c r="X2" s="214" t="e">
        <f>VLOOKUP($L2,Лист5!$A$1:$N$10,13,FALSE)*$K2</f>
        <v>#N/A</v>
      </c>
      <c r="Y2" s="214" t="e">
        <f>VLOOKUP($L2,Лист5!$A$1:$N$10,14,FALSE)*$K2</f>
        <v>#N/A</v>
      </c>
      <c r="Z2" s="214" t="e">
        <f>VLOOKUP($L2,Лист5!$A$1:$N$10,15,FALSE)*$K2</f>
        <v>#N/A</v>
      </c>
      <c r="AA2" s="214" t="e">
        <f>VLOOKUP($L2,Лист5!$A$1:$N$10,16,FALSE)*$K2</f>
        <v>#N/A</v>
      </c>
      <c r="AB2" s="214" t="e">
        <f>VLOOKUP($L2,Лист5!$A$1:$N$10,17,FALSE)*$K2</f>
        <v>#N/A</v>
      </c>
      <c r="AC2" t="s">
        <v>225</v>
      </c>
      <c r="AF2" s="14"/>
      <c r="AG2" s="14"/>
      <c r="AH2" s="14"/>
      <c r="AI2" s="14"/>
      <c r="AJ2" s="14"/>
      <c r="AK2" s="14"/>
      <c r="AL2" s="14"/>
    </row>
    <row r="3" spans="1:38" ht="15" hidden="1" customHeight="1">
      <c r="A3" s="6"/>
      <c r="B3" s="233"/>
      <c r="C3" s="7" t="s">
        <v>11</v>
      </c>
      <c r="D3" s="7" t="s">
        <v>13</v>
      </c>
      <c r="E3" s="7">
        <v>1.1180000000000001</v>
      </c>
      <c r="F3" s="7">
        <v>702</v>
      </c>
      <c r="G3" s="7">
        <v>3.8</v>
      </c>
      <c r="H3" s="15">
        <f t="shared" si="0"/>
        <v>0</v>
      </c>
      <c r="I3" s="230"/>
      <c r="J3" s="10">
        <f t="shared" si="1"/>
        <v>0</v>
      </c>
      <c r="K3" s="11">
        <f t="shared" si="2"/>
        <v>0</v>
      </c>
      <c r="L3" s="12" t="s">
        <v>12</v>
      </c>
      <c r="M3" s="214" t="e">
        <f>VLOOKUP($L3,Лист5!$A$1:$N$10,2,FALSE)*$K3</f>
        <v>#N/A</v>
      </c>
      <c r="N3" s="214" t="e">
        <f>VLOOKUP($L3,Лист5!$A$1:$N$10,3,FALSE)*$K3</f>
        <v>#N/A</v>
      </c>
      <c r="O3" s="214" t="e">
        <f>VLOOKUP($L3,Лист5!$A$1:$N$10,4,FALSE)*$K3</f>
        <v>#N/A</v>
      </c>
      <c r="P3" s="214" t="e">
        <f>VLOOKUP($L3,Лист5!$A$1:$N$10,5,FALSE)*$K3</f>
        <v>#N/A</v>
      </c>
      <c r="Q3" s="214" t="e">
        <f>VLOOKUP($L3,Лист5!$A$1:$N$10,6,FALSE)*$K3</f>
        <v>#N/A</v>
      </c>
      <c r="R3" s="214" t="e">
        <f>VLOOKUP($L3,Лист5!$A$1:$N$10,7,FALSE)*$K3</f>
        <v>#N/A</v>
      </c>
      <c r="S3" s="214" t="e">
        <f>VLOOKUP($L3,Лист5!$A$1:$N$10,8,FALSE)*$K3</f>
        <v>#N/A</v>
      </c>
      <c r="T3" s="214" t="e">
        <f>VLOOKUP($L3,Лист5!$A$1:$N$10,9,FALSE)*$K3</f>
        <v>#N/A</v>
      </c>
      <c r="U3" s="214" t="e">
        <f>VLOOKUP($L3,Лист5!$A$1:$N$10,10,FALSE)*$K3</f>
        <v>#N/A</v>
      </c>
      <c r="V3" s="214" t="e">
        <f>VLOOKUP($L3,Лист5!$A$1:$N$10,11,FALSE)*$K3</f>
        <v>#N/A</v>
      </c>
      <c r="W3" s="214" t="e">
        <f>VLOOKUP($L3,Лист5!$A$1:$N$10,12,FALSE)*$K3</f>
        <v>#N/A</v>
      </c>
      <c r="X3" s="214" t="e">
        <f>VLOOKUP($L3,Лист5!$A$1:$N$10,13,FALSE)*$K3</f>
        <v>#N/A</v>
      </c>
      <c r="Y3" s="214" t="e">
        <f>VLOOKUP($L3,Лист5!$A$1:$N$10,14,FALSE)*$K3</f>
        <v>#N/A</v>
      </c>
      <c r="Z3" s="214" t="e">
        <f>VLOOKUP($L3,Лист5!$A$1:$N$10,15,FALSE)*$K3</f>
        <v>#N/A</v>
      </c>
      <c r="AA3" s="214" t="e">
        <f>VLOOKUP($L3,Лист5!$A$1:$N$10,16,FALSE)*$K3</f>
        <v>#N/A</v>
      </c>
      <c r="AB3" s="214" t="e">
        <f>VLOOKUP($L3,Лист5!$A$1:$N$10,17,FALSE)*$K3</f>
        <v>#N/A</v>
      </c>
      <c r="AC3" t="s">
        <v>226</v>
      </c>
      <c r="AF3" s="14"/>
      <c r="AG3" s="14"/>
      <c r="AH3" s="14"/>
      <c r="AI3" s="14"/>
      <c r="AJ3" s="14"/>
      <c r="AK3" s="14"/>
      <c r="AL3" s="14"/>
    </row>
    <row r="4" spans="1:38" ht="15" hidden="1" customHeight="1">
      <c r="A4" s="6"/>
      <c r="B4" s="233"/>
      <c r="C4" s="7" t="s">
        <v>11</v>
      </c>
      <c r="D4" s="7" t="s">
        <v>14</v>
      </c>
      <c r="E4" s="7">
        <v>1.1180000000000001</v>
      </c>
      <c r="F4" s="7">
        <v>702</v>
      </c>
      <c r="G4" s="7">
        <v>3.8</v>
      </c>
      <c r="H4" s="15">
        <f t="shared" si="0"/>
        <v>0</v>
      </c>
      <c r="I4" s="230"/>
      <c r="J4" s="10">
        <f t="shared" si="1"/>
        <v>0</v>
      </c>
      <c r="K4" s="11">
        <f t="shared" si="2"/>
        <v>0</v>
      </c>
      <c r="L4" s="12" t="s">
        <v>12</v>
      </c>
      <c r="M4" s="214" t="e">
        <f>VLOOKUP($L4,Лист5!$A$1:$N$10,2,FALSE)*$K4</f>
        <v>#N/A</v>
      </c>
      <c r="N4" s="214" t="e">
        <f>VLOOKUP($L4,Лист5!$A$1:$N$10,3,FALSE)*$K4</f>
        <v>#N/A</v>
      </c>
      <c r="O4" s="214" t="e">
        <f>VLOOKUP($L4,Лист5!$A$1:$N$10,4,FALSE)*$K4</f>
        <v>#N/A</v>
      </c>
      <c r="P4" s="214" t="e">
        <f>VLOOKUP($L4,Лист5!$A$1:$N$10,5,FALSE)*$K4</f>
        <v>#N/A</v>
      </c>
      <c r="Q4" s="214" t="e">
        <f>VLOOKUP($L4,Лист5!$A$1:$N$10,6,FALSE)*$K4</f>
        <v>#N/A</v>
      </c>
      <c r="R4" s="214" t="e">
        <f>VLOOKUP($L4,Лист5!$A$1:$N$10,7,FALSE)*$K4</f>
        <v>#N/A</v>
      </c>
      <c r="S4" s="214" t="e">
        <f>VLOOKUP($L4,Лист5!$A$1:$N$10,8,FALSE)*$K4</f>
        <v>#N/A</v>
      </c>
      <c r="T4" s="214" t="e">
        <f>VLOOKUP($L4,Лист5!$A$1:$N$10,9,FALSE)*$K4</f>
        <v>#N/A</v>
      </c>
      <c r="U4" s="214" t="e">
        <f>VLOOKUP($L4,Лист5!$A$1:$N$10,10,FALSE)*$K4</f>
        <v>#N/A</v>
      </c>
      <c r="V4" s="214" t="e">
        <f>VLOOKUP($L4,Лист5!$A$1:$N$10,11,FALSE)*$K4</f>
        <v>#N/A</v>
      </c>
      <c r="W4" s="214" t="e">
        <f>VLOOKUP($L4,Лист5!$A$1:$N$10,12,FALSE)*$K4</f>
        <v>#N/A</v>
      </c>
      <c r="X4" s="214" t="e">
        <f>VLOOKUP($L4,Лист5!$A$1:$N$10,13,FALSE)*$K4</f>
        <v>#N/A</v>
      </c>
      <c r="Y4" s="214" t="e">
        <f>VLOOKUP($L4,Лист5!$A$1:$N$10,14,FALSE)*$K4</f>
        <v>#N/A</v>
      </c>
      <c r="Z4" s="214" t="e">
        <f>VLOOKUP($L4,Лист5!$A$1:$N$10,15,FALSE)*$K4</f>
        <v>#N/A</v>
      </c>
      <c r="AA4" s="214" t="e">
        <f>VLOOKUP($L4,Лист5!$A$1:$N$10,16,FALSE)*$K4</f>
        <v>#N/A</v>
      </c>
      <c r="AB4" s="214" t="e">
        <f>VLOOKUP($L4,Лист5!$A$1:$N$10,17,FALSE)*$K4</f>
        <v>#N/A</v>
      </c>
      <c r="AC4" t="s">
        <v>226</v>
      </c>
      <c r="AF4" s="14"/>
      <c r="AG4" s="14"/>
      <c r="AH4" s="14"/>
      <c r="AI4" s="14"/>
      <c r="AJ4" s="14"/>
      <c r="AK4" s="14"/>
      <c r="AL4" s="14"/>
    </row>
    <row r="5" spans="1:38" ht="15" hidden="1" customHeight="1">
      <c r="A5" s="6"/>
      <c r="B5" s="233"/>
      <c r="C5" s="7" t="s">
        <v>15</v>
      </c>
      <c r="D5" s="7" t="s">
        <v>15</v>
      </c>
      <c r="E5" s="7">
        <v>1.22</v>
      </c>
      <c r="F5" s="7">
        <v>624</v>
      </c>
      <c r="G5" s="7">
        <v>3.33</v>
      </c>
      <c r="H5" s="9">
        <f t="shared" si="0"/>
        <v>0</v>
      </c>
      <c r="I5" s="230"/>
      <c r="J5" s="10">
        <f t="shared" si="1"/>
        <v>0</v>
      </c>
      <c r="K5" s="11">
        <f t="shared" si="2"/>
        <v>0</v>
      </c>
      <c r="L5" s="12" t="s">
        <v>12</v>
      </c>
      <c r="M5" s="214" t="e">
        <f>VLOOKUP($L5,Лист5!$A$1:$N$10,2,FALSE)*$K5</f>
        <v>#N/A</v>
      </c>
      <c r="N5" s="214" t="e">
        <f>VLOOKUP($L5,Лист5!$A$1:$N$10,3,FALSE)*$K5</f>
        <v>#N/A</v>
      </c>
      <c r="O5" s="214" t="e">
        <f>VLOOKUP($L5,Лист5!$A$1:$N$10,4,FALSE)*$K5</f>
        <v>#N/A</v>
      </c>
      <c r="P5" s="214" t="e">
        <f>VLOOKUP($L5,Лист5!$A$1:$N$10,5,FALSE)*$K5</f>
        <v>#N/A</v>
      </c>
      <c r="Q5" s="214" t="e">
        <f>VLOOKUP($L5,Лист5!$A$1:$N$10,6,FALSE)*$K5</f>
        <v>#N/A</v>
      </c>
      <c r="R5" s="214" t="e">
        <f>VLOOKUP($L5,Лист5!$A$1:$N$10,7,FALSE)*$K5</f>
        <v>#N/A</v>
      </c>
      <c r="S5" s="214" t="e">
        <f>VLOOKUP($L5,Лист5!$A$1:$N$10,8,FALSE)*$K5</f>
        <v>#N/A</v>
      </c>
      <c r="T5" s="214" t="e">
        <f>VLOOKUP($L5,Лист5!$A$1:$N$10,9,FALSE)*$K5</f>
        <v>#N/A</v>
      </c>
      <c r="U5" s="214" t="e">
        <f>VLOOKUP($L5,Лист5!$A$1:$N$10,10,FALSE)*$K5</f>
        <v>#N/A</v>
      </c>
      <c r="V5" s="214" t="e">
        <f>VLOOKUP($L5,Лист5!$A$1:$N$10,11,FALSE)*$K5</f>
        <v>#N/A</v>
      </c>
      <c r="W5" s="214" t="e">
        <f>VLOOKUP($L5,Лист5!$A$1:$N$10,12,FALSE)*$K5</f>
        <v>#N/A</v>
      </c>
      <c r="X5" s="214" t="e">
        <f>VLOOKUP($L5,Лист5!$A$1:$N$10,13,FALSE)*$K5</f>
        <v>#N/A</v>
      </c>
      <c r="Y5" s="214" t="e">
        <f>VLOOKUP($L5,Лист5!$A$1:$N$10,14,FALSE)*$K5</f>
        <v>#N/A</v>
      </c>
      <c r="Z5" s="214" t="e">
        <f>VLOOKUP($L5,Лист5!$A$1:$N$10,15,FALSE)*$K5</f>
        <v>#N/A</v>
      </c>
      <c r="AA5" s="214" t="e">
        <f>VLOOKUP($L5,Лист5!$A$1:$N$10,16,FALSE)*$K5</f>
        <v>#N/A</v>
      </c>
      <c r="AB5" s="214" t="e">
        <f>VLOOKUP($L5,Лист5!$A$1:$N$10,17,FALSE)*$K5</f>
        <v>#N/A</v>
      </c>
      <c r="AC5" t="s">
        <v>225</v>
      </c>
      <c r="AF5" s="14"/>
      <c r="AG5" s="14"/>
      <c r="AH5" s="14"/>
      <c r="AI5" s="14"/>
      <c r="AJ5" s="14"/>
      <c r="AK5" s="14"/>
      <c r="AL5" s="14"/>
    </row>
    <row r="6" spans="1:38" ht="15" hidden="1" customHeight="1">
      <c r="A6" s="6"/>
      <c r="B6" s="233"/>
      <c r="C6" s="7" t="s">
        <v>15</v>
      </c>
      <c r="D6" s="7" t="s">
        <v>16</v>
      </c>
      <c r="E6" s="7">
        <v>1.256</v>
      </c>
      <c r="F6" s="7">
        <v>643.5</v>
      </c>
      <c r="G6" s="7">
        <v>3.33</v>
      </c>
      <c r="H6" s="15">
        <f t="shared" si="0"/>
        <v>0</v>
      </c>
      <c r="I6" s="230"/>
      <c r="J6" s="10">
        <f t="shared" si="1"/>
        <v>0</v>
      </c>
      <c r="K6" s="11">
        <f t="shared" si="2"/>
        <v>0</v>
      </c>
      <c r="L6" s="12" t="s">
        <v>12</v>
      </c>
      <c r="M6" s="214" t="e">
        <f>VLOOKUP($L6,Лист5!$A$1:$N$10,2,FALSE)*$K6</f>
        <v>#N/A</v>
      </c>
      <c r="N6" s="214" t="e">
        <f>VLOOKUP($L6,Лист5!$A$1:$N$10,3,FALSE)*$K6</f>
        <v>#N/A</v>
      </c>
      <c r="O6" s="214" t="e">
        <f>VLOOKUP($L6,Лист5!$A$1:$N$10,4,FALSE)*$K6</f>
        <v>#N/A</v>
      </c>
      <c r="P6" s="214" t="e">
        <f>VLOOKUP($L6,Лист5!$A$1:$N$10,5,FALSE)*$K6</f>
        <v>#N/A</v>
      </c>
      <c r="Q6" s="214" t="e">
        <f>VLOOKUP($L6,Лист5!$A$1:$N$10,6,FALSE)*$K6</f>
        <v>#N/A</v>
      </c>
      <c r="R6" s="214" t="e">
        <f>VLOOKUP($L6,Лист5!$A$1:$N$10,7,FALSE)*$K6</f>
        <v>#N/A</v>
      </c>
      <c r="S6" s="214" t="e">
        <f>VLOOKUP($L6,Лист5!$A$1:$N$10,8,FALSE)*$K6</f>
        <v>#N/A</v>
      </c>
      <c r="T6" s="214" t="e">
        <f>VLOOKUP($L6,Лист5!$A$1:$N$10,9,FALSE)*$K6</f>
        <v>#N/A</v>
      </c>
      <c r="U6" s="214" t="e">
        <f>VLOOKUP($L6,Лист5!$A$1:$N$10,10,FALSE)*$K6</f>
        <v>#N/A</v>
      </c>
      <c r="V6" s="214" t="e">
        <f>VLOOKUP($L6,Лист5!$A$1:$N$10,11,FALSE)*$K6</f>
        <v>#N/A</v>
      </c>
      <c r="W6" s="214" t="e">
        <f>VLOOKUP($L6,Лист5!$A$1:$N$10,12,FALSE)*$K6</f>
        <v>#N/A</v>
      </c>
      <c r="X6" s="214" t="e">
        <f>VLOOKUP($L6,Лист5!$A$1:$N$10,13,FALSE)*$K6</f>
        <v>#N/A</v>
      </c>
      <c r="Y6" s="214" t="e">
        <f>VLOOKUP($L6,Лист5!$A$1:$N$10,14,FALSE)*$K6</f>
        <v>#N/A</v>
      </c>
      <c r="Z6" s="214" t="e">
        <f>VLOOKUP($L6,Лист5!$A$1:$N$10,15,FALSE)*$K6</f>
        <v>#N/A</v>
      </c>
      <c r="AA6" s="214" t="e">
        <f>VLOOKUP($L6,Лист5!$A$1:$N$10,16,FALSE)*$K6</f>
        <v>#N/A</v>
      </c>
      <c r="AB6" s="214" t="e">
        <f>VLOOKUP($L6,Лист5!$A$1:$N$10,17,FALSE)*$K6</f>
        <v>#N/A</v>
      </c>
      <c r="AC6" t="s">
        <v>226</v>
      </c>
      <c r="AF6" s="14"/>
      <c r="AG6" s="14"/>
      <c r="AH6" s="14"/>
      <c r="AI6" s="14"/>
      <c r="AJ6" s="14"/>
      <c r="AK6" s="14"/>
      <c r="AL6" s="14"/>
    </row>
    <row r="7" spans="1:38" ht="15" hidden="1" customHeight="1">
      <c r="A7" s="6"/>
      <c r="B7" s="233"/>
      <c r="C7" s="7" t="s">
        <v>15</v>
      </c>
      <c r="D7" s="7" t="s">
        <v>17</v>
      </c>
      <c r="E7" s="7">
        <v>1.2909999999999999</v>
      </c>
      <c r="F7" s="7">
        <v>643.5</v>
      </c>
      <c r="G7" s="7">
        <v>3.33</v>
      </c>
      <c r="H7" s="15">
        <f t="shared" si="0"/>
        <v>0</v>
      </c>
      <c r="I7" s="230"/>
      <c r="J7" s="10">
        <f t="shared" si="1"/>
        <v>0</v>
      </c>
      <c r="K7" s="11">
        <f t="shared" si="2"/>
        <v>0</v>
      </c>
      <c r="L7" s="12" t="s">
        <v>12</v>
      </c>
      <c r="M7" s="214" t="e">
        <f>VLOOKUP($L7,Лист5!$A$1:$N$10,2,FALSE)*$K7</f>
        <v>#N/A</v>
      </c>
      <c r="N7" s="214" t="e">
        <f>VLOOKUP($L7,Лист5!$A$1:$N$10,3,FALSE)*$K7</f>
        <v>#N/A</v>
      </c>
      <c r="O7" s="214" t="e">
        <f>VLOOKUP($L7,Лист5!$A$1:$N$10,4,FALSE)*$K7</f>
        <v>#N/A</v>
      </c>
      <c r="P7" s="214" t="e">
        <f>VLOOKUP($L7,Лист5!$A$1:$N$10,5,FALSE)*$K7</f>
        <v>#N/A</v>
      </c>
      <c r="Q7" s="214" t="e">
        <f>VLOOKUP($L7,Лист5!$A$1:$N$10,6,FALSE)*$K7</f>
        <v>#N/A</v>
      </c>
      <c r="R7" s="214" t="e">
        <f>VLOOKUP($L7,Лист5!$A$1:$N$10,7,FALSE)*$K7</f>
        <v>#N/A</v>
      </c>
      <c r="S7" s="214" t="e">
        <f>VLOOKUP($L7,Лист5!$A$1:$N$10,8,FALSE)*$K7</f>
        <v>#N/A</v>
      </c>
      <c r="T7" s="214" t="e">
        <f>VLOOKUP($L7,Лист5!$A$1:$N$10,9,FALSE)*$K7</f>
        <v>#N/A</v>
      </c>
      <c r="U7" s="214" t="e">
        <f>VLOOKUP($L7,Лист5!$A$1:$N$10,10,FALSE)*$K7</f>
        <v>#N/A</v>
      </c>
      <c r="V7" s="214" t="e">
        <f>VLOOKUP($L7,Лист5!$A$1:$N$10,11,FALSE)*$K7</f>
        <v>#N/A</v>
      </c>
      <c r="W7" s="214" t="e">
        <f>VLOOKUP($L7,Лист5!$A$1:$N$10,12,FALSE)*$K7</f>
        <v>#N/A</v>
      </c>
      <c r="X7" s="214" t="e">
        <f>VLOOKUP($L7,Лист5!$A$1:$N$10,13,FALSE)*$K7</f>
        <v>#N/A</v>
      </c>
      <c r="Y7" s="214" t="e">
        <f>VLOOKUP($L7,Лист5!$A$1:$N$10,14,FALSE)*$K7</f>
        <v>#N/A</v>
      </c>
      <c r="Z7" s="214" t="e">
        <f>VLOOKUP($L7,Лист5!$A$1:$N$10,15,FALSE)*$K7</f>
        <v>#N/A</v>
      </c>
      <c r="AA7" s="214" t="e">
        <f>VLOOKUP($L7,Лист5!$A$1:$N$10,16,FALSE)*$K7</f>
        <v>#N/A</v>
      </c>
      <c r="AB7" s="214" t="e">
        <f>VLOOKUP($L7,Лист5!$A$1:$N$10,17,FALSE)*$K7</f>
        <v>#N/A</v>
      </c>
      <c r="AC7" t="s">
        <v>226</v>
      </c>
      <c r="AF7" s="14"/>
      <c r="AG7" s="14"/>
      <c r="AH7" s="14"/>
      <c r="AI7" s="14"/>
      <c r="AJ7" s="14"/>
      <c r="AK7" s="14"/>
      <c r="AL7" s="14"/>
    </row>
    <row r="8" spans="1:38" ht="15" hidden="1" customHeight="1">
      <c r="A8" s="6"/>
      <c r="B8" s="233"/>
      <c r="C8" s="7" t="s">
        <v>18</v>
      </c>
      <c r="D8" s="7" t="s">
        <v>18</v>
      </c>
      <c r="E8" s="7">
        <v>1.3089999999999999</v>
      </c>
      <c r="F8" s="7">
        <v>728</v>
      </c>
      <c r="G8" s="7">
        <v>3.4</v>
      </c>
      <c r="H8" s="9">
        <f t="shared" si="0"/>
        <v>0</v>
      </c>
      <c r="I8" s="230"/>
      <c r="J8" s="10">
        <f t="shared" si="1"/>
        <v>0</v>
      </c>
      <c r="K8" s="11">
        <f t="shared" si="2"/>
        <v>0</v>
      </c>
      <c r="L8" s="12" t="s">
        <v>12</v>
      </c>
      <c r="M8" s="214" t="e">
        <f>VLOOKUP($L8,Лист5!$A$1:$N$10,2,FALSE)*$K8</f>
        <v>#N/A</v>
      </c>
      <c r="N8" s="214" t="e">
        <f>VLOOKUP($L8,Лист5!$A$1:$N$10,3,FALSE)*$K8</f>
        <v>#N/A</v>
      </c>
      <c r="O8" s="214" t="e">
        <f>VLOOKUP($L8,Лист5!$A$1:$N$10,4,FALSE)*$K8</f>
        <v>#N/A</v>
      </c>
      <c r="P8" s="214" t="e">
        <f>VLOOKUP($L8,Лист5!$A$1:$N$10,5,FALSE)*$K8</f>
        <v>#N/A</v>
      </c>
      <c r="Q8" s="214" t="e">
        <f>VLOOKUP($L8,Лист5!$A$1:$N$10,6,FALSE)*$K8</f>
        <v>#N/A</v>
      </c>
      <c r="R8" s="214" t="e">
        <f>VLOOKUP($L8,Лист5!$A$1:$N$10,7,FALSE)*$K8</f>
        <v>#N/A</v>
      </c>
      <c r="S8" s="214" t="e">
        <f>VLOOKUP($L8,Лист5!$A$1:$N$10,8,FALSE)*$K8</f>
        <v>#N/A</v>
      </c>
      <c r="T8" s="214" t="e">
        <f>VLOOKUP($L8,Лист5!$A$1:$N$10,9,FALSE)*$K8</f>
        <v>#N/A</v>
      </c>
      <c r="U8" s="214" t="e">
        <f>VLOOKUP($L8,Лист5!$A$1:$N$10,10,FALSE)*$K8</f>
        <v>#N/A</v>
      </c>
      <c r="V8" s="214" t="e">
        <f>VLOOKUP($L8,Лист5!$A$1:$N$10,11,FALSE)*$K8</f>
        <v>#N/A</v>
      </c>
      <c r="W8" s="214" t="e">
        <f>VLOOKUP($L8,Лист5!$A$1:$N$10,12,FALSE)*$K8</f>
        <v>#N/A</v>
      </c>
      <c r="X8" s="214" t="e">
        <f>VLOOKUP($L8,Лист5!$A$1:$N$10,13,FALSE)*$K8</f>
        <v>#N/A</v>
      </c>
      <c r="Y8" s="214" t="e">
        <f>VLOOKUP($L8,Лист5!$A$1:$N$10,14,FALSE)*$K8</f>
        <v>#N/A</v>
      </c>
      <c r="Z8" s="214" t="e">
        <f>VLOOKUP($L8,Лист5!$A$1:$N$10,15,FALSE)*$K8</f>
        <v>#N/A</v>
      </c>
      <c r="AA8" s="214" t="e">
        <f>VLOOKUP($L8,Лист5!$A$1:$N$10,16,FALSE)*$K8</f>
        <v>#N/A</v>
      </c>
      <c r="AB8" s="214" t="e">
        <f>VLOOKUP($L8,Лист5!$A$1:$N$10,17,FALSE)*$K8</f>
        <v>#N/A</v>
      </c>
      <c r="AC8" t="s">
        <v>225</v>
      </c>
      <c r="AF8" s="14"/>
      <c r="AG8" s="14"/>
      <c r="AH8" s="14"/>
      <c r="AI8" s="14"/>
      <c r="AJ8" s="14"/>
      <c r="AK8" s="14"/>
      <c r="AL8" s="14"/>
    </row>
    <row r="9" spans="1:38" ht="15" hidden="1" customHeight="1">
      <c r="A9" s="6"/>
      <c r="B9" s="233"/>
      <c r="C9" s="7" t="s">
        <v>18</v>
      </c>
      <c r="D9" s="7" t="s">
        <v>19</v>
      </c>
      <c r="E9" s="7">
        <v>1.383</v>
      </c>
      <c r="F9" s="7">
        <v>585</v>
      </c>
      <c r="G9" s="7">
        <v>3.4</v>
      </c>
      <c r="H9" s="15">
        <f t="shared" si="0"/>
        <v>0</v>
      </c>
      <c r="I9" s="230"/>
      <c r="J9" s="10">
        <f t="shared" si="1"/>
        <v>0</v>
      </c>
      <c r="K9" s="11">
        <f t="shared" si="2"/>
        <v>0</v>
      </c>
      <c r="L9" s="12" t="s">
        <v>12</v>
      </c>
      <c r="M9" s="214" t="e">
        <f>VLOOKUP($L9,Лист5!$A$1:$N$10,2,FALSE)*$K9</f>
        <v>#N/A</v>
      </c>
      <c r="N9" s="214" t="e">
        <f>VLOOKUP($L9,Лист5!$A$1:$N$10,3,FALSE)*$K9</f>
        <v>#N/A</v>
      </c>
      <c r="O9" s="214" t="e">
        <f>VLOOKUP($L9,Лист5!$A$1:$N$10,4,FALSE)*$K9</f>
        <v>#N/A</v>
      </c>
      <c r="P9" s="214" t="e">
        <f>VLOOKUP($L9,Лист5!$A$1:$N$10,5,FALSE)*$K9</f>
        <v>#N/A</v>
      </c>
      <c r="Q9" s="214" t="e">
        <f>VLOOKUP($L9,Лист5!$A$1:$N$10,6,FALSE)*$K9</f>
        <v>#N/A</v>
      </c>
      <c r="R9" s="214" t="e">
        <f>VLOOKUP($L9,Лист5!$A$1:$N$10,7,FALSE)*$K9</f>
        <v>#N/A</v>
      </c>
      <c r="S9" s="214" t="e">
        <f>VLOOKUP($L9,Лист5!$A$1:$N$10,8,FALSE)*$K9</f>
        <v>#N/A</v>
      </c>
      <c r="T9" s="214" t="e">
        <f>VLOOKUP($L9,Лист5!$A$1:$N$10,9,FALSE)*$K9</f>
        <v>#N/A</v>
      </c>
      <c r="U9" s="214" t="e">
        <f>VLOOKUP($L9,Лист5!$A$1:$N$10,10,FALSE)*$K9</f>
        <v>#N/A</v>
      </c>
      <c r="V9" s="214" t="e">
        <f>VLOOKUP($L9,Лист5!$A$1:$N$10,11,FALSE)*$K9</f>
        <v>#N/A</v>
      </c>
      <c r="W9" s="214" t="e">
        <f>VLOOKUP($L9,Лист5!$A$1:$N$10,12,FALSE)*$K9</f>
        <v>#N/A</v>
      </c>
      <c r="X9" s="214" t="e">
        <f>VLOOKUP($L9,Лист5!$A$1:$N$10,13,FALSE)*$K9</f>
        <v>#N/A</v>
      </c>
      <c r="Y9" s="214" t="e">
        <f>VLOOKUP($L9,Лист5!$A$1:$N$10,14,FALSE)*$K9</f>
        <v>#N/A</v>
      </c>
      <c r="Z9" s="214" t="e">
        <f>VLOOKUP($L9,Лист5!$A$1:$N$10,15,FALSE)*$K9</f>
        <v>#N/A</v>
      </c>
      <c r="AA9" s="214" t="e">
        <f>VLOOKUP($L9,Лист5!$A$1:$N$10,16,FALSE)*$K9</f>
        <v>#N/A</v>
      </c>
      <c r="AB9" s="214" t="e">
        <f>VLOOKUP($L9,Лист5!$A$1:$N$10,17,FALSE)*$K9</f>
        <v>#N/A</v>
      </c>
      <c r="AC9" t="s">
        <v>226</v>
      </c>
      <c r="AF9" s="14"/>
      <c r="AG9" s="14"/>
      <c r="AH9" s="14"/>
      <c r="AI9" s="14"/>
      <c r="AJ9" s="14"/>
      <c r="AK9" s="14"/>
      <c r="AL9" s="14"/>
    </row>
    <row r="10" spans="1:38" ht="15" hidden="1" customHeight="1">
      <c r="A10" s="6"/>
      <c r="B10" s="233"/>
      <c r="C10" s="7" t="s">
        <v>18</v>
      </c>
      <c r="D10" s="7" t="s">
        <v>20</v>
      </c>
      <c r="E10" s="7">
        <v>1.383</v>
      </c>
      <c r="F10" s="7">
        <v>585</v>
      </c>
      <c r="G10" s="7">
        <v>3.4</v>
      </c>
      <c r="H10" s="15">
        <f t="shared" si="0"/>
        <v>0</v>
      </c>
      <c r="I10" s="230"/>
      <c r="J10" s="10">
        <f t="shared" si="1"/>
        <v>0</v>
      </c>
      <c r="K10" s="11">
        <f t="shared" si="2"/>
        <v>0</v>
      </c>
      <c r="L10" s="12" t="s">
        <v>12</v>
      </c>
      <c r="M10" s="214" t="e">
        <f>VLOOKUP($L10,Лист5!$A$1:$N$10,2,FALSE)*$K10</f>
        <v>#N/A</v>
      </c>
      <c r="N10" s="214" t="e">
        <f>VLOOKUP($L10,Лист5!$A$1:$N$10,3,FALSE)*$K10</f>
        <v>#N/A</v>
      </c>
      <c r="O10" s="214" t="e">
        <f>VLOOKUP($L10,Лист5!$A$1:$N$10,4,FALSE)*$K10</f>
        <v>#N/A</v>
      </c>
      <c r="P10" s="214" t="e">
        <f>VLOOKUP($L10,Лист5!$A$1:$N$10,5,FALSE)*$K10</f>
        <v>#N/A</v>
      </c>
      <c r="Q10" s="214" t="e">
        <f>VLOOKUP($L10,Лист5!$A$1:$N$10,6,FALSE)*$K10</f>
        <v>#N/A</v>
      </c>
      <c r="R10" s="214" t="e">
        <f>VLOOKUP($L10,Лист5!$A$1:$N$10,7,FALSE)*$K10</f>
        <v>#N/A</v>
      </c>
      <c r="S10" s="214" t="e">
        <f>VLOOKUP($L10,Лист5!$A$1:$N$10,8,FALSE)*$K10</f>
        <v>#N/A</v>
      </c>
      <c r="T10" s="214" t="e">
        <f>VLOOKUP($L10,Лист5!$A$1:$N$10,9,FALSE)*$K10</f>
        <v>#N/A</v>
      </c>
      <c r="U10" s="214" t="e">
        <f>VLOOKUP($L10,Лист5!$A$1:$N$10,10,FALSE)*$K10</f>
        <v>#N/A</v>
      </c>
      <c r="V10" s="214" t="e">
        <f>VLOOKUP($L10,Лист5!$A$1:$N$10,11,FALSE)*$K10</f>
        <v>#N/A</v>
      </c>
      <c r="W10" s="214" t="e">
        <f>VLOOKUP($L10,Лист5!$A$1:$N$10,12,FALSE)*$K10</f>
        <v>#N/A</v>
      </c>
      <c r="X10" s="214" t="e">
        <f>VLOOKUP($L10,Лист5!$A$1:$N$10,13,FALSE)*$K10</f>
        <v>#N/A</v>
      </c>
      <c r="Y10" s="214" t="e">
        <f>VLOOKUP($L10,Лист5!$A$1:$N$10,14,FALSE)*$K10</f>
        <v>#N/A</v>
      </c>
      <c r="Z10" s="214" t="e">
        <f>VLOOKUP($L10,Лист5!$A$1:$N$10,15,FALSE)*$K10</f>
        <v>#N/A</v>
      </c>
      <c r="AA10" s="214" t="e">
        <f>VLOOKUP($L10,Лист5!$A$1:$N$10,16,FALSE)*$K10</f>
        <v>#N/A</v>
      </c>
      <c r="AB10" s="214" t="e">
        <f>VLOOKUP($L10,Лист5!$A$1:$N$10,17,FALSE)*$K10</f>
        <v>#N/A</v>
      </c>
      <c r="AC10" t="s">
        <v>226</v>
      </c>
      <c r="AF10" s="14"/>
      <c r="AG10" s="14"/>
      <c r="AH10" s="14"/>
      <c r="AI10" s="14"/>
      <c r="AJ10" s="14"/>
      <c r="AK10" s="14"/>
      <c r="AL10" s="14"/>
    </row>
    <row r="11" spans="1:38" ht="15" hidden="1" customHeight="1">
      <c r="A11" s="6"/>
      <c r="B11" s="233"/>
      <c r="C11" s="7" t="s">
        <v>21</v>
      </c>
      <c r="D11" s="7" t="s">
        <v>21</v>
      </c>
      <c r="E11" s="7">
        <v>0.24199999999999999</v>
      </c>
      <c r="F11" s="7">
        <v>2112</v>
      </c>
      <c r="G11" s="7">
        <v>6.04</v>
      </c>
      <c r="H11" s="16">
        <f t="shared" si="0"/>
        <v>0</v>
      </c>
      <c r="I11" s="230"/>
      <c r="J11" s="10">
        <f t="shared" si="1"/>
        <v>0</v>
      </c>
      <c r="K11" s="11">
        <f t="shared" si="2"/>
        <v>0</v>
      </c>
      <c r="L11" s="12" t="s">
        <v>12</v>
      </c>
      <c r="M11" s="214" t="e">
        <f>VLOOKUP($L11,Лист5!$A$1:$N$10,2,FALSE)*$K11</f>
        <v>#N/A</v>
      </c>
      <c r="N11" s="214" t="e">
        <f>VLOOKUP($L11,Лист5!$A$1:$N$10,3,FALSE)*$K11</f>
        <v>#N/A</v>
      </c>
      <c r="O11" s="214" t="e">
        <f>VLOOKUP($L11,Лист5!$A$1:$N$10,4,FALSE)*$K11</f>
        <v>#N/A</v>
      </c>
      <c r="P11" s="214" t="e">
        <f>VLOOKUP($L11,Лист5!$A$1:$N$10,5,FALSE)*$K11</f>
        <v>#N/A</v>
      </c>
      <c r="Q11" s="214" t="e">
        <f>VLOOKUP($L11,Лист5!$A$1:$N$10,6,FALSE)*$K11</f>
        <v>#N/A</v>
      </c>
      <c r="R11" s="214" t="e">
        <f>VLOOKUP($L11,Лист5!$A$1:$N$10,7,FALSE)*$K11</f>
        <v>#N/A</v>
      </c>
      <c r="S11" s="214" t="e">
        <f>VLOOKUP($L11,Лист5!$A$1:$N$10,8,FALSE)*$K11</f>
        <v>#N/A</v>
      </c>
      <c r="T11" s="214" t="e">
        <f>VLOOKUP($L11,Лист5!$A$1:$N$10,9,FALSE)*$K11</f>
        <v>#N/A</v>
      </c>
      <c r="U11" s="214" t="e">
        <f>VLOOKUP($L11,Лист5!$A$1:$N$10,10,FALSE)*$K11</f>
        <v>#N/A</v>
      </c>
      <c r="V11" s="214" t="e">
        <f>VLOOKUP($L11,Лист5!$A$1:$N$10,11,FALSE)*$K11</f>
        <v>#N/A</v>
      </c>
      <c r="W11" s="214" t="e">
        <f>VLOOKUP($L11,Лист5!$A$1:$N$10,12,FALSE)*$K11</f>
        <v>#N/A</v>
      </c>
      <c r="X11" s="214" t="e">
        <f>VLOOKUP($L11,Лист5!$A$1:$N$10,13,FALSE)*$K11</f>
        <v>#N/A</v>
      </c>
      <c r="Y11" s="214" t="e">
        <f>VLOOKUP($L11,Лист5!$A$1:$N$10,14,FALSE)*$K11</f>
        <v>#N/A</v>
      </c>
      <c r="Z11" s="214" t="e">
        <f>VLOOKUP($L11,Лист5!$A$1:$N$10,15,FALSE)*$K11</f>
        <v>#N/A</v>
      </c>
      <c r="AA11" s="214" t="e">
        <f>VLOOKUP($L11,Лист5!$A$1:$N$10,16,FALSE)*$K11</f>
        <v>#N/A</v>
      </c>
      <c r="AB11" s="214" t="e">
        <f>VLOOKUP($L11,Лист5!$A$1:$N$10,17,FALSE)*$K11</f>
        <v>#N/A</v>
      </c>
      <c r="AC11" t="s">
        <v>228</v>
      </c>
      <c r="AF11" s="14"/>
      <c r="AG11" s="14"/>
      <c r="AH11" s="14"/>
      <c r="AI11" s="14"/>
      <c r="AJ11" s="14"/>
      <c r="AK11" s="14"/>
      <c r="AL11" s="14"/>
    </row>
    <row r="12" spans="1:38" ht="15" hidden="1" customHeight="1">
      <c r="A12" s="6"/>
      <c r="B12" s="233"/>
      <c r="C12" s="7" t="s">
        <v>21</v>
      </c>
      <c r="D12" s="7" t="s">
        <v>22</v>
      </c>
      <c r="E12" s="7">
        <v>0.23799999999999999</v>
      </c>
      <c r="F12" s="7">
        <v>2112</v>
      </c>
      <c r="G12" s="7">
        <v>6.04</v>
      </c>
      <c r="H12" s="16">
        <f t="shared" si="0"/>
        <v>0</v>
      </c>
      <c r="I12" s="230"/>
      <c r="J12" s="10">
        <f t="shared" si="1"/>
        <v>0</v>
      </c>
      <c r="K12" s="11">
        <f t="shared" si="2"/>
        <v>0</v>
      </c>
      <c r="L12" s="12" t="s">
        <v>12</v>
      </c>
      <c r="M12" s="214" t="e">
        <f>VLOOKUP($L12,Лист5!$A$1:$N$10,2,FALSE)*$K12</f>
        <v>#N/A</v>
      </c>
      <c r="N12" s="214" t="e">
        <f>VLOOKUP($L12,Лист5!$A$1:$N$10,3,FALSE)*$K12</f>
        <v>#N/A</v>
      </c>
      <c r="O12" s="214" t="e">
        <f>VLOOKUP($L12,Лист5!$A$1:$N$10,4,FALSE)*$K12</f>
        <v>#N/A</v>
      </c>
      <c r="P12" s="214" t="e">
        <f>VLOOKUP($L12,Лист5!$A$1:$N$10,5,FALSE)*$K12</f>
        <v>#N/A</v>
      </c>
      <c r="Q12" s="214" t="e">
        <f>VLOOKUP($L12,Лист5!$A$1:$N$10,6,FALSE)*$K12</f>
        <v>#N/A</v>
      </c>
      <c r="R12" s="214" t="e">
        <f>VLOOKUP($L12,Лист5!$A$1:$N$10,7,FALSE)*$K12</f>
        <v>#N/A</v>
      </c>
      <c r="S12" s="214" t="e">
        <f>VLOOKUP($L12,Лист5!$A$1:$N$10,8,FALSE)*$K12</f>
        <v>#N/A</v>
      </c>
      <c r="T12" s="214" t="e">
        <f>VLOOKUP($L12,Лист5!$A$1:$N$10,9,FALSE)*$K12</f>
        <v>#N/A</v>
      </c>
      <c r="U12" s="214" t="e">
        <f>VLOOKUP($L12,Лист5!$A$1:$N$10,10,FALSE)*$K12</f>
        <v>#N/A</v>
      </c>
      <c r="V12" s="214" t="e">
        <f>VLOOKUP($L12,Лист5!$A$1:$N$10,11,FALSE)*$K12</f>
        <v>#N/A</v>
      </c>
      <c r="W12" s="214" t="e">
        <f>VLOOKUP($L12,Лист5!$A$1:$N$10,12,FALSE)*$K12</f>
        <v>#N/A</v>
      </c>
      <c r="X12" s="214" t="e">
        <f>VLOOKUP($L12,Лист5!$A$1:$N$10,13,FALSE)*$K12</f>
        <v>#N/A</v>
      </c>
      <c r="Y12" s="214" t="e">
        <f>VLOOKUP($L12,Лист5!$A$1:$N$10,14,FALSE)*$K12</f>
        <v>#N/A</v>
      </c>
      <c r="Z12" s="214" t="e">
        <f>VLOOKUP($L12,Лист5!$A$1:$N$10,15,FALSE)*$K12</f>
        <v>#N/A</v>
      </c>
      <c r="AA12" s="214" t="e">
        <f>VLOOKUP($L12,Лист5!$A$1:$N$10,16,FALSE)*$K12</f>
        <v>#N/A</v>
      </c>
      <c r="AB12" s="214" t="e">
        <f>VLOOKUP($L12,Лист5!$A$1:$N$10,17,FALSE)*$K12</f>
        <v>#N/A</v>
      </c>
      <c r="AC12" t="s">
        <v>228</v>
      </c>
      <c r="AF12" s="14"/>
      <c r="AG12" s="14"/>
      <c r="AH12" s="14"/>
      <c r="AI12" s="14"/>
      <c r="AJ12" s="14"/>
      <c r="AK12" s="14"/>
      <c r="AL12" s="14"/>
    </row>
    <row r="13" spans="1:38" ht="15" hidden="1" customHeight="1">
      <c r="A13" s="6"/>
      <c r="B13" s="233"/>
      <c r="C13" s="7" t="s">
        <v>23</v>
      </c>
      <c r="D13" s="7" t="s">
        <v>23</v>
      </c>
      <c r="E13" s="7">
        <v>1.4750000000000001</v>
      </c>
      <c r="F13" s="7">
        <v>520</v>
      </c>
      <c r="G13" s="7">
        <v>2.38</v>
      </c>
      <c r="H13" s="15">
        <f t="shared" si="0"/>
        <v>0</v>
      </c>
      <c r="I13" s="230"/>
      <c r="J13" s="10">
        <f t="shared" si="1"/>
        <v>0</v>
      </c>
      <c r="K13" s="11">
        <f t="shared" si="2"/>
        <v>0</v>
      </c>
      <c r="L13" s="17" t="s">
        <v>24</v>
      </c>
      <c r="M13" s="214">
        <f>VLOOKUP($L13,Лист5!$A$1:$N$10,2,FALSE)*$K13</f>
        <v>0</v>
      </c>
      <c r="N13" s="214">
        <f>VLOOKUP($L13,Лист5!$A$1:$N$10,3,FALSE)*$K13</f>
        <v>0</v>
      </c>
      <c r="O13" s="214">
        <f>VLOOKUP($L13,Лист5!$A$1:$N$10,4,FALSE)*$K13</f>
        <v>0</v>
      </c>
      <c r="P13" s="214">
        <f>VLOOKUP($L13,Лист5!$A$1:$N$10,5,FALSE)*$K13</f>
        <v>0</v>
      </c>
      <c r="Q13" s="214">
        <f>VLOOKUP($L13,Лист5!$A$1:$N$10,6,FALSE)*$K13</f>
        <v>0</v>
      </c>
      <c r="R13" s="214">
        <f>VLOOKUP($L13,Лист5!$A$1:$N$10,7,FALSE)*$K13</f>
        <v>0</v>
      </c>
      <c r="S13" s="214">
        <f>VLOOKUP($L13,Лист5!$A$1:$N$10,8,FALSE)*$K13</f>
        <v>0</v>
      </c>
      <c r="T13" s="214">
        <f>VLOOKUP($L13,Лист5!$A$1:$N$10,9,FALSE)*$K13</f>
        <v>0</v>
      </c>
      <c r="U13" s="214">
        <f>VLOOKUP($L13,Лист5!$A$1:$N$10,10,FALSE)*$K13</f>
        <v>0</v>
      </c>
      <c r="V13" s="214">
        <f>VLOOKUP($L13,Лист5!$A$1:$N$10,11,FALSE)*$K13</f>
        <v>0</v>
      </c>
      <c r="W13" s="214">
        <f>VLOOKUP($L13,Лист5!$A$1:$N$10,12,FALSE)*$K13</f>
        <v>0</v>
      </c>
      <c r="X13" s="214">
        <f>VLOOKUP($L13,Лист5!$A$1:$N$10,13,FALSE)*$K13</f>
        <v>0</v>
      </c>
      <c r="Y13" s="214">
        <f>VLOOKUP($L13,Лист5!$A$1:$N$10,14,FALSE)*$K13</f>
        <v>0</v>
      </c>
      <c r="Z13" s="214" t="e">
        <f>VLOOKUP($L13,Лист5!$A$1:$N$10,15,FALSE)*$K13</f>
        <v>#REF!</v>
      </c>
      <c r="AA13" s="214" t="e">
        <f>VLOOKUP($L13,Лист5!$A$1:$N$10,16,FALSE)*$K13</f>
        <v>#REF!</v>
      </c>
      <c r="AB13" s="214" t="e">
        <f>VLOOKUP($L13,Лист5!$A$1:$N$10,17,FALSE)*$K13</f>
        <v>#REF!</v>
      </c>
      <c r="AC13" t="s">
        <v>226</v>
      </c>
      <c r="AF13" s="14"/>
      <c r="AG13" s="14"/>
      <c r="AH13" s="14"/>
      <c r="AI13" s="14"/>
      <c r="AJ13" s="14"/>
      <c r="AK13" s="14"/>
      <c r="AL13" s="14"/>
    </row>
    <row r="14" spans="1:38" ht="15" hidden="1" customHeight="1">
      <c r="A14" s="6"/>
      <c r="B14" s="233"/>
      <c r="C14" s="7" t="s">
        <v>23</v>
      </c>
      <c r="D14" s="7" t="s">
        <v>25</v>
      </c>
      <c r="E14" s="7">
        <v>1.5249999999999999</v>
      </c>
      <c r="F14" s="7">
        <v>520</v>
      </c>
      <c r="G14" s="7">
        <v>2.38</v>
      </c>
      <c r="H14" s="15">
        <f t="shared" si="0"/>
        <v>0</v>
      </c>
      <c r="I14" s="230"/>
      <c r="J14" s="10">
        <f t="shared" si="1"/>
        <v>0</v>
      </c>
      <c r="K14" s="11">
        <f t="shared" si="2"/>
        <v>0</v>
      </c>
      <c r="L14" s="17" t="s">
        <v>24</v>
      </c>
      <c r="M14" s="214">
        <f>VLOOKUP($L14,Лист5!$A$1:$N$10,2,FALSE)*$K14</f>
        <v>0</v>
      </c>
      <c r="N14" s="214">
        <f>VLOOKUP($L14,Лист5!$A$1:$N$10,3,FALSE)*$K14</f>
        <v>0</v>
      </c>
      <c r="O14" s="214">
        <f>VLOOKUP($L14,Лист5!$A$1:$N$10,4,FALSE)*$K14</f>
        <v>0</v>
      </c>
      <c r="P14" s="214">
        <f>VLOOKUP($L14,Лист5!$A$1:$N$10,5,FALSE)*$K14</f>
        <v>0</v>
      </c>
      <c r="Q14" s="214">
        <f>VLOOKUP($L14,Лист5!$A$1:$N$10,6,FALSE)*$K14</f>
        <v>0</v>
      </c>
      <c r="R14" s="214">
        <f>VLOOKUP($L14,Лист5!$A$1:$N$10,7,FALSE)*$K14</f>
        <v>0</v>
      </c>
      <c r="S14" s="214">
        <f>VLOOKUP($L14,Лист5!$A$1:$N$10,8,FALSE)*$K14</f>
        <v>0</v>
      </c>
      <c r="T14" s="214">
        <f>VLOOKUP($L14,Лист5!$A$1:$N$10,9,FALSE)*$K14</f>
        <v>0</v>
      </c>
      <c r="U14" s="214">
        <f>VLOOKUP($L14,Лист5!$A$1:$N$10,10,FALSE)*$K14</f>
        <v>0</v>
      </c>
      <c r="V14" s="214">
        <f>VLOOKUP($L14,Лист5!$A$1:$N$10,11,FALSE)*$K14</f>
        <v>0</v>
      </c>
      <c r="W14" s="214">
        <f>VLOOKUP($L14,Лист5!$A$1:$N$10,12,FALSE)*$K14</f>
        <v>0</v>
      </c>
      <c r="X14" s="214">
        <f>VLOOKUP($L14,Лист5!$A$1:$N$10,13,FALSE)*$K14</f>
        <v>0</v>
      </c>
      <c r="Y14" s="214">
        <f>VLOOKUP($L14,Лист5!$A$1:$N$10,14,FALSE)*$K14</f>
        <v>0</v>
      </c>
      <c r="Z14" s="214" t="e">
        <f>VLOOKUP($L14,Лист5!$A$1:$N$10,15,FALSE)*$K14</f>
        <v>#REF!</v>
      </c>
      <c r="AA14" s="214" t="e">
        <f>VLOOKUP($L14,Лист5!$A$1:$N$10,16,FALSE)*$K14</f>
        <v>#REF!</v>
      </c>
      <c r="AB14" s="214" t="e">
        <f>VLOOKUP($L14,Лист5!$A$1:$N$10,17,FALSE)*$K14</f>
        <v>#REF!</v>
      </c>
      <c r="AC14" t="s">
        <v>226</v>
      </c>
      <c r="AF14" s="14"/>
      <c r="AG14" s="14"/>
      <c r="AH14" s="14"/>
      <c r="AI14" s="14"/>
      <c r="AJ14" s="14"/>
      <c r="AK14" s="14"/>
      <c r="AL14" s="14"/>
    </row>
    <row r="15" spans="1:38" ht="15" hidden="1" customHeight="1">
      <c r="A15" s="6"/>
      <c r="B15" s="233"/>
      <c r="C15" s="7" t="s">
        <v>23</v>
      </c>
      <c r="D15" s="7" t="s">
        <v>26</v>
      </c>
      <c r="E15" s="7">
        <v>1.5249999999999999</v>
      </c>
      <c r="F15" s="7">
        <v>520</v>
      </c>
      <c r="G15" s="7">
        <v>2.38</v>
      </c>
      <c r="H15" s="15">
        <f t="shared" si="0"/>
        <v>0</v>
      </c>
      <c r="I15" s="230"/>
      <c r="J15" s="10">
        <f t="shared" si="1"/>
        <v>0</v>
      </c>
      <c r="K15" s="11">
        <f t="shared" si="2"/>
        <v>0</v>
      </c>
      <c r="L15" s="17" t="s">
        <v>24</v>
      </c>
      <c r="M15" s="214">
        <f>VLOOKUP($L15,Лист5!$A$1:$N$10,2,FALSE)*$K15</f>
        <v>0</v>
      </c>
      <c r="N15" s="214">
        <f>VLOOKUP($L15,Лист5!$A$1:$N$10,3,FALSE)*$K15</f>
        <v>0</v>
      </c>
      <c r="O15" s="214">
        <f>VLOOKUP($L15,Лист5!$A$1:$N$10,4,FALSE)*$K15</f>
        <v>0</v>
      </c>
      <c r="P15" s="214">
        <f>VLOOKUP($L15,Лист5!$A$1:$N$10,5,FALSE)*$K15</f>
        <v>0</v>
      </c>
      <c r="Q15" s="214">
        <f>VLOOKUP($L15,Лист5!$A$1:$N$10,6,FALSE)*$K15</f>
        <v>0</v>
      </c>
      <c r="R15" s="214">
        <f>VLOOKUP($L15,Лист5!$A$1:$N$10,7,FALSE)*$K15</f>
        <v>0</v>
      </c>
      <c r="S15" s="214">
        <f>VLOOKUP($L15,Лист5!$A$1:$N$10,8,FALSE)*$K15</f>
        <v>0</v>
      </c>
      <c r="T15" s="214">
        <f>VLOOKUP($L15,Лист5!$A$1:$N$10,9,FALSE)*$K15</f>
        <v>0</v>
      </c>
      <c r="U15" s="214">
        <f>VLOOKUP($L15,Лист5!$A$1:$N$10,10,FALSE)*$K15</f>
        <v>0</v>
      </c>
      <c r="V15" s="214">
        <f>VLOOKUP($L15,Лист5!$A$1:$N$10,11,FALSE)*$K15</f>
        <v>0</v>
      </c>
      <c r="W15" s="214">
        <f>VLOOKUP($L15,Лист5!$A$1:$N$10,12,FALSE)*$K15</f>
        <v>0</v>
      </c>
      <c r="X15" s="214">
        <f>VLOOKUP($L15,Лист5!$A$1:$N$10,13,FALSE)*$K15</f>
        <v>0</v>
      </c>
      <c r="Y15" s="214">
        <f>VLOOKUP($L15,Лист5!$A$1:$N$10,14,FALSE)*$K15</f>
        <v>0</v>
      </c>
      <c r="Z15" s="214" t="e">
        <f>VLOOKUP($L15,Лист5!$A$1:$N$10,15,FALSE)*$K15</f>
        <v>#REF!</v>
      </c>
      <c r="AA15" s="214" t="e">
        <f>VLOOKUP($L15,Лист5!$A$1:$N$10,16,FALSE)*$K15</f>
        <v>#REF!</v>
      </c>
      <c r="AB15" s="214" t="e">
        <f>VLOOKUP($L15,Лист5!$A$1:$N$10,17,FALSE)*$K15</f>
        <v>#REF!</v>
      </c>
      <c r="AC15" t="s">
        <v>226</v>
      </c>
      <c r="AF15" s="14"/>
      <c r="AG15" s="14"/>
      <c r="AH15" s="14"/>
      <c r="AI15" s="14"/>
      <c r="AJ15" s="14"/>
      <c r="AK15" s="14"/>
      <c r="AL15" s="14"/>
    </row>
    <row r="16" spans="1:38" ht="15" hidden="1" customHeight="1">
      <c r="A16" s="6"/>
      <c r="B16" s="233"/>
      <c r="C16" s="7" t="s">
        <v>23</v>
      </c>
      <c r="D16" s="7" t="s">
        <v>27</v>
      </c>
      <c r="E16" s="7">
        <v>1.4750000000000001</v>
      </c>
      <c r="F16" s="7">
        <v>520</v>
      </c>
      <c r="G16" s="7">
        <v>2.38</v>
      </c>
      <c r="H16" s="15">
        <f t="shared" si="0"/>
        <v>0</v>
      </c>
      <c r="I16" s="230"/>
      <c r="J16" s="10">
        <f t="shared" si="1"/>
        <v>0</v>
      </c>
      <c r="K16" s="11">
        <f t="shared" si="2"/>
        <v>0</v>
      </c>
      <c r="L16" s="12" t="s">
        <v>12</v>
      </c>
      <c r="M16" s="214" t="e">
        <f>VLOOKUP($L16,Лист5!$A$1:$N$10,2,FALSE)*$K16</f>
        <v>#N/A</v>
      </c>
      <c r="N16" s="214" t="e">
        <f>VLOOKUP($L16,Лист5!$A$1:$N$10,3,FALSE)*$K16</f>
        <v>#N/A</v>
      </c>
      <c r="O16" s="214" t="e">
        <f>VLOOKUP($L16,Лист5!$A$1:$N$10,4,FALSE)*$K16</f>
        <v>#N/A</v>
      </c>
      <c r="P16" s="214" t="e">
        <f>VLOOKUP($L16,Лист5!$A$1:$N$10,5,FALSE)*$K16</f>
        <v>#N/A</v>
      </c>
      <c r="Q16" s="214" t="e">
        <f>VLOOKUP($L16,Лист5!$A$1:$N$10,6,FALSE)*$K16</f>
        <v>#N/A</v>
      </c>
      <c r="R16" s="214" t="e">
        <f>VLOOKUP($L16,Лист5!$A$1:$N$10,7,FALSE)*$K16</f>
        <v>#N/A</v>
      </c>
      <c r="S16" s="214" t="e">
        <f>VLOOKUP($L16,Лист5!$A$1:$N$10,8,FALSE)*$K16</f>
        <v>#N/A</v>
      </c>
      <c r="T16" s="214" t="e">
        <f>VLOOKUP($L16,Лист5!$A$1:$N$10,9,FALSE)*$K16</f>
        <v>#N/A</v>
      </c>
      <c r="U16" s="214" t="e">
        <f>VLOOKUP($L16,Лист5!$A$1:$N$10,10,FALSE)*$K16</f>
        <v>#N/A</v>
      </c>
      <c r="V16" s="214" t="e">
        <f>VLOOKUP($L16,Лист5!$A$1:$N$10,11,FALSE)*$K16</f>
        <v>#N/A</v>
      </c>
      <c r="W16" s="214" t="e">
        <f>VLOOKUP($L16,Лист5!$A$1:$N$10,12,FALSE)*$K16</f>
        <v>#N/A</v>
      </c>
      <c r="X16" s="214" t="e">
        <f>VLOOKUP($L16,Лист5!$A$1:$N$10,13,FALSE)*$K16</f>
        <v>#N/A</v>
      </c>
      <c r="Y16" s="214" t="e">
        <f>VLOOKUP($L16,Лист5!$A$1:$N$10,14,FALSE)*$K16</f>
        <v>#N/A</v>
      </c>
      <c r="Z16" s="214" t="e">
        <f>VLOOKUP($L16,Лист5!$A$1:$N$10,15,FALSE)*$K16</f>
        <v>#N/A</v>
      </c>
      <c r="AA16" s="214" t="e">
        <f>VLOOKUP($L16,Лист5!$A$1:$N$10,16,FALSE)*$K16</f>
        <v>#N/A</v>
      </c>
      <c r="AB16" s="214" t="e">
        <f>VLOOKUP($L16,Лист5!$A$1:$N$10,17,FALSE)*$K16</f>
        <v>#N/A</v>
      </c>
      <c r="AC16" t="s">
        <v>226</v>
      </c>
      <c r="AF16" s="14"/>
      <c r="AG16" s="14"/>
      <c r="AH16" s="14"/>
      <c r="AI16" s="14"/>
      <c r="AJ16" s="14"/>
      <c r="AK16" s="14"/>
      <c r="AL16" s="14"/>
    </row>
    <row r="17" spans="1:38" ht="15" hidden="1" customHeight="1">
      <c r="A17" s="6"/>
      <c r="B17" s="233"/>
      <c r="C17" s="7" t="s">
        <v>28</v>
      </c>
      <c r="D17" s="7" t="s">
        <v>28</v>
      </c>
      <c r="E17" s="7">
        <v>1.516</v>
      </c>
      <c r="F17" s="7">
        <v>455</v>
      </c>
      <c r="G17" s="7">
        <v>2.5099999999999998</v>
      </c>
      <c r="H17" s="15">
        <f t="shared" si="0"/>
        <v>0</v>
      </c>
      <c r="I17" s="230"/>
      <c r="J17" s="10">
        <f t="shared" si="1"/>
        <v>0</v>
      </c>
      <c r="K17" s="11">
        <f t="shared" si="2"/>
        <v>0</v>
      </c>
      <c r="L17" s="17" t="s">
        <v>24</v>
      </c>
      <c r="M17" s="214">
        <f>VLOOKUP($L17,Лист5!$A$1:$N$10,2,FALSE)*$K17</f>
        <v>0</v>
      </c>
      <c r="N17" s="214">
        <f>VLOOKUP($L17,Лист5!$A$1:$N$10,3,FALSE)*$K17</f>
        <v>0</v>
      </c>
      <c r="O17" s="214">
        <f>VLOOKUP($L17,Лист5!$A$1:$N$10,4,FALSE)*$K17</f>
        <v>0</v>
      </c>
      <c r="P17" s="214">
        <f>VLOOKUP($L17,Лист5!$A$1:$N$10,5,FALSE)*$K17</f>
        <v>0</v>
      </c>
      <c r="Q17" s="214">
        <f>VLOOKUP($L17,Лист5!$A$1:$N$10,6,FALSE)*$K17</f>
        <v>0</v>
      </c>
      <c r="R17" s="214">
        <f>VLOOKUP($L17,Лист5!$A$1:$N$10,7,FALSE)*$K17</f>
        <v>0</v>
      </c>
      <c r="S17" s="214">
        <f>VLOOKUP($L17,Лист5!$A$1:$N$10,8,FALSE)*$K17</f>
        <v>0</v>
      </c>
      <c r="T17" s="214">
        <f>VLOOKUP($L17,Лист5!$A$1:$N$10,9,FALSE)*$K17</f>
        <v>0</v>
      </c>
      <c r="U17" s="214">
        <f>VLOOKUP($L17,Лист5!$A$1:$N$10,10,FALSE)*$K17</f>
        <v>0</v>
      </c>
      <c r="V17" s="214">
        <f>VLOOKUP($L17,Лист5!$A$1:$N$10,11,FALSE)*$K17</f>
        <v>0</v>
      </c>
      <c r="W17" s="214">
        <f>VLOOKUP($L17,Лист5!$A$1:$N$10,12,FALSE)*$K17</f>
        <v>0</v>
      </c>
      <c r="X17" s="214">
        <f>VLOOKUP($L17,Лист5!$A$1:$N$10,13,FALSE)*$K17</f>
        <v>0</v>
      </c>
      <c r="Y17" s="214">
        <f>VLOOKUP($L17,Лист5!$A$1:$N$10,14,FALSE)*$K17</f>
        <v>0</v>
      </c>
      <c r="Z17" s="214" t="e">
        <f>VLOOKUP($L17,Лист5!$A$1:$N$10,15,FALSE)*$K17</f>
        <v>#REF!</v>
      </c>
      <c r="AA17" s="214" t="e">
        <f>VLOOKUP($L17,Лист5!$A$1:$N$10,16,FALSE)*$K17</f>
        <v>#REF!</v>
      </c>
      <c r="AB17" s="214" t="e">
        <f>VLOOKUP($L17,Лист5!$A$1:$N$10,17,FALSE)*$K17</f>
        <v>#REF!</v>
      </c>
      <c r="AC17" t="s">
        <v>226</v>
      </c>
      <c r="AF17" s="14"/>
      <c r="AG17" s="14"/>
      <c r="AH17" s="14"/>
      <c r="AI17" s="14"/>
      <c r="AJ17" s="14"/>
      <c r="AK17" s="14"/>
      <c r="AL17" s="14"/>
    </row>
    <row r="18" spans="1:38" ht="15" hidden="1" customHeight="1">
      <c r="A18" s="6"/>
      <c r="B18" s="233"/>
      <c r="C18" s="7" t="s">
        <v>28</v>
      </c>
      <c r="D18" s="7" t="s">
        <v>29</v>
      </c>
      <c r="E18" s="7">
        <v>1.6060000000000001</v>
      </c>
      <c r="F18" s="7">
        <v>455</v>
      </c>
      <c r="G18" s="7">
        <v>2.5099999999999998</v>
      </c>
      <c r="H18" s="15">
        <f t="shared" si="0"/>
        <v>0</v>
      </c>
      <c r="I18" s="230"/>
      <c r="J18" s="10">
        <f t="shared" si="1"/>
        <v>0</v>
      </c>
      <c r="K18" s="11">
        <f t="shared" si="2"/>
        <v>0</v>
      </c>
      <c r="L18" s="17" t="s">
        <v>24</v>
      </c>
      <c r="M18" s="214">
        <f>VLOOKUP($L18,Лист5!$A$1:$N$10,2,FALSE)*$K18</f>
        <v>0</v>
      </c>
      <c r="N18" s="214">
        <f>VLOOKUP($L18,Лист5!$A$1:$N$10,3,FALSE)*$K18</f>
        <v>0</v>
      </c>
      <c r="O18" s="214">
        <f>VLOOKUP($L18,Лист5!$A$1:$N$10,4,FALSE)*$K18</f>
        <v>0</v>
      </c>
      <c r="P18" s="214">
        <f>VLOOKUP($L18,Лист5!$A$1:$N$10,5,FALSE)*$K18</f>
        <v>0</v>
      </c>
      <c r="Q18" s="214">
        <f>VLOOKUP($L18,Лист5!$A$1:$N$10,6,FALSE)*$K18</f>
        <v>0</v>
      </c>
      <c r="R18" s="214">
        <f>VLOOKUP($L18,Лист5!$A$1:$N$10,7,FALSE)*$K18</f>
        <v>0</v>
      </c>
      <c r="S18" s="214">
        <f>VLOOKUP($L18,Лист5!$A$1:$N$10,8,FALSE)*$K18</f>
        <v>0</v>
      </c>
      <c r="T18" s="214">
        <f>VLOOKUP($L18,Лист5!$A$1:$N$10,9,FALSE)*$K18</f>
        <v>0</v>
      </c>
      <c r="U18" s="214">
        <f>VLOOKUP($L18,Лист5!$A$1:$N$10,10,FALSE)*$K18</f>
        <v>0</v>
      </c>
      <c r="V18" s="214">
        <f>VLOOKUP($L18,Лист5!$A$1:$N$10,11,FALSE)*$K18</f>
        <v>0</v>
      </c>
      <c r="W18" s="214">
        <f>VLOOKUP($L18,Лист5!$A$1:$N$10,12,FALSE)*$K18</f>
        <v>0</v>
      </c>
      <c r="X18" s="214">
        <f>VLOOKUP($L18,Лист5!$A$1:$N$10,13,FALSE)*$K18</f>
        <v>0</v>
      </c>
      <c r="Y18" s="214">
        <f>VLOOKUP($L18,Лист5!$A$1:$N$10,14,FALSE)*$K18</f>
        <v>0</v>
      </c>
      <c r="Z18" s="214" t="e">
        <f>VLOOKUP($L18,Лист5!$A$1:$N$10,15,FALSE)*$K18</f>
        <v>#REF!</v>
      </c>
      <c r="AA18" s="214" t="e">
        <f>VLOOKUP($L18,Лист5!$A$1:$N$10,16,FALSE)*$K18</f>
        <v>#REF!</v>
      </c>
      <c r="AB18" s="214" t="e">
        <f>VLOOKUP($L18,Лист5!$A$1:$N$10,17,FALSE)*$K18</f>
        <v>#REF!</v>
      </c>
      <c r="AC18" t="s">
        <v>226</v>
      </c>
      <c r="AF18" s="14"/>
      <c r="AG18" s="14"/>
      <c r="AH18" s="14"/>
      <c r="AI18" s="14"/>
      <c r="AJ18" s="14"/>
      <c r="AK18" s="14"/>
      <c r="AL18" s="14"/>
    </row>
    <row r="19" spans="1:38" ht="15" hidden="1" customHeight="1">
      <c r="A19" s="6"/>
      <c r="B19" s="233"/>
      <c r="C19" s="7" t="s">
        <v>28</v>
      </c>
      <c r="D19" s="7" t="s">
        <v>30</v>
      </c>
      <c r="E19" s="7">
        <v>1.6060000000000001</v>
      </c>
      <c r="F19" s="7">
        <v>455</v>
      </c>
      <c r="G19" s="7">
        <v>2.5099999999999998</v>
      </c>
      <c r="H19" s="15">
        <f t="shared" si="0"/>
        <v>0</v>
      </c>
      <c r="I19" s="230"/>
      <c r="J19" s="10">
        <f t="shared" si="1"/>
        <v>0</v>
      </c>
      <c r="K19" s="11">
        <f t="shared" si="2"/>
        <v>0</v>
      </c>
      <c r="L19" s="17" t="s">
        <v>24</v>
      </c>
      <c r="M19" s="214">
        <f>VLOOKUP($L19,Лист5!$A$1:$N$10,2,FALSE)*$K19</f>
        <v>0</v>
      </c>
      <c r="N19" s="214">
        <f>VLOOKUP($L19,Лист5!$A$1:$N$10,3,FALSE)*$K19</f>
        <v>0</v>
      </c>
      <c r="O19" s="214">
        <f>VLOOKUP($L19,Лист5!$A$1:$N$10,4,FALSE)*$K19</f>
        <v>0</v>
      </c>
      <c r="P19" s="214">
        <f>VLOOKUP($L19,Лист5!$A$1:$N$10,5,FALSE)*$K19</f>
        <v>0</v>
      </c>
      <c r="Q19" s="214">
        <f>VLOOKUP($L19,Лист5!$A$1:$N$10,6,FALSE)*$K19</f>
        <v>0</v>
      </c>
      <c r="R19" s="214">
        <f>VLOOKUP($L19,Лист5!$A$1:$N$10,7,FALSE)*$K19</f>
        <v>0</v>
      </c>
      <c r="S19" s="214">
        <f>VLOOKUP($L19,Лист5!$A$1:$N$10,8,FALSE)*$K19</f>
        <v>0</v>
      </c>
      <c r="T19" s="214">
        <f>VLOOKUP($L19,Лист5!$A$1:$N$10,9,FALSE)*$K19</f>
        <v>0</v>
      </c>
      <c r="U19" s="214">
        <f>VLOOKUP($L19,Лист5!$A$1:$N$10,10,FALSE)*$K19</f>
        <v>0</v>
      </c>
      <c r="V19" s="214">
        <f>VLOOKUP($L19,Лист5!$A$1:$N$10,11,FALSE)*$K19</f>
        <v>0</v>
      </c>
      <c r="W19" s="214">
        <f>VLOOKUP($L19,Лист5!$A$1:$N$10,12,FALSE)*$K19</f>
        <v>0</v>
      </c>
      <c r="X19" s="214">
        <f>VLOOKUP($L19,Лист5!$A$1:$N$10,13,FALSE)*$K19</f>
        <v>0</v>
      </c>
      <c r="Y19" s="214">
        <f>VLOOKUP($L19,Лист5!$A$1:$N$10,14,FALSE)*$K19</f>
        <v>0</v>
      </c>
      <c r="Z19" s="214" t="e">
        <f>VLOOKUP($L19,Лист5!$A$1:$N$10,15,FALSE)*$K19</f>
        <v>#REF!</v>
      </c>
      <c r="AA19" s="214" t="e">
        <f>VLOOKUP($L19,Лист5!$A$1:$N$10,16,FALSE)*$K19</f>
        <v>#REF!</v>
      </c>
      <c r="AB19" s="214" t="e">
        <f>VLOOKUP($L19,Лист5!$A$1:$N$10,17,FALSE)*$K19</f>
        <v>#REF!</v>
      </c>
      <c r="AC19" t="s">
        <v>226</v>
      </c>
      <c r="AF19" s="14"/>
      <c r="AG19" s="14"/>
      <c r="AH19" s="14"/>
      <c r="AI19" s="14"/>
      <c r="AJ19" s="14"/>
      <c r="AK19" s="14"/>
      <c r="AL19" s="14"/>
    </row>
    <row r="20" spans="1:38" ht="15" hidden="1" customHeight="1">
      <c r="A20" s="6"/>
      <c r="B20" s="233"/>
      <c r="C20" s="7" t="s">
        <v>28</v>
      </c>
      <c r="D20" s="7" t="s">
        <v>31</v>
      </c>
      <c r="E20" s="7">
        <v>1.516</v>
      </c>
      <c r="F20" s="7">
        <v>455</v>
      </c>
      <c r="G20" s="7">
        <v>2.5099999999999998</v>
      </c>
      <c r="H20" s="15">
        <f t="shared" si="0"/>
        <v>0</v>
      </c>
      <c r="I20" s="230"/>
      <c r="J20" s="10">
        <f t="shared" si="1"/>
        <v>0</v>
      </c>
      <c r="K20" s="11">
        <f t="shared" si="2"/>
        <v>0</v>
      </c>
      <c r="L20" s="12" t="s">
        <v>12</v>
      </c>
      <c r="M20" s="214" t="e">
        <f>VLOOKUP($L20,Лист5!$A$1:$N$10,2,FALSE)*$K20</f>
        <v>#N/A</v>
      </c>
      <c r="N20" s="214" t="e">
        <f>VLOOKUP($L20,Лист5!$A$1:$N$10,3,FALSE)*$K20</f>
        <v>#N/A</v>
      </c>
      <c r="O20" s="214" t="e">
        <f>VLOOKUP($L20,Лист5!$A$1:$N$10,4,FALSE)*$K20</f>
        <v>#N/A</v>
      </c>
      <c r="P20" s="214" t="e">
        <f>VLOOKUP($L20,Лист5!$A$1:$N$10,5,FALSE)*$K20</f>
        <v>#N/A</v>
      </c>
      <c r="Q20" s="214" t="e">
        <f>VLOOKUP($L20,Лист5!$A$1:$N$10,6,FALSE)*$K20</f>
        <v>#N/A</v>
      </c>
      <c r="R20" s="214" t="e">
        <f>VLOOKUP($L20,Лист5!$A$1:$N$10,7,FALSE)*$K20</f>
        <v>#N/A</v>
      </c>
      <c r="S20" s="214" t="e">
        <f>VLOOKUP($L20,Лист5!$A$1:$N$10,8,FALSE)*$K20</f>
        <v>#N/A</v>
      </c>
      <c r="T20" s="214" t="e">
        <f>VLOOKUP($L20,Лист5!$A$1:$N$10,9,FALSE)*$K20</f>
        <v>#N/A</v>
      </c>
      <c r="U20" s="214" t="e">
        <f>VLOOKUP($L20,Лист5!$A$1:$N$10,10,FALSE)*$K20</f>
        <v>#N/A</v>
      </c>
      <c r="V20" s="214" t="e">
        <f>VLOOKUP($L20,Лист5!$A$1:$N$10,11,FALSE)*$K20</f>
        <v>#N/A</v>
      </c>
      <c r="W20" s="214" t="e">
        <f>VLOOKUP($L20,Лист5!$A$1:$N$10,12,FALSE)*$K20</f>
        <v>#N/A</v>
      </c>
      <c r="X20" s="214" t="e">
        <f>VLOOKUP($L20,Лист5!$A$1:$N$10,13,FALSE)*$K20</f>
        <v>#N/A</v>
      </c>
      <c r="Y20" s="214" t="e">
        <f>VLOOKUP($L20,Лист5!$A$1:$N$10,14,FALSE)*$K20</f>
        <v>#N/A</v>
      </c>
      <c r="Z20" s="214" t="e">
        <f>VLOOKUP($L20,Лист5!$A$1:$N$10,15,FALSE)*$K20</f>
        <v>#N/A</v>
      </c>
      <c r="AA20" s="214" t="e">
        <f>VLOOKUP($L20,Лист5!$A$1:$N$10,16,FALSE)*$K20</f>
        <v>#N/A</v>
      </c>
      <c r="AB20" s="214" t="e">
        <f>VLOOKUP($L20,Лист5!$A$1:$N$10,17,FALSE)*$K20</f>
        <v>#N/A</v>
      </c>
      <c r="AC20" t="s">
        <v>226</v>
      </c>
      <c r="AF20" s="14"/>
      <c r="AG20" s="14"/>
      <c r="AH20" s="14"/>
      <c r="AI20" s="14"/>
      <c r="AJ20" s="14"/>
      <c r="AK20" s="14"/>
      <c r="AL20" s="14"/>
    </row>
    <row r="21" spans="1:38" ht="15" hidden="1" customHeight="1">
      <c r="A21" s="6"/>
      <c r="B21" s="233"/>
      <c r="C21" s="7" t="s">
        <v>32</v>
      </c>
      <c r="D21" s="7" t="s">
        <v>32</v>
      </c>
      <c r="E21" s="7">
        <v>1.508</v>
      </c>
      <c r="F21" s="7">
        <v>520</v>
      </c>
      <c r="G21" s="7">
        <v>2.5</v>
      </c>
      <c r="H21" s="15">
        <f t="shared" si="0"/>
        <v>0</v>
      </c>
      <c r="I21" s="230"/>
      <c r="J21" s="10">
        <f t="shared" si="1"/>
        <v>0</v>
      </c>
      <c r="K21" s="11">
        <f t="shared" si="2"/>
        <v>0</v>
      </c>
      <c r="L21" s="17" t="s">
        <v>24</v>
      </c>
      <c r="M21" s="214">
        <f>VLOOKUP($L21,Лист5!$A$1:$N$10,2,FALSE)*$K21</f>
        <v>0</v>
      </c>
      <c r="N21" s="214">
        <f>VLOOKUP($L21,Лист5!$A$1:$N$10,3,FALSE)*$K21</f>
        <v>0</v>
      </c>
      <c r="O21" s="214">
        <f>VLOOKUP($L21,Лист5!$A$1:$N$10,4,FALSE)*$K21</f>
        <v>0</v>
      </c>
      <c r="P21" s="214">
        <f>VLOOKUP($L21,Лист5!$A$1:$N$10,5,FALSE)*$K21</f>
        <v>0</v>
      </c>
      <c r="Q21" s="214">
        <f>VLOOKUP($L21,Лист5!$A$1:$N$10,6,FALSE)*$K21</f>
        <v>0</v>
      </c>
      <c r="R21" s="214">
        <f>VLOOKUP($L21,Лист5!$A$1:$N$10,7,FALSE)*$K21</f>
        <v>0</v>
      </c>
      <c r="S21" s="214">
        <f>VLOOKUP($L21,Лист5!$A$1:$N$10,8,FALSE)*$K21</f>
        <v>0</v>
      </c>
      <c r="T21" s="214">
        <f>VLOOKUP($L21,Лист5!$A$1:$N$10,9,FALSE)*$K21</f>
        <v>0</v>
      </c>
      <c r="U21" s="214">
        <f>VLOOKUP($L21,Лист5!$A$1:$N$10,10,FALSE)*$K21</f>
        <v>0</v>
      </c>
      <c r="V21" s="214">
        <f>VLOOKUP($L21,Лист5!$A$1:$N$10,11,FALSE)*$K21</f>
        <v>0</v>
      </c>
      <c r="W21" s="214">
        <f>VLOOKUP($L21,Лист5!$A$1:$N$10,12,FALSE)*$K21</f>
        <v>0</v>
      </c>
      <c r="X21" s="214">
        <f>VLOOKUP($L21,Лист5!$A$1:$N$10,13,FALSE)*$K21</f>
        <v>0</v>
      </c>
      <c r="Y21" s="214">
        <f>VLOOKUP($L21,Лист5!$A$1:$N$10,14,FALSE)*$K21</f>
        <v>0</v>
      </c>
      <c r="Z21" s="214" t="e">
        <f>VLOOKUP($L21,Лист5!$A$1:$N$10,15,FALSE)*$K21</f>
        <v>#REF!</v>
      </c>
      <c r="AA21" s="214" t="e">
        <f>VLOOKUP($L21,Лист5!$A$1:$N$10,16,FALSE)*$K21</f>
        <v>#REF!</v>
      </c>
      <c r="AB21" s="214" t="e">
        <f>VLOOKUP($L21,Лист5!$A$1:$N$10,17,FALSE)*$K21</f>
        <v>#REF!</v>
      </c>
      <c r="AC21" t="s">
        <v>226</v>
      </c>
      <c r="AF21" s="14"/>
      <c r="AG21" s="14"/>
      <c r="AH21" s="14"/>
      <c r="AI21" s="14"/>
      <c r="AJ21" s="14"/>
      <c r="AK21" s="14"/>
      <c r="AL21" s="14"/>
    </row>
    <row r="22" spans="1:38" ht="15" hidden="1" customHeight="1">
      <c r="A22" s="6"/>
      <c r="B22" s="233"/>
      <c r="C22" s="7" t="s">
        <v>32</v>
      </c>
      <c r="D22" s="7" t="s">
        <v>33</v>
      </c>
      <c r="E22" s="7">
        <v>1.6080000000000001</v>
      </c>
      <c r="F22" s="7">
        <v>520</v>
      </c>
      <c r="G22" s="7">
        <v>2.5</v>
      </c>
      <c r="H22" s="15">
        <f t="shared" si="0"/>
        <v>0</v>
      </c>
      <c r="I22" s="230"/>
      <c r="J22" s="10">
        <f t="shared" si="1"/>
        <v>0</v>
      </c>
      <c r="K22" s="11">
        <f t="shared" si="2"/>
        <v>0</v>
      </c>
      <c r="L22" s="17" t="s">
        <v>24</v>
      </c>
      <c r="M22" s="214">
        <f>VLOOKUP($L22,Лист5!$A$1:$N$10,2,FALSE)*$K22</f>
        <v>0</v>
      </c>
      <c r="N22" s="214">
        <f>VLOOKUP($L22,Лист5!$A$1:$N$10,3,FALSE)*$K22</f>
        <v>0</v>
      </c>
      <c r="O22" s="214">
        <f>VLOOKUP($L22,Лист5!$A$1:$N$10,4,FALSE)*$K22</f>
        <v>0</v>
      </c>
      <c r="P22" s="214">
        <f>VLOOKUP($L22,Лист5!$A$1:$N$10,5,FALSE)*$K22</f>
        <v>0</v>
      </c>
      <c r="Q22" s="214">
        <f>VLOOKUP($L22,Лист5!$A$1:$N$10,6,FALSE)*$K22</f>
        <v>0</v>
      </c>
      <c r="R22" s="214">
        <f>VLOOKUP($L22,Лист5!$A$1:$N$10,7,FALSE)*$K22</f>
        <v>0</v>
      </c>
      <c r="S22" s="214">
        <f>VLOOKUP($L22,Лист5!$A$1:$N$10,8,FALSE)*$K22</f>
        <v>0</v>
      </c>
      <c r="T22" s="214">
        <f>VLOOKUP($L22,Лист5!$A$1:$N$10,9,FALSE)*$K22</f>
        <v>0</v>
      </c>
      <c r="U22" s="214">
        <f>VLOOKUP($L22,Лист5!$A$1:$N$10,10,FALSE)*$K22</f>
        <v>0</v>
      </c>
      <c r="V22" s="214">
        <f>VLOOKUP($L22,Лист5!$A$1:$N$10,11,FALSE)*$K22</f>
        <v>0</v>
      </c>
      <c r="W22" s="214">
        <f>VLOOKUP($L22,Лист5!$A$1:$N$10,12,FALSE)*$K22</f>
        <v>0</v>
      </c>
      <c r="X22" s="214">
        <f>VLOOKUP($L22,Лист5!$A$1:$N$10,13,FALSE)*$K22</f>
        <v>0</v>
      </c>
      <c r="Y22" s="214">
        <f>VLOOKUP($L22,Лист5!$A$1:$N$10,14,FALSE)*$K22</f>
        <v>0</v>
      </c>
      <c r="Z22" s="214" t="e">
        <f>VLOOKUP($L22,Лист5!$A$1:$N$10,15,FALSE)*$K22</f>
        <v>#REF!</v>
      </c>
      <c r="AA22" s="214" t="e">
        <f>VLOOKUP($L22,Лист5!$A$1:$N$10,16,FALSE)*$K22</f>
        <v>#REF!</v>
      </c>
      <c r="AB22" s="214" t="e">
        <f>VLOOKUP($L22,Лист5!$A$1:$N$10,17,FALSE)*$K22</f>
        <v>#REF!</v>
      </c>
      <c r="AC22" t="s">
        <v>226</v>
      </c>
      <c r="AF22" s="14"/>
      <c r="AG22" s="14"/>
      <c r="AH22" s="14"/>
      <c r="AI22" s="14"/>
      <c r="AJ22" s="14"/>
      <c r="AK22" s="14"/>
      <c r="AL22" s="14"/>
    </row>
    <row r="23" spans="1:38" ht="15" hidden="1" customHeight="1">
      <c r="A23" s="6"/>
      <c r="B23" s="233"/>
      <c r="C23" s="7" t="s">
        <v>32</v>
      </c>
      <c r="D23" s="7" t="s">
        <v>34</v>
      </c>
      <c r="E23" s="7">
        <v>1.6080000000000001</v>
      </c>
      <c r="F23" s="7">
        <v>520</v>
      </c>
      <c r="G23" s="7">
        <v>2.5</v>
      </c>
      <c r="H23" s="15">
        <f t="shared" si="0"/>
        <v>0</v>
      </c>
      <c r="I23" s="230"/>
      <c r="J23" s="10">
        <f t="shared" si="1"/>
        <v>0</v>
      </c>
      <c r="K23" s="11">
        <f t="shared" si="2"/>
        <v>0</v>
      </c>
      <c r="L23" s="17" t="s">
        <v>24</v>
      </c>
      <c r="M23" s="214">
        <f>VLOOKUP($L23,Лист5!$A$1:$N$10,2,FALSE)*$K23</f>
        <v>0</v>
      </c>
      <c r="N23" s="214">
        <f>VLOOKUP($L23,Лист5!$A$1:$N$10,3,FALSE)*$K23</f>
        <v>0</v>
      </c>
      <c r="O23" s="214">
        <f>VLOOKUP($L23,Лист5!$A$1:$N$10,4,FALSE)*$K23</f>
        <v>0</v>
      </c>
      <c r="P23" s="214">
        <f>VLOOKUP($L23,Лист5!$A$1:$N$10,5,FALSE)*$K23</f>
        <v>0</v>
      </c>
      <c r="Q23" s="214">
        <f>VLOOKUP($L23,Лист5!$A$1:$N$10,6,FALSE)*$K23</f>
        <v>0</v>
      </c>
      <c r="R23" s="214">
        <f>VLOOKUP($L23,Лист5!$A$1:$N$10,7,FALSE)*$K23</f>
        <v>0</v>
      </c>
      <c r="S23" s="214">
        <f>VLOOKUP($L23,Лист5!$A$1:$N$10,8,FALSE)*$K23</f>
        <v>0</v>
      </c>
      <c r="T23" s="214">
        <f>VLOOKUP($L23,Лист5!$A$1:$N$10,9,FALSE)*$K23</f>
        <v>0</v>
      </c>
      <c r="U23" s="214">
        <f>VLOOKUP($L23,Лист5!$A$1:$N$10,10,FALSE)*$K23</f>
        <v>0</v>
      </c>
      <c r="V23" s="214">
        <f>VLOOKUP($L23,Лист5!$A$1:$N$10,11,FALSE)*$K23</f>
        <v>0</v>
      </c>
      <c r="W23" s="214">
        <f>VLOOKUP($L23,Лист5!$A$1:$N$10,12,FALSE)*$K23</f>
        <v>0</v>
      </c>
      <c r="X23" s="214">
        <f>VLOOKUP($L23,Лист5!$A$1:$N$10,13,FALSE)*$K23</f>
        <v>0</v>
      </c>
      <c r="Y23" s="214">
        <f>VLOOKUP($L23,Лист5!$A$1:$N$10,14,FALSE)*$K23</f>
        <v>0</v>
      </c>
      <c r="Z23" s="214" t="e">
        <f>VLOOKUP($L23,Лист5!$A$1:$N$10,15,FALSE)*$K23</f>
        <v>#REF!</v>
      </c>
      <c r="AA23" s="214" t="e">
        <f>VLOOKUP($L23,Лист5!$A$1:$N$10,16,FALSE)*$K23</f>
        <v>#REF!</v>
      </c>
      <c r="AB23" s="214" t="e">
        <f>VLOOKUP($L23,Лист5!$A$1:$N$10,17,FALSE)*$K23</f>
        <v>#REF!</v>
      </c>
      <c r="AC23" t="s">
        <v>226</v>
      </c>
      <c r="AF23" s="14"/>
      <c r="AG23" s="14"/>
      <c r="AH23" s="14"/>
      <c r="AI23" s="14"/>
      <c r="AJ23" s="14"/>
      <c r="AK23" s="14"/>
      <c r="AL23" s="14"/>
    </row>
    <row r="24" spans="1:38" ht="15" hidden="1" customHeight="1">
      <c r="A24" s="6"/>
      <c r="B24" s="233"/>
      <c r="C24" s="7" t="s">
        <v>32</v>
      </c>
      <c r="D24" s="7" t="s">
        <v>35</v>
      </c>
      <c r="E24" s="7">
        <v>1.508</v>
      </c>
      <c r="F24" s="7">
        <v>520</v>
      </c>
      <c r="G24" s="7">
        <v>2.5</v>
      </c>
      <c r="H24" s="15">
        <f t="shared" si="0"/>
        <v>0</v>
      </c>
      <c r="I24" s="230"/>
      <c r="J24" s="10">
        <f t="shared" si="1"/>
        <v>0</v>
      </c>
      <c r="K24" s="11">
        <f t="shared" si="2"/>
        <v>0</v>
      </c>
      <c r="L24" s="12" t="s">
        <v>12</v>
      </c>
      <c r="M24" s="214" t="e">
        <f>VLOOKUP($L24,Лист5!$A$1:$N$10,2,FALSE)*$K24</f>
        <v>#N/A</v>
      </c>
      <c r="N24" s="214" t="e">
        <f>VLOOKUP($L24,Лист5!$A$1:$N$10,3,FALSE)*$K24</f>
        <v>#N/A</v>
      </c>
      <c r="O24" s="214" t="e">
        <f>VLOOKUP($L24,Лист5!$A$1:$N$10,4,FALSE)*$K24</f>
        <v>#N/A</v>
      </c>
      <c r="P24" s="214" t="e">
        <f>VLOOKUP($L24,Лист5!$A$1:$N$10,5,FALSE)*$K24</f>
        <v>#N/A</v>
      </c>
      <c r="Q24" s="214" t="e">
        <f>VLOOKUP($L24,Лист5!$A$1:$N$10,6,FALSE)*$K24</f>
        <v>#N/A</v>
      </c>
      <c r="R24" s="214" t="e">
        <f>VLOOKUP($L24,Лист5!$A$1:$N$10,7,FALSE)*$K24</f>
        <v>#N/A</v>
      </c>
      <c r="S24" s="214" t="e">
        <f>VLOOKUP($L24,Лист5!$A$1:$N$10,8,FALSE)*$K24</f>
        <v>#N/A</v>
      </c>
      <c r="T24" s="214" t="e">
        <f>VLOOKUP($L24,Лист5!$A$1:$N$10,9,FALSE)*$K24</f>
        <v>#N/A</v>
      </c>
      <c r="U24" s="214" t="e">
        <f>VLOOKUP($L24,Лист5!$A$1:$N$10,10,FALSE)*$K24</f>
        <v>#N/A</v>
      </c>
      <c r="V24" s="214" t="e">
        <f>VLOOKUP($L24,Лист5!$A$1:$N$10,11,FALSE)*$K24</f>
        <v>#N/A</v>
      </c>
      <c r="W24" s="214" t="e">
        <f>VLOOKUP($L24,Лист5!$A$1:$N$10,12,FALSE)*$K24</f>
        <v>#N/A</v>
      </c>
      <c r="X24" s="214" t="e">
        <f>VLOOKUP($L24,Лист5!$A$1:$N$10,13,FALSE)*$K24</f>
        <v>#N/A</v>
      </c>
      <c r="Y24" s="214" t="e">
        <f>VLOOKUP($L24,Лист5!$A$1:$N$10,14,FALSE)*$K24</f>
        <v>#N/A</v>
      </c>
      <c r="Z24" s="214" t="e">
        <f>VLOOKUP($L24,Лист5!$A$1:$N$10,15,FALSE)*$K24</f>
        <v>#N/A</v>
      </c>
      <c r="AA24" s="214" t="e">
        <f>VLOOKUP($L24,Лист5!$A$1:$N$10,16,FALSE)*$K24</f>
        <v>#N/A</v>
      </c>
      <c r="AB24" s="214" t="e">
        <f>VLOOKUP($L24,Лист5!$A$1:$N$10,17,FALSE)*$K24</f>
        <v>#N/A</v>
      </c>
      <c r="AC24" t="s">
        <v>226</v>
      </c>
      <c r="AF24" s="14"/>
      <c r="AG24" s="14"/>
      <c r="AH24" s="14"/>
      <c r="AI24" s="14"/>
      <c r="AJ24" s="14"/>
      <c r="AK24" s="14"/>
      <c r="AL24" s="14"/>
    </row>
    <row r="25" spans="1:38" ht="15" hidden="1" customHeight="1">
      <c r="A25" s="6"/>
      <c r="B25" s="233"/>
      <c r="C25" s="7" t="s">
        <v>36</v>
      </c>
      <c r="D25" s="7" t="s">
        <v>37</v>
      </c>
      <c r="E25" s="7">
        <v>1.0109999999999999</v>
      </c>
      <c r="F25" s="7">
        <v>832</v>
      </c>
      <c r="G25" s="7">
        <v>2.83</v>
      </c>
      <c r="H25" s="18">
        <f t="shared" si="0"/>
        <v>0</v>
      </c>
      <c r="I25" s="230"/>
      <c r="J25" s="10">
        <f t="shared" si="1"/>
        <v>0</v>
      </c>
      <c r="K25" s="11">
        <f t="shared" si="2"/>
        <v>0</v>
      </c>
      <c r="L25" s="19" t="s">
        <v>38</v>
      </c>
      <c r="M25" s="214">
        <f>VLOOKUP($L25,Лист5!$A$1:$N$10,2,FALSE)*$K25</f>
        <v>0</v>
      </c>
      <c r="N25" s="214">
        <f>VLOOKUP($L25,Лист5!$A$1:$N$10,3,FALSE)*$K25</f>
        <v>0</v>
      </c>
      <c r="O25" s="214">
        <f>VLOOKUP($L25,Лист5!$A$1:$N$10,4,FALSE)*$K25</f>
        <v>0</v>
      </c>
      <c r="P25" s="214">
        <f>VLOOKUP($L25,Лист5!$A$1:$N$10,5,FALSE)*$K25</f>
        <v>0</v>
      </c>
      <c r="Q25" s="214">
        <f>VLOOKUP($L25,Лист5!$A$1:$N$10,6,FALSE)*$K25</f>
        <v>0</v>
      </c>
      <c r="R25" s="214">
        <f>VLOOKUP($L25,Лист5!$A$1:$N$10,7,FALSE)*$K25</f>
        <v>0</v>
      </c>
      <c r="S25" s="214">
        <f>VLOOKUP($L25,Лист5!$A$1:$N$10,8,FALSE)*$K25</f>
        <v>0</v>
      </c>
      <c r="T25" s="214">
        <f>VLOOKUP($L25,Лист5!$A$1:$N$10,9,FALSE)*$K25</f>
        <v>0</v>
      </c>
      <c r="U25" s="214">
        <f>VLOOKUP($L25,Лист5!$A$1:$N$10,10,FALSE)*$K25</f>
        <v>0</v>
      </c>
      <c r="V25" s="214">
        <f>VLOOKUP($L25,Лист5!$A$1:$N$10,11,FALSE)*$K25</f>
        <v>0</v>
      </c>
      <c r="W25" s="214">
        <f>VLOOKUP($L25,Лист5!$A$1:$N$10,12,FALSE)*$K25</f>
        <v>0</v>
      </c>
      <c r="X25" s="214">
        <f>VLOOKUP($L25,Лист5!$A$1:$N$10,13,FALSE)*$K25</f>
        <v>0</v>
      </c>
      <c r="Y25" s="214">
        <f>VLOOKUP($L25,Лист5!$A$1:$N$10,14,FALSE)*$K25</f>
        <v>0</v>
      </c>
      <c r="Z25" s="214" t="e">
        <f>VLOOKUP($L25,Лист5!$A$1:$N$10,15,FALSE)*$K25</f>
        <v>#REF!</v>
      </c>
      <c r="AA25" s="214" t="e">
        <f>VLOOKUP($L25,Лист5!$A$1:$N$10,16,FALSE)*$K25</f>
        <v>#REF!</v>
      </c>
      <c r="AB25" s="214" t="e">
        <f>VLOOKUP($L25,Лист5!$A$1:$N$10,17,FALSE)*$K25</f>
        <v>#REF!</v>
      </c>
      <c r="AC25" t="s">
        <v>225</v>
      </c>
      <c r="AF25" s="14"/>
      <c r="AG25" s="14"/>
      <c r="AH25" s="14"/>
      <c r="AI25" s="14"/>
      <c r="AJ25" s="14"/>
      <c r="AK25" s="14"/>
      <c r="AL25" s="14"/>
    </row>
    <row r="26" spans="1:38" ht="15" hidden="1" customHeight="1">
      <c r="A26" s="20"/>
      <c r="B26" s="234"/>
      <c r="C26" s="7" t="s">
        <v>39</v>
      </c>
      <c r="D26" s="7" t="s">
        <v>40</v>
      </c>
      <c r="E26" s="7">
        <v>0.91600000000000004</v>
      </c>
      <c r="F26" s="7">
        <v>832</v>
      </c>
      <c r="G26" s="7">
        <v>2.79</v>
      </c>
      <c r="H26" s="9">
        <f t="shared" si="0"/>
        <v>0</v>
      </c>
      <c r="I26" s="230"/>
      <c r="J26" s="10">
        <f t="shared" si="1"/>
        <v>0</v>
      </c>
      <c r="K26" s="11">
        <f t="shared" si="2"/>
        <v>0</v>
      </c>
      <c r="L26" s="19" t="s">
        <v>38</v>
      </c>
      <c r="M26" s="214">
        <f>VLOOKUP($L26,Лист5!$A$1:$N$10,2,FALSE)*$K26</f>
        <v>0</v>
      </c>
      <c r="N26" s="214">
        <f>VLOOKUP($L26,Лист5!$A$1:$N$10,3,FALSE)*$K26</f>
        <v>0</v>
      </c>
      <c r="O26" s="214">
        <f>VLOOKUP($L26,Лист5!$A$1:$N$10,4,FALSE)*$K26</f>
        <v>0</v>
      </c>
      <c r="P26" s="214">
        <f>VLOOKUP($L26,Лист5!$A$1:$N$10,5,FALSE)*$K26</f>
        <v>0</v>
      </c>
      <c r="Q26" s="214">
        <f>VLOOKUP($L26,Лист5!$A$1:$N$10,6,FALSE)*$K26</f>
        <v>0</v>
      </c>
      <c r="R26" s="214">
        <f>VLOOKUP($L26,Лист5!$A$1:$N$10,7,FALSE)*$K26</f>
        <v>0</v>
      </c>
      <c r="S26" s="214">
        <f>VLOOKUP($L26,Лист5!$A$1:$N$10,8,FALSE)*$K26</f>
        <v>0</v>
      </c>
      <c r="T26" s="214">
        <f>VLOOKUP($L26,Лист5!$A$1:$N$10,9,FALSE)*$K26</f>
        <v>0</v>
      </c>
      <c r="U26" s="214">
        <f>VLOOKUP($L26,Лист5!$A$1:$N$10,10,FALSE)*$K26</f>
        <v>0</v>
      </c>
      <c r="V26" s="214">
        <f>VLOOKUP($L26,Лист5!$A$1:$N$10,11,FALSE)*$K26</f>
        <v>0</v>
      </c>
      <c r="W26" s="214">
        <f>VLOOKUP($L26,Лист5!$A$1:$N$10,12,FALSE)*$K26</f>
        <v>0</v>
      </c>
      <c r="X26" s="214">
        <f>VLOOKUP($L26,Лист5!$A$1:$N$10,13,FALSE)*$K26</f>
        <v>0</v>
      </c>
      <c r="Y26" s="214">
        <f>VLOOKUP($L26,Лист5!$A$1:$N$10,14,FALSE)*$K26</f>
        <v>0</v>
      </c>
      <c r="Z26" s="214" t="e">
        <f>VLOOKUP($L26,Лист5!$A$1:$N$10,15,FALSE)*$K26</f>
        <v>#REF!</v>
      </c>
      <c r="AA26" s="214" t="e">
        <f>VLOOKUP($L26,Лист5!$A$1:$N$10,16,FALSE)*$K26</f>
        <v>#REF!</v>
      </c>
      <c r="AB26" s="214" t="e">
        <f>VLOOKUP($L26,Лист5!$A$1:$N$10,17,FALSE)*$K26</f>
        <v>#REF!</v>
      </c>
      <c r="AC26" t="s">
        <v>225</v>
      </c>
      <c r="AF26" s="14"/>
      <c r="AG26" s="14"/>
      <c r="AH26" s="14"/>
      <c r="AI26" s="14"/>
      <c r="AJ26" s="14"/>
      <c r="AK26" s="14"/>
      <c r="AL26" s="14"/>
    </row>
    <row r="27" spans="1:38" ht="15" customHeight="1">
      <c r="A27" s="20"/>
      <c r="B27" s="233"/>
      <c r="C27" s="7" t="s">
        <v>41</v>
      </c>
      <c r="D27" s="7" t="s">
        <v>42</v>
      </c>
      <c r="E27" s="7">
        <v>1.008</v>
      </c>
      <c r="F27" s="7">
        <v>832</v>
      </c>
      <c r="G27" s="7">
        <v>2.29</v>
      </c>
      <c r="H27" s="18">
        <f t="shared" si="0"/>
        <v>0</v>
      </c>
      <c r="I27" s="230"/>
      <c r="J27" s="10">
        <f t="shared" si="1"/>
        <v>0</v>
      </c>
      <c r="K27" s="11">
        <f t="shared" si="2"/>
        <v>0</v>
      </c>
      <c r="L27" s="24" t="s">
        <v>43</v>
      </c>
      <c r="M27" s="214">
        <f>VLOOKUP($L27,Лист5!$A$1:$N$10,2,FALSE)*$K27</f>
        <v>0</v>
      </c>
      <c r="N27" s="214">
        <f>VLOOKUP($L27,Лист5!$A$1:$N$10,3,FALSE)*$K27</f>
        <v>0</v>
      </c>
      <c r="O27" s="214">
        <f>VLOOKUP($L27,Лист5!$A$1:$N$10,4,FALSE)*$K27</f>
        <v>0</v>
      </c>
      <c r="P27" s="214">
        <f>VLOOKUP($L27,Лист5!$A$1:$N$10,5,FALSE)*$K27</f>
        <v>0</v>
      </c>
      <c r="Q27" s="214">
        <f>VLOOKUP($L27,Лист5!$A$1:$N$10,6,FALSE)*$K27</f>
        <v>0</v>
      </c>
      <c r="R27" s="214">
        <f>VLOOKUP($L27,Лист5!$A$1:$N$10,7,FALSE)*$K27</f>
        <v>0</v>
      </c>
      <c r="S27" s="214">
        <f>VLOOKUP($L27,Лист5!$A$1:$N$10,8,FALSE)*$K27</f>
        <v>0</v>
      </c>
      <c r="T27" s="214">
        <f>VLOOKUP($L27,Лист5!$A$1:$N$10,9,FALSE)*$K27</f>
        <v>0</v>
      </c>
      <c r="U27" s="214">
        <f>VLOOKUP($L27,Лист5!$A$1:$N$10,10,FALSE)*$K27</f>
        <v>0</v>
      </c>
      <c r="V27" s="214">
        <f>VLOOKUP($L27,Лист5!$A$1:$N$10,11,FALSE)*$K27</f>
        <v>0</v>
      </c>
      <c r="W27" s="214">
        <f>VLOOKUP($L27,Лист5!$A$1:$N$10,12,FALSE)*$K27</f>
        <v>0</v>
      </c>
      <c r="X27" s="214">
        <f>VLOOKUP($L27,Лист5!$A$1:$N$10,13,FALSE)*$K27</f>
        <v>0</v>
      </c>
      <c r="Y27" s="214">
        <f>VLOOKUP($L27,Лист5!$A$1:$N$10,14,FALSE)*$K27</f>
        <v>0</v>
      </c>
      <c r="Z27" s="214" t="e">
        <f>VLOOKUP($L27,Лист5!$A$1:$N$10,15,FALSE)*$K27</f>
        <v>#REF!</v>
      </c>
      <c r="AA27" s="214" t="e">
        <f>VLOOKUP($L27,Лист5!$A$1:$N$10,16,FALSE)*$K27</f>
        <v>#REF!</v>
      </c>
      <c r="AB27" s="214" t="e">
        <f>VLOOKUP($L27,Лист5!$A$1:$N$10,17,FALSE)*$K27</f>
        <v>#REF!</v>
      </c>
      <c r="AC27" t="s">
        <v>225</v>
      </c>
      <c r="AF27" s="14"/>
      <c r="AG27" s="14"/>
      <c r="AH27" s="14"/>
      <c r="AI27" s="14"/>
      <c r="AJ27" s="14"/>
      <c r="AK27" s="14"/>
      <c r="AL27" s="14"/>
    </row>
    <row r="28" spans="1:38" ht="15" customHeight="1">
      <c r="A28" s="20"/>
      <c r="B28" s="233"/>
      <c r="C28" s="7" t="s">
        <v>44</v>
      </c>
      <c r="D28" s="7" t="s">
        <v>42</v>
      </c>
      <c r="E28" s="7">
        <v>1.008</v>
      </c>
      <c r="F28" s="7">
        <v>832</v>
      </c>
      <c r="G28" s="7">
        <v>2.37</v>
      </c>
      <c r="H28" s="18">
        <f t="shared" si="0"/>
        <v>0</v>
      </c>
      <c r="I28" s="230"/>
      <c r="J28" s="10">
        <f t="shared" si="1"/>
        <v>0</v>
      </c>
      <c r="K28" s="11">
        <f t="shared" si="2"/>
        <v>0</v>
      </c>
      <c r="L28" s="24" t="s">
        <v>43</v>
      </c>
      <c r="M28" s="214">
        <f>VLOOKUP($L28,Лист5!$A$1:$N$10,2,FALSE)*$K28</f>
        <v>0</v>
      </c>
      <c r="N28" s="214">
        <f>VLOOKUP($L28,Лист5!$A$1:$N$10,3,FALSE)*$K28</f>
        <v>0</v>
      </c>
      <c r="O28" s="214">
        <f>VLOOKUP($L28,Лист5!$A$1:$N$10,4,FALSE)*$K28</f>
        <v>0</v>
      </c>
      <c r="P28" s="214">
        <f>VLOOKUP($L28,Лист5!$A$1:$N$10,5,FALSE)*$K28</f>
        <v>0</v>
      </c>
      <c r="Q28" s="214">
        <f>VLOOKUP($L28,Лист5!$A$1:$N$10,6,FALSE)*$K28</f>
        <v>0</v>
      </c>
      <c r="R28" s="214">
        <f>VLOOKUP($L28,Лист5!$A$1:$N$10,7,FALSE)*$K28</f>
        <v>0</v>
      </c>
      <c r="S28" s="214">
        <f>VLOOKUP($L28,Лист5!$A$1:$N$10,8,FALSE)*$K28</f>
        <v>0</v>
      </c>
      <c r="T28" s="214">
        <f>VLOOKUP($L28,Лист5!$A$1:$N$10,9,FALSE)*$K28</f>
        <v>0</v>
      </c>
      <c r="U28" s="214">
        <f>VLOOKUP($L28,Лист5!$A$1:$N$10,10,FALSE)*$K28</f>
        <v>0</v>
      </c>
      <c r="V28" s="214">
        <f>VLOOKUP($L28,Лист5!$A$1:$N$10,11,FALSE)*$K28</f>
        <v>0</v>
      </c>
      <c r="W28" s="214">
        <f>VLOOKUP($L28,Лист5!$A$1:$N$10,12,FALSE)*$K28</f>
        <v>0</v>
      </c>
      <c r="X28" s="214">
        <f>VLOOKUP($L28,Лист5!$A$1:$N$10,13,FALSE)*$K28</f>
        <v>0</v>
      </c>
      <c r="Y28" s="214">
        <f>VLOOKUP($L28,Лист5!$A$1:$N$10,14,FALSE)*$K28</f>
        <v>0</v>
      </c>
      <c r="Z28" s="214" t="e">
        <f>VLOOKUP($L28,Лист5!$A$1:$N$10,15,FALSE)*$K28</f>
        <v>#REF!</v>
      </c>
      <c r="AA28" s="214" t="e">
        <f>VLOOKUP($L28,Лист5!$A$1:$N$10,16,FALSE)*$K28</f>
        <v>#REF!</v>
      </c>
      <c r="AB28" s="214" t="e">
        <f>VLOOKUP($L28,Лист5!$A$1:$N$10,17,FALSE)*$K28</f>
        <v>#REF!</v>
      </c>
      <c r="AC28" t="s">
        <v>225</v>
      </c>
      <c r="AF28" s="14"/>
      <c r="AG28" s="14"/>
      <c r="AH28" s="14"/>
      <c r="AI28" s="14"/>
      <c r="AJ28" s="14"/>
      <c r="AK28" s="14"/>
      <c r="AL28" s="14"/>
    </row>
    <row r="29" spans="1:38" s="13" customFormat="1" ht="15" customHeight="1">
      <c r="A29" s="20"/>
      <c r="B29" s="234"/>
      <c r="C29" s="7" t="s">
        <v>45</v>
      </c>
      <c r="D29" s="7" t="s">
        <v>40</v>
      </c>
      <c r="E29" s="7">
        <v>0.91600000000000004</v>
      </c>
      <c r="F29" s="7">
        <v>832</v>
      </c>
      <c r="G29" s="7">
        <v>2.62</v>
      </c>
      <c r="H29" s="9">
        <f t="shared" si="0"/>
        <v>0</v>
      </c>
      <c r="I29" s="230"/>
      <c r="J29" s="10">
        <f t="shared" si="1"/>
        <v>0</v>
      </c>
      <c r="K29" s="11">
        <f t="shared" si="2"/>
        <v>0</v>
      </c>
      <c r="L29" s="24" t="s">
        <v>43</v>
      </c>
      <c r="M29" s="214">
        <f>VLOOKUP($L29,Лист5!$A$1:$N$10,2,FALSE)*$K29</f>
        <v>0</v>
      </c>
      <c r="N29" s="214">
        <f>VLOOKUP($L29,Лист5!$A$1:$N$10,3,FALSE)*$K29</f>
        <v>0</v>
      </c>
      <c r="O29" s="214">
        <f>VLOOKUP($L29,Лист5!$A$1:$N$10,4,FALSE)*$K29</f>
        <v>0</v>
      </c>
      <c r="P29" s="214">
        <f>VLOOKUP($L29,Лист5!$A$1:$N$10,5,FALSE)*$K29</f>
        <v>0</v>
      </c>
      <c r="Q29" s="214">
        <f>VLOOKUP($L29,Лист5!$A$1:$N$10,6,FALSE)*$K29</f>
        <v>0</v>
      </c>
      <c r="R29" s="214">
        <f>VLOOKUP($L29,Лист5!$A$1:$N$10,7,FALSE)*$K29</f>
        <v>0</v>
      </c>
      <c r="S29" s="214">
        <f>VLOOKUP($L29,Лист5!$A$1:$N$10,8,FALSE)*$K29</f>
        <v>0</v>
      </c>
      <c r="T29" s="214">
        <f>VLOOKUP($L29,Лист5!$A$1:$N$10,9,FALSE)*$K29</f>
        <v>0</v>
      </c>
      <c r="U29" s="214">
        <f>VLOOKUP($L29,Лист5!$A$1:$N$10,10,FALSE)*$K29</f>
        <v>0</v>
      </c>
      <c r="V29" s="214">
        <f>VLOOKUP($L29,Лист5!$A$1:$N$10,11,FALSE)*$K29</f>
        <v>0</v>
      </c>
      <c r="W29" s="214">
        <f>VLOOKUP($L29,Лист5!$A$1:$N$10,12,FALSE)*$K29</f>
        <v>0</v>
      </c>
      <c r="X29" s="214">
        <f>VLOOKUP($L29,Лист5!$A$1:$N$10,13,FALSE)*$K29</f>
        <v>0</v>
      </c>
      <c r="Y29" s="214">
        <f>VLOOKUP($L29,Лист5!$A$1:$N$10,14,FALSE)*$K29</f>
        <v>0</v>
      </c>
      <c r="Z29" s="214" t="e">
        <f>VLOOKUP($L29,Лист5!$A$1:$N$10,15,FALSE)*$K29</f>
        <v>#REF!</v>
      </c>
      <c r="AA29" s="214" t="e">
        <f>VLOOKUP($L29,Лист5!$A$1:$N$10,16,FALSE)*$K29</f>
        <v>#REF!</v>
      </c>
      <c r="AB29" s="214" t="e">
        <f>VLOOKUP($L29,Лист5!$A$1:$N$10,17,FALSE)*$K29</f>
        <v>#REF!</v>
      </c>
      <c r="AC29" t="s">
        <v>225</v>
      </c>
      <c r="AD29" s="25"/>
      <c r="AE29" s="25"/>
      <c r="AF29" s="25"/>
      <c r="AG29" s="25"/>
      <c r="AH29" s="25"/>
      <c r="AI29" s="25"/>
      <c r="AJ29" s="25"/>
      <c r="AK29" s="25"/>
      <c r="AL29" s="25"/>
    </row>
    <row r="30" spans="1:38" s="13" customFormat="1" ht="15" customHeight="1">
      <c r="A30" s="20"/>
      <c r="B30" s="234"/>
      <c r="C30" s="7" t="s">
        <v>46</v>
      </c>
      <c r="D30" s="7" t="s">
        <v>40</v>
      </c>
      <c r="E30" s="7">
        <v>0.91600000000000004</v>
      </c>
      <c r="F30" s="7">
        <v>832</v>
      </c>
      <c r="G30" s="7">
        <v>2.57</v>
      </c>
      <c r="H30" s="9">
        <f t="shared" si="0"/>
        <v>0</v>
      </c>
      <c r="I30" s="230"/>
      <c r="J30" s="10">
        <f t="shared" si="1"/>
        <v>0</v>
      </c>
      <c r="K30" s="11">
        <f t="shared" si="2"/>
        <v>0</v>
      </c>
      <c r="L30" s="24" t="s">
        <v>43</v>
      </c>
      <c r="M30" s="214">
        <f>VLOOKUP($L30,Лист5!$A$1:$N$10,2,FALSE)*$K30</f>
        <v>0</v>
      </c>
      <c r="N30" s="214">
        <f>VLOOKUP($L30,Лист5!$A$1:$N$10,3,FALSE)*$K30</f>
        <v>0</v>
      </c>
      <c r="O30" s="214">
        <f>VLOOKUP($L30,Лист5!$A$1:$N$10,4,FALSE)*$K30</f>
        <v>0</v>
      </c>
      <c r="P30" s="214">
        <f>VLOOKUP($L30,Лист5!$A$1:$N$10,5,FALSE)*$K30</f>
        <v>0</v>
      </c>
      <c r="Q30" s="214">
        <f>VLOOKUP($L30,Лист5!$A$1:$N$10,6,FALSE)*$K30</f>
        <v>0</v>
      </c>
      <c r="R30" s="214">
        <f>VLOOKUP($L30,Лист5!$A$1:$N$10,7,FALSE)*$K30</f>
        <v>0</v>
      </c>
      <c r="S30" s="214">
        <f>VLOOKUP($L30,Лист5!$A$1:$N$10,8,FALSE)*$K30</f>
        <v>0</v>
      </c>
      <c r="T30" s="214">
        <f>VLOOKUP($L30,Лист5!$A$1:$N$10,9,FALSE)*$K30</f>
        <v>0</v>
      </c>
      <c r="U30" s="214">
        <f>VLOOKUP($L30,Лист5!$A$1:$N$10,10,FALSE)*$K30</f>
        <v>0</v>
      </c>
      <c r="V30" s="214">
        <f>VLOOKUP($L30,Лист5!$A$1:$N$10,11,FALSE)*$K30</f>
        <v>0</v>
      </c>
      <c r="W30" s="214">
        <f>VLOOKUP($L30,Лист5!$A$1:$N$10,12,FALSE)*$K30</f>
        <v>0</v>
      </c>
      <c r="X30" s="214">
        <f>VLOOKUP($L30,Лист5!$A$1:$N$10,13,FALSE)*$K30</f>
        <v>0</v>
      </c>
      <c r="Y30" s="214">
        <f>VLOOKUP($L30,Лист5!$A$1:$N$10,14,FALSE)*$K30</f>
        <v>0</v>
      </c>
      <c r="Z30" s="214" t="e">
        <f>VLOOKUP($L30,Лист5!$A$1:$N$10,15,FALSE)*$K30</f>
        <v>#REF!</v>
      </c>
      <c r="AA30" s="214" t="e">
        <f>VLOOKUP($L30,Лист5!$A$1:$N$10,16,FALSE)*$K30</f>
        <v>#REF!</v>
      </c>
      <c r="AB30" s="214" t="e">
        <f>VLOOKUP($L30,Лист5!$A$1:$N$10,17,FALSE)*$K30</f>
        <v>#REF!</v>
      </c>
      <c r="AC30" t="s">
        <v>225</v>
      </c>
      <c r="AD30" s="25"/>
      <c r="AE30" s="25"/>
      <c r="AF30" s="25"/>
      <c r="AG30" s="25"/>
      <c r="AH30" s="25"/>
      <c r="AI30" s="25"/>
      <c r="AJ30" s="25"/>
      <c r="AK30" s="25"/>
      <c r="AL30" s="25"/>
    </row>
    <row r="31" spans="1:38" ht="15" hidden="1" customHeight="1">
      <c r="A31" s="20"/>
      <c r="B31" s="235"/>
      <c r="C31" s="7" t="s">
        <v>47</v>
      </c>
      <c r="D31" s="7" t="s">
        <v>42</v>
      </c>
      <c r="E31" s="7">
        <v>1.008</v>
      </c>
      <c r="F31" s="7">
        <v>832</v>
      </c>
      <c r="G31" s="7">
        <v>2.57</v>
      </c>
      <c r="H31" s="18">
        <f t="shared" si="0"/>
        <v>0</v>
      </c>
      <c r="I31" s="230"/>
      <c r="J31" s="10">
        <f t="shared" si="1"/>
        <v>0</v>
      </c>
      <c r="K31" s="11">
        <f t="shared" si="2"/>
        <v>0</v>
      </c>
      <c r="L31" s="24" t="s">
        <v>43</v>
      </c>
      <c r="M31" s="214">
        <f>VLOOKUP($L31,Лист5!$A$1:$N$10,2,FALSE)*$K31</f>
        <v>0</v>
      </c>
      <c r="N31" s="214">
        <f>VLOOKUP($L31,Лист5!$A$1:$N$10,3,FALSE)*$K31</f>
        <v>0</v>
      </c>
      <c r="O31" s="214">
        <f>VLOOKUP($L31,Лист5!$A$1:$N$10,4,FALSE)*$K31</f>
        <v>0</v>
      </c>
      <c r="P31" s="214">
        <f>VLOOKUP($L31,Лист5!$A$1:$N$10,5,FALSE)*$K31</f>
        <v>0</v>
      </c>
      <c r="Q31" s="214">
        <f>VLOOKUP($L31,Лист5!$A$1:$N$10,6,FALSE)*$K31</f>
        <v>0</v>
      </c>
      <c r="R31" s="214">
        <f>VLOOKUP($L31,Лист5!$A$1:$N$10,7,FALSE)*$K31</f>
        <v>0</v>
      </c>
      <c r="S31" s="214">
        <f>VLOOKUP($L31,Лист5!$A$1:$N$10,8,FALSE)*$K31</f>
        <v>0</v>
      </c>
      <c r="T31" s="214">
        <f>VLOOKUP($L31,Лист5!$A$1:$N$10,9,FALSE)*$K31</f>
        <v>0</v>
      </c>
      <c r="U31" s="214">
        <f>VLOOKUP($L31,Лист5!$A$1:$N$10,10,FALSE)*$K31</f>
        <v>0</v>
      </c>
      <c r="V31" s="214">
        <f>VLOOKUP($L31,Лист5!$A$1:$N$10,11,FALSE)*$K31</f>
        <v>0</v>
      </c>
      <c r="W31" s="214">
        <f>VLOOKUP($L31,Лист5!$A$1:$N$10,12,FALSE)*$K31</f>
        <v>0</v>
      </c>
      <c r="X31" s="214">
        <f>VLOOKUP($L31,Лист5!$A$1:$N$10,13,FALSE)*$K31</f>
        <v>0</v>
      </c>
      <c r="Y31" s="214">
        <f>VLOOKUP($L31,Лист5!$A$1:$N$10,14,FALSE)*$K31</f>
        <v>0</v>
      </c>
      <c r="Z31" s="214" t="e">
        <f>VLOOKUP($L31,Лист5!$A$1:$N$10,15,FALSE)*$K31</f>
        <v>#REF!</v>
      </c>
      <c r="AA31" s="214" t="e">
        <f>VLOOKUP($L31,Лист5!$A$1:$N$10,16,FALSE)*$K31</f>
        <v>#REF!</v>
      </c>
      <c r="AB31" s="214" t="e">
        <f>VLOOKUP($L31,Лист5!$A$1:$N$10,17,FALSE)*$K31</f>
        <v>#REF!</v>
      </c>
      <c r="AC31" t="s">
        <v>225</v>
      </c>
      <c r="AD31" s="14"/>
      <c r="AE31" s="14"/>
      <c r="AF31" s="14"/>
      <c r="AG31" s="14"/>
      <c r="AH31" s="14"/>
      <c r="AI31" s="14"/>
      <c r="AJ31" s="14"/>
      <c r="AK31" s="14"/>
      <c r="AL31" s="14"/>
    </row>
    <row r="32" spans="1:38" ht="15" hidden="1" customHeight="1">
      <c r="A32" s="6"/>
      <c r="B32" s="235"/>
      <c r="C32" s="7" t="s">
        <v>48</v>
      </c>
      <c r="D32" s="7" t="s">
        <v>42</v>
      </c>
      <c r="E32" s="7">
        <v>1.008</v>
      </c>
      <c r="F32" s="7">
        <v>832</v>
      </c>
      <c r="G32" s="7">
        <v>2.5099999999999998</v>
      </c>
      <c r="H32" s="18">
        <f t="shared" si="0"/>
        <v>0</v>
      </c>
      <c r="I32" s="230"/>
      <c r="J32" s="10">
        <f t="shared" si="1"/>
        <v>0</v>
      </c>
      <c r="K32" s="11">
        <f t="shared" si="2"/>
        <v>0</v>
      </c>
      <c r="L32" s="24" t="s">
        <v>43</v>
      </c>
      <c r="M32" s="214">
        <f>VLOOKUP($L32,Лист5!$A$1:$N$10,2,FALSE)*$K32</f>
        <v>0</v>
      </c>
      <c r="N32" s="214">
        <f>VLOOKUP($L32,Лист5!$A$1:$N$10,3,FALSE)*$K32</f>
        <v>0</v>
      </c>
      <c r="O32" s="214">
        <f>VLOOKUP($L32,Лист5!$A$1:$N$10,4,FALSE)*$K32</f>
        <v>0</v>
      </c>
      <c r="P32" s="214">
        <f>VLOOKUP($L32,Лист5!$A$1:$N$10,5,FALSE)*$K32</f>
        <v>0</v>
      </c>
      <c r="Q32" s="214">
        <f>VLOOKUP($L32,Лист5!$A$1:$N$10,6,FALSE)*$K32</f>
        <v>0</v>
      </c>
      <c r="R32" s="214">
        <f>VLOOKUP($L32,Лист5!$A$1:$N$10,7,FALSE)*$K32</f>
        <v>0</v>
      </c>
      <c r="S32" s="214">
        <f>VLOOKUP($L32,Лист5!$A$1:$N$10,8,FALSE)*$K32</f>
        <v>0</v>
      </c>
      <c r="T32" s="214">
        <f>VLOOKUP($L32,Лист5!$A$1:$N$10,9,FALSE)*$K32</f>
        <v>0</v>
      </c>
      <c r="U32" s="214">
        <f>VLOOKUP($L32,Лист5!$A$1:$N$10,10,FALSE)*$K32</f>
        <v>0</v>
      </c>
      <c r="V32" s="214">
        <f>VLOOKUP($L32,Лист5!$A$1:$N$10,11,FALSE)*$K32</f>
        <v>0</v>
      </c>
      <c r="W32" s="214">
        <f>VLOOKUP($L32,Лист5!$A$1:$N$10,12,FALSE)*$K32</f>
        <v>0</v>
      </c>
      <c r="X32" s="214">
        <f>VLOOKUP($L32,Лист5!$A$1:$N$10,13,FALSE)*$K32</f>
        <v>0</v>
      </c>
      <c r="Y32" s="214">
        <f>VLOOKUP($L32,Лист5!$A$1:$N$10,14,FALSE)*$K32</f>
        <v>0</v>
      </c>
      <c r="Z32" s="214" t="e">
        <f>VLOOKUP($L32,Лист5!$A$1:$N$10,15,FALSE)*$K32</f>
        <v>#REF!</v>
      </c>
      <c r="AA32" s="214" t="e">
        <f>VLOOKUP($L32,Лист5!$A$1:$N$10,16,FALSE)*$K32</f>
        <v>#REF!</v>
      </c>
      <c r="AB32" s="214" t="e">
        <f>VLOOKUP($L32,Лист5!$A$1:$N$10,17,FALSE)*$K32</f>
        <v>#REF!</v>
      </c>
      <c r="AC32" t="s">
        <v>225</v>
      </c>
      <c r="AD32" s="14"/>
      <c r="AE32" s="14"/>
      <c r="AF32" s="14"/>
      <c r="AG32" s="14"/>
      <c r="AH32" s="14"/>
      <c r="AI32" s="14"/>
      <c r="AJ32" s="14"/>
      <c r="AK32" s="14"/>
      <c r="AL32" s="14"/>
    </row>
    <row r="33" spans="1:1024 1032:2048 2056:3072 3080:4096 4104:5120 5128:6144 6152:7168 7176:8192 8200:9216 9224:10240 10248:11264 11272:12288 12296:13312 13320:14336 14344:15360 15368:16363">
      <c r="A33" s="20"/>
      <c r="B33" s="235"/>
      <c r="C33" s="7" t="s">
        <v>49</v>
      </c>
      <c r="D33" s="7" t="s">
        <v>42</v>
      </c>
      <c r="E33" s="7">
        <v>1.008</v>
      </c>
      <c r="F33" s="7">
        <v>832</v>
      </c>
      <c r="G33" s="231">
        <v>2.66</v>
      </c>
      <c r="H33" s="18">
        <f t="shared" si="0"/>
        <v>0</v>
      </c>
      <c r="I33" s="230"/>
      <c r="J33" s="10">
        <f t="shared" si="1"/>
        <v>0</v>
      </c>
      <c r="K33" s="11">
        <f t="shared" si="2"/>
        <v>0</v>
      </c>
      <c r="L33" s="24" t="s">
        <v>43</v>
      </c>
      <c r="M33" s="214">
        <f>VLOOKUP($L33,Лист5!$A$1:$N$10,2,FALSE)*$K33</f>
        <v>0</v>
      </c>
      <c r="N33" s="214">
        <f>VLOOKUP($L33,Лист5!$A$1:$N$10,3,FALSE)*$K33</f>
        <v>0</v>
      </c>
      <c r="O33" s="214">
        <f>VLOOKUP($L33,Лист5!$A$1:$N$10,4,FALSE)*$K33</f>
        <v>0</v>
      </c>
      <c r="P33" s="214">
        <f>VLOOKUP($L33,Лист5!$A$1:$N$10,5,FALSE)*$K33</f>
        <v>0</v>
      </c>
      <c r="Q33" s="214">
        <f>VLOOKUP($L33,Лист5!$A$1:$N$10,6,FALSE)*$K33</f>
        <v>0</v>
      </c>
      <c r="R33" s="214">
        <f>VLOOKUP($L33,Лист5!$A$1:$N$10,7,FALSE)*$K33</f>
        <v>0</v>
      </c>
      <c r="S33" s="214">
        <f>VLOOKUP($L33,Лист5!$A$1:$N$10,8,FALSE)*$K33</f>
        <v>0</v>
      </c>
      <c r="T33" s="214">
        <f>VLOOKUP($L33,Лист5!$A$1:$N$10,9,FALSE)*$K33</f>
        <v>0</v>
      </c>
      <c r="U33" s="214">
        <f>VLOOKUP($L33,Лист5!$A$1:$N$10,10,FALSE)*$K33</f>
        <v>0</v>
      </c>
      <c r="V33" s="214">
        <f>VLOOKUP($L33,Лист5!$A$1:$N$10,11,FALSE)*$K33</f>
        <v>0</v>
      </c>
      <c r="W33" s="214">
        <f>VLOOKUP($L33,Лист5!$A$1:$N$10,12,FALSE)*$K33</f>
        <v>0</v>
      </c>
      <c r="X33" s="214">
        <f>VLOOKUP($L33,Лист5!$A$1:$N$10,13,FALSE)*$K33</f>
        <v>0</v>
      </c>
      <c r="Y33" s="214">
        <f>VLOOKUP($L33,Лист5!$A$1:$N$10,14,FALSE)*$K33</f>
        <v>0</v>
      </c>
      <c r="Z33" s="214" t="e">
        <f>VLOOKUP($L33,Лист5!$A$1:$N$10,15,FALSE)*$K33</f>
        <v>#REF!</v>
      </c>
      <c r="AA33" s="214" t="e">
        <f>VLOOKUP($L33,Лист5!$A$1:$N$10,16,FALSE)*$K33</f>
        <v>#REF!</v>
      </c>
      <c r="AB33" s="214" t="e">
        <f>VLOOKUP($L33,Лист5!$A$1:$N$10,17,FALSE)*$K33</f>
        <v>#REF!</v>
      </c>
      <c r="AC33" t="s">
        <v>225</v>
      </c>
      <c r="AD33" s="14"/>
      <c r="AE33" s="14"/>
      <c r="AF33" s="14"/>
      <c r="AG33" s="14"/>
      <c r="AH33" s="14"/>
      <c r="AI33" s="14"/>
      <c r="AJ33" s="14"/>
      <c r="AK33" s="14"/>
      <c r="AL33" s="14"/>
    </row>
    <row r="34" spans="1:1024 1032:2048 2056:3072 3080:4096 4104:5120 5128:6144 6152:7168 7176:8192 8200:9216 9224:10240 10248:11264 11272:12288 12296:13312 13320:14336 14344:15360 15368:16363">
      <c r="A34" s="6"/>
      <c r="B34" s="235"/>
      <c r="C34" s="7" t="s">
        <v>50</v>
      </c>
      <c r="D34" s="7" t="s">
        <v>42</v>
      </c>
      <c r="E34" s="7">
        <v>1.008</v>
      </c>
      <c r="F34" s="7">
        <v>832</v>
      </c>
      <c r="G34" s="231">
        <v>2.61</v>
      </c>
      <c r="H34" s="18">
        <f t="shared" ref="H34:H65" si="3">J34/F34</f>
        <v>0</v>
      </c>
      <c r="I34" s="230"/>
      <c r="J34" s="10">
        <f t="shared" ref="J34:J65" si="4">G34*$J$1*I34</f>
        <v>0</v>
      </c>
      <c r="K34" s="11">
        <f t="shared" ref="K34:K65" si="5">J34*E34</f>
        <v>0</v>
      </c>
      <c r="L34" s="24" t="s">
        <v>43</v>
      </c>
      <c r="M34" s="214">
        <f>VLOOKUP($L34,Лист5!$A$1:$N$10,2,FALSE)*$K34</f>
        <v>0</v>
      </c>
      <c r="N34" s="214">
        <f>VLOOKUP($L34,Лист5!$A$1:$N$10,3,FALSE)*$K34</f>
        <v>0</v>
      </c>
      <c r="O34" s="214">
        <f>VLOOKUP($L34,Лист5!$A$1:$N$10,4,FALSE)*$K34</f>
        <v>0</v>
      </c>
      <c r="P34" s="214">
        <f>VLOOKUP($L34,Лист5!$A$1:$N$10,5,FALSE)*$K34</f>
        <v>0</v>
      </c>
      <c r="Q34" s="214">
        <f>VLOOKUP($L34,Лист5!$A$1:$N$10,6,FALSE)*$K34</f>
        <v>0</v>
      </c>
      <c r="R34" s="214">
        <f>VLOOKUP($L34,Лист5!$A$1:$N$10,7,FALSE)*$K34</f>
        <v>0</v>
      </c>
      <c r="S34" s="214">
        <f>VLOOKUP($L34,Лист5!$A$1:$N$10,8,FALSE)*$K34</f>
        <v>0</v>
      </c>
      <c r="T34" s="214">
        <f>VLOOKUP($L34,Лист5!$A$1:$N$10,9,FALSE)*$K34</f>
        <v>0</v>
      </c>
      <c r="U34" s="214">
        <f>VLOOKUP($L34,Лист5!$A$1:$N$10,10,FALSE)*$K34</f>
        <v>0</v>
      </c>
      <c r="V34" s="214">
        <f>VLOOKUP($L34,Лист5!$A$1:$N$10,11,FALSE)*$K34</f>
        <v>0</v>
      </c>
      <c r="W34" s="214">
        <f>VLOOKUP($L34,Лист5!$A$1:$N$10,12,FALSE)*$K34</f>
        <v>0</v>
      </c>
      <c r="X34" s="214">
        <f>VLOOKUP($L34,Лист5!$A$1:$N$10,13,FALSE)*$K34</f>
        <v>0</v>
      </c>
      <c r="Y34" s="214">
        <f>VLOOKUP($L34,Лист5!$A$1:$N$10,14,FALSE)*$K34</f>
        <v>0</v>
      </c>
      <c r="Z34" s="214" t="e">
        <f>VLOOKUP($L34,Лист5!$A$1:$N$10,15,FALSE)*$K34</f>
        <v>#REF!</v>
      </c>
      <c r="AA34" s="214" t="e">
        <f>VLOOKUP($L34,Лист5!$A$1:$N$10,16,FALSE)*$K34</f>
        <v>#REF!</v>
      </c>
      <c r="AB34" s="214" t="e">
        <f>VLOOKUP($L34,Лист5!$A$1:$N$10,17,FALSE)*$K34</f>
        <v>#REF!</v>
      </c>
      <c r="AC34" t="s">
        <v>225</v>
      </c>
      <c r="AD34" s="14"/>
      <c r="AE34" s="14"/>
      <c r="AF34" s="14"/>
      <c r="AG34" s="14"/>
      <c r="AH34" s="14"/>
      <c r="AI34" s="14"/>
      <c r="AJ34" s="14"/>
      <c r="AK34" s="14"/>
      <c r="AL34" s="14"/>
    </row>
    <row r="35" spans="1:1024 1032:2048 2056:3072 3080:4096 4104:5120 5128:6144 6152:7168 7176:8192 8200:9216 9224:10240 10248:11264 11272:12288 12296:13312 13320:14336 14344:15360 15368:16363" s="13" customFormat="1" ht="16.5" customHeight="1">
      <c r="A35" s="20"/>
      <c r="B35" s="234"/>
      <c r="C35" s="7" t="s">
        <v>51</v>
      </c>
      <c r="D35" s="7" t="s">
        <v>52</v>
      </c>
      <c r="E35" s="7">
        <v>1.0669999999999999</v>
      </c>
      <c r="F35" s="26">
        <v>624</v>
      </c>
      <c r="G35" s="7">
        <v>2.68</v>
      </c>
      <c r="H35" s="9">
        <f t="shared" si="3"/>
        <v>0</v>
      </c>
      <c r="I35" s="230"/>
      <c r="J35" s="10">
        <f t="shared" si="4"/>
        <v>0</v>
      </c>
      <c r="K35" s="11">
        <f t="shared" si="5"/>
        <v>0</v>
      </c>
      <c r="L35" s="19" t="s">
        <v>38</v>
      </c>
      <c r="M35" s="214">
        <f>VLOOKUP($L35,Лист5!$A$1:$N$10,2,FALSE)*$K35</f>
        <v>0</v>
      </c>
      <c r="N35" s="214">
        <f>VLOOKUP($L35,Лист5!$A$1:$N$10,3,FALSE)*$K35</f>
        <v>0</v>
      </c>
      <c r="O35" s="214">
        <f>VLOOKUP($L35,Лист5!$A$1:$N$10,4,FALSE)*$K35</f>
        <v>0</v>
      </c>
      <c r="P35" s="214">
        <f>VLOOKUP($L35,Лист5!$A$1:$N$10,5,FALSE)*$K35</f>
        <v>0</v>
      </c>
      <c r="Q35" s="214">
        <f>VLOOKUP($L35,Лист5!$A$1:$N$10,6,FALSE)*$K35</f>
        <v>0</v>
      </c>
      <c r="R35" s="214">
        <f>VLOOKUP($L35,Лист5!$A$1:$N$10,7,FALSE)*$K35</f>
        <v>0</v>
      </c>
      <c r="S35" s="214">
        <f>VLOOKUP($L35,Лист5!$A$1:$N$10,8,FALSE)*$K35</f>
        <v>0</v>
      </c>
      <c r="T35" s="214">
        <f>VLOOKUP($L35,Лист5!$A$1:$N$10,9,FALSE)*$K35</f>
        <v>0</v>
      </c>
      <c r="U35" s="214">
        <f>VLOOKUP($L35,Лист5!$A$1:$N$10,10,FALSE)*$K35</f>
        <v>0</v>
      </c>
      <c r="V35" s="214">
        <f>VLOOKUP($L35,Лист5!$A$1:$N$10,11,FALSE)*$K35</f>
        <v>0</v>
      </c>
      <c r="W35" s="214">
        <f>VLOOKUP($L35,Лист5!$A$1:$N$10,12,FALSE)*$K35</f>
        <v>0</v>
      </c>
      <c r="X35" s="214">
        <f>VLOOKUP($L35,Лист5!$A$1:$N$10,13,FALSE)*$K35</f>
        <v>0</v>
      </c>
      <c r="Y35" s="214">
        <f>VLOOKUP($L35,Лист5!$A$1:$N$10,14,FALSE)*$K35</f>
        <v>0</v>
      </c>
      <c r="Z35" s="214" t="e">
        <f>VLOOKUP($L35,Лист5!$A$1:$N$10,15,FALSE)*$K35</f>
        <v>#REF!</v>
      </c>
      <c r="AA35" s="214" t="e">
        <f>VLOOKUP($L35,Лист5!$A$1:$N$10,16,FALSE)*$K35</f>
        <v>#REF!</v>
      </c>
      <c r="AB35" s="214" t="e">
        <f>VLOOKUP($L35,Лист5!$A$1:$N$10,17,FALSE)*$K35</f>
        <v>#REF!</v>
      </c>
      <c r="AC35" t="s">
        <v>225</v>
      </c>
    </row>
    <row r="36" spans="1:1024 1032:2048 2056:3072 3080:4096 4104:5120 5128:6144 6152:7168 7176:8192 8200:9216 9224:10240 10248:11264 11272:12288 12296:13312 13320:14336 14344:15360 15368:16363">
      <c r="A36" s="6"/>
      <c r="B36" s="234"/>
      <c r="C36" s="7" t="s">
        <v>53</v>
      </c>
      <c r="D36" s="7" t="s">
        <v>54</v>
      </c>
      <c r="E36" s="7">
        <v>1.165</v>
      </c>
      <c r="F36" s="26">
        <v>624</v>
      </c>
      <c r="G36" s="7">
        <v>2.4300000000000002</v>
      </c>
      <c r="H36" s="9">
        <f t="shared" si="3"/>
        <v>0</v>
      </c>
      <c r="I36" s="230"/>
      <c r="J36" s="10">
        <f t="shared" si="4"/>
        <v>0</v>
      </c>
      <c r="K36" s="11">
        <f t="shared" si="5"/>
        <v>0</v>
      </c>
      <c r="L36" s="24" t="s">
        <v>43</v>
      </c>
      <c r="M36" s="214">
        <f>VLOOKUP($L36,Лист5!$A$1:$N$10,2,FALSE)*$K36</f>
        <v>0</v>
      </c>
      <c r="N36" s="214">
        <f>VLOOKUP($L36,Лист5!$A$1:$N$10,3,FALSE)*$K36</f>
        <v>0</v>
      </c>
      <c r="O36" s="214">
        <f>VLOOKUP($L36,Лист5!$A$1:$N$10,4,FALSE)*$K36</f>
        <v>0</v>
      </c>
      <c r="P36" s="214">
        <f>VLOOKUP($L36,Лист5!$A$1:$N$10,5,FALSE)*$K36</f>
        <v>0</v>
      </c>
      <c r="Q36" s="214">
        <f>VLOOKUP($L36,Лист5!$A$1:$N$10,6,FALSE)*$K36</f>
        <v>0</v>
      </c>
      <c r="R36" s="214">
        <f>VLOOKUP($L36,Лист5!$A$1:$N$10,7,FALSE)*$K36</f>
        <v>0</v>
      </c>
      <c r="S36" s="214">
        <f>VLOOKUP($L36,Лист5!$A$1:$N$10,8,FALSE)*$K36</f>
        <v>0</v>
      </c>
      <c r="T36" s="214">
        <f>VLOOKUP($L36,Лист5!$A$1:$N$10,9,FALSE)*$K36</f>
        <v>0</v>
      </c>
      <c r="U36" s="214">
        <f>VLOOKUP($L36,Лист5!$A$1:$N$10,10,FALSE)*$K36</f>
        <v>0</v>
      </c>
      <c r="V36" s="214">
        <f>VLOOKUP($L36,Лист5!$A$1:$N$10,11,FALSE)*$K36</f>
        <v>0</v>
      </c>
      <c r="W36" s="214">
        <f>VLOOKUP($L36,Лист5!$A$1:$N$10,12,FALSE)*$K36</f>
        <v>0</v>
      </c>
      <c r="X36" s="214">
        <f>VLOOKUP($L36,Лист5!$A$1:$N$10,13,FALSE)*$K36</f>
        <v>0</v>
      </c>
      <c r="Y36" s="214">
        <f>VLOOKUP($L36,Лист5!$A$1:$N$10,14,FALSE)*$K36</f>
        <v>0</v>
      </c>
      <c r="Z36" s="214" t="e">
        <f>VLOOKUP($L36,Лист5!$A$1:$N$10,15,FALSE)*$K36</f>
        <v>#REF!</v>
      </c>
      <c r="AA36" s="214" t="e">
        <f>VLOOKUP($L36,Лист5!$A$1:$N$10,16,FALSE)*$K36</f>
        <v>#REF!</v>
      </c>
      <c r="AB36" s="214" t="e">
        <f>VLOOKUP($L36,Лист5!$A$1:$N$10,17,FALSE)*$K36</f>
        <v>#REF!</v>
      </c>
      <c r="AC36" t="s">
        <v>225</v>
      </c>
    </row>
    <row r="37" spans="1:1024 1032:2048 2056:3072 3080:4096 4104:5120 5128:6144 6152:7168 7176:8192 8200:9216 9224:10240 10248:11264 11272:12288 12296:13312 13320:14336 14344:15360 15368:16363" ht="15" hidden="1" customHeight="1">
      <c r="A37" s="6"/>
      <c r="B37" s="234"/>
      <c r="C37" s="7" t="s">
        <v>55</v>
      </c>
      <c r="D37" s="7" t="s">
        <v>54</v>
      </c>
      <c r="E37" s="7">
        <v>1.165</v>
      </c>
      <c r="F37" s="26">
        <v>624</v>
      </c>
      <c r="G37" s="7">
        <v>2.4</v>
      </c>
      <c r="H37" s="9">
        <f t="shared" si="3"/>
        <v>0</v>
      </c>
      <c r="I37" s="230"/>
      <c r="J37" s="10">
        <f t="shared" si="4"/>
        <v>0</v>
      </c>
      <c r="K37" s="11">
        <f t="shared" si="5"/>
        <v>0</v>
      </c>
      <c r="L37" s="24" t="s">
        <v>43</v>
      </c>
      <c r="M37" s="214">
        <f>VLOOKUP($L37,Лист5!$A$1:$N$10,2,FALSE)*$K37</f>
        <v>0</v>
      </c>
      <c r="N37" s="214">
        <f>VLOOKUP($L37,Лист5!$A$1:$N$10,3,FALSE)*$K37</f>
        <v>0</v>
      </c>
      <c r="O37" s="214">
        <f>VLOOKUP($L37,Лист5!$A$1:$N$10,4,FALSE)*$K37</f>
        <v>0</v>
      </c>
      <c r="P37" s="214">
        <f>VLOOKUP($L37,Лист5!$A$1:$N$10,5,FALSE)*$K37</f>
        <v>0</v>
      </c>
      <c r="Q37" s="214">
        <f>VLOOKUP($L37,Лист5!$A$1:$N$10,6,FALSE)*$K37</f>
        <v>0</v>
      </c>
      <c r="R37" s="214">
        <f>VLOOKUP($L37,Лист5!$A$1:$N$10,7,FALSE)*$K37</f>
        <v>0</v>
      </c>
      <c r="S37" s="214">
        <f>VLOOKUP($L37,Лист5!$A$1:$N$10,8,FALSE)*$K37</f>
        <v>0</v>
      </c>
      <c r="T37" s="214">
        <f>VLOOKUP($L37,Лист5!$A$1:$N$10,9,FALSE)*$K37</f>
        <v>0</v>
      </c>
      <c r="U37" s="214">
        <f>VLOOKUP($L37,Лист5!$A$1:$N$10,10,FALSE)*$K37</f>
        <v>0</v>
      </c>
      <c r="V37" s="214">
        <f>VLOOKUP($L37,Лист5!$A$1:$N$10,11,FALSE)*$K37</f>
        <v>0</v>
      </c>
      <c r="W37" s="214">
        <f>VLOOKUP($L37,Лист5!$A$1:$N$10,12,FALSE)*$K37</f>
        <v>0</v>
      </c>
      <c r="X37" s="214">
        <f>VLOOKUP($L37,Лист5!$A$1:$N$10,13,FALSE)*$K37</f>
        <v>0</v>
      </c>
      <c r="Y37" s="214">
        <f>VLOOKUP($L37,Лист5!$A$1:$N$10,14,FALSE)*$K37</f>
        <v>0</v>
      </c>
      <c r="Z37" s="214" t="e">
        <f>VLOOKUP($L37,Лист5!$A$1:$N$10,15,FALSE)*$K37</f>
        <v>#REF!</v>
      </c>
      <c r="AA37" s="214" t="e">
        <f>VLOOKUP($L37,Лист5!$A$1:$N$10,16,FALSE)*$K37</f>
        <v>#REF!</v>
      </c>
      <c r="AB37" s="214" t="e">
        <f>VLOOKUP($L37,Лист5!$A$1:$N$10,17,FALSE)*$K37</f>
        <v>#REF!</v>
      </c>
      <c r="AC37" t="s">
        <v>225</v>
      </c>
    </row>
    <row r="38" spans="1:1024 1032:2048 2056:3072 3080:4096 4104:5120 5128:6144 6152:7168 7176:8192 8200:9216 9224:10240 10248:11264 11272:12288 12296:13312 13320:14336 14344:15360 15368:16363" ht="15" customHeight="1">
      <c r="A38" s="6"/>
      <c r="B38" s="233"/>
      <c r="C38" s="7" t="s">
        <v>56</v>
      </c>
      <c r="D38" s="7" t="s">
        <v>54</v>
      </c>
      <c r="E38" s="7">
        <v>1.165</v>
      </c>
      <c r="F38" s="26">
        <v>624</v>
      </c>
      <c r="G38" s="7">
        <v>2.57</v>
      </c>
      <c r="H38" s="18">
        <f t="shared" si="3"/>
        <v>0</v>
      </c>
      <c r="I38" s="230"/>
      <c r="J38" s="10">
        <f t="shared" si="4"/>
        <v>0</v>
      </c>
      <c r="K38" s="11">
        <f t="shared" si="5"/>
        <v>0</v>
      </c>
      <c r="L38" s="24" t="s">
        <v>43</v>
      </c>
      <c r="M38" s="214">
        <f>VLOOKUP($L38,Лист5!$A$1:$N$10,2,FALSE)*$K38</f>
        <v>0</v>
      </c>
      <c r="N38" s="214">
        <f>VLOOKUP($L38,Лист5!$A$1:$N$10,3,FALSE)*$K38</f>
        <v>0</v>
      </c>
      <c r="O38" s="214">
        <f>VLOOKUP($L38,Лист5!$A$1:$N$10,4,FALSE)*$K38</f>
        <v>0</v>
      </c>
      <c r="P38" s="214">
        <f>VLOOKUP($L38,Лист5!$A$1:$N$10,5,FALSE)*$K38</f>
        <v>0</v>
      </c>
      <c r="Q38" s="214">
        <f>VLOOKUP($L38,Лист5!$A$1:$N$10,6,FALSE)*$K38</f>
        <v>0</v>
      </c>
      <c r="R38" s="214">
        <f>VLOOKUP($L38,Лист5!$A$1:$N$10,7,FALSE)*$K38</f>
        <v>0</v>
      </c>
      <c r="S38" s="214">
        <f>VLOOKUP($L38,Лист5!$A$1:$N$10,8,FALSE)*$K38</f>
        <v>0</v>
      </c>
      <c r="T38" s="214">
        <f>VLOOKUP($L38,Лист5!$A$1:$N$10,9,FALSE)*$K38</f>
        <v>0</v>
      </c>
      <c r="U38" s="214">
        <f>VLOOKUP($L38,Лист5!$A$1:$N$10,10,FALSE)*$K38</f>
        <v>0</v>
      </c>
      <c r="V38" s="214">
        <f>VLOOKUP($L38,Лист5!$A$1:$N$10,11,FALSE)*$K38</f>
        <v>0</v>
      </c>
      <c r="W38" s="214">
        <f>VLOOKUP($L38,Лист5!$A$1:$N$10,12,FALSE)*$K38</f>
        <v>0</v>
      </c>
      <c r="X38" s="214">
        <f>VLOOKUP($L38,Лист5!$A$1:$N$10,13,FALSE)*$K38</f>
        <v>0</v>
      </c>
      <c r="Y38" s="214">
        <f>VLOOKUP($L38,Лист5!$A$1:$N$10,14,FALSE)*$K38</f>
        <v>0</v>
      </c>
      <c r="Z38" s="214" t="e">
        <f>VLOOKUP($L38,Лист5!$A$1:$N$10,15,FALSE)*$K38</f>
        <v>#REF!</v>
      </c>
      <c r="AA38" s="214" t="e">
        <f>VLOOKUP($L38,Лист5!$A$1:$N$10,16,FALSE)*$K38</f>
        <v>#REF!</v>
      </c>
      <c r="AB38" s="214" t="e">
        <f>VLOOKUP($L38,Лист5!$A$1:$N$10,17,FALSE)*$K38</f>
        <v>#REF!</v>
      </c>
      <c r="AC38" t="s">
        <v>225</v>
      </c>
    </row>
    <row r="39" spans="1:1024 1032:2048 2056:3072 3080:4096 4104:5120 5128:6144 6152:7168 7176:8192 8200:9216 9224:10240 10248:11264 11272:12288 12296:13312 13320:14336 14344:15360 15368:16363" ht="15" customHeight="1">
      <c r="A39" s="6"/>
      <c r="B39" s="233"/>
      <c r="C39" s="7" t="s">
        <v>57</v>
      </c>
      <c r="D39" s="7" t="s">
        <v>54</v>
      </c>
      <c r="E39" s="7">
        <v>1.165</v>
      </c>
      <c r="F39" s="26">
        <v>624</v>
      </c>
      <c r="G39" s="7">
        <v>2.48</v>
      </c>
      <c r="H39" s="18">
        <f t="shared" si="3"/>
        <v>0</v>
      </c>
      <c r="I39" s="230"/>
      <c r="J39" s="10">
        <f t="shared" si="4"/>
        <v>0</v>
      </c>
      <c r="K39" s="11">
        <f t="shared" si="5"/>
        <v>0</v>
      </c>
      <c r="L39" s="24" t="s">
        <v>43</v>
      </c>
      <c r="M39" s="214">
        <f>VLOOKUP($L39,Лист5!$A$1:$N$10,2,FALSE)*$K39</f>
        <v>0</v>
      </c>
      <c r="N39" s="214">
        <f>VLOOKUP($L39,Лист5!$A$1:$N$10,3,FALSE)*$K39</f>
        <v>0</v>
      </c>
      <c r="O39" s="214">
        <f>VLOOKUP($L39,Лист5!$A$1:$N$10,4,FALSE)*$K39</f>
        <v>0</v>
      </c>
      <c r="P39" s="214">
        <f>VLOOKUP($L39,Лист5!$A$1:$N$10,5,FALSE)*$K39</f>
        <v>0</v>
      </c>
      <c r="Q39" s="214">
        <f>VLOOKUP($L39,Лист5!$A$1:$N$10,6,FALSE)*$K39</f>
        <v>0</v>
      </c>
      <c r="R39" s="214">
        <f>VLOOKUP($L39,Лист5!$A$1:$N$10,7,FALSE)*$K39</f>
        <v>0</v>
      </c>
      <c r="S39" s="214">
        <f>VLOOKUP($L39,Лист5!$A$1:$N$10,8,FALSE)*$K39</f>
        <v>0</v>
      </c>
      <c r="T39" s="214">
        <f>VLOOKUP($L39,Лист5!$A$1:$N$10,9,FALSE)*$K39</f>
        <v>0</v>
      </c>
      <c r="U39" s="214">
        <f>VLOOKUP($L39,Лист5!$A$1:$N$10,10,FALSE)*$K39</f>
        <v>0</v>
      </c>
      <c r="V39" s="214">
        <f>VLOOKUP($L39,Лист5!$A$1:$N$10,11,FALSE)*$K39</f>
        <v>0</v>
      </c>
      <c r="W39" s="214">
        <f>VLOOKUP($L39,Лист5!$A$1:$N$10,12,FALSE)*$K39</f>
        <v>0</v>
      </c>
      <c r="X39" s="214">
        <f>VLOOKUP($L39,Лист5!$A$1:$N$10,13,FALSE)*$K39</f>
        <v>0</v>
      </c>
      <c r="Y39" s="214">
        <f>VLOOKUP($L39,Лист5!$A$1:$N$10,14,FALSE)*$K39</f>
        <v>0</v>
      </c>
      <c r="Z39" s="214" t="e">
        <f>VLOOKUP($L39,Лист5!$A$1:$N$10,15,FALSE)*$K39</f>
        <v>#REF!</v>
      </c>
      <c r="AA39" s="214" t="e">
        <f>VLOOKUP($L39,Лист5!$A$1:$N$10,16,FALSE)*$K39</f>
        <v>#REF!</v>
      </c>
      <c r="AB39" s="214" t="e">
        <f>VLOOKUP($L39,Лист5!$A$1:$N$10,17,FALSE)*$K39</f>
        <v>#REF!</v>
      </c>
      <c r="AC39" t="s">
        <v>225</v>
      </c>
    </row>
    <row r="40" spans="1:1024 1032:2048 2056:3072 3080:4096 4104:5120 5128:6144 6152:7168 7176:8192 8200:9216 9224:10240 10248:11264 11272:12288 12296:13312 13320:14336 14344:15360 15368:16363" ht="15" hidden="1" customHeight="1">
      <c r="A40" s="6"/>
      <c r="B40" s="234"/>
      <c r="C40" s="7" t="s">
        <v>58</v>
      </c>
      <c r="D40" s="7" t="s">
        <v>59</v>
      </c>
      <c r="E40" s="7">
        <v>1.157</v>
      </c>
      <c r="F40" s="26">
        <v>624</v>
      </c>
      <c r="G40" s="7">
        <v>2.33</v>
      </c>
      <c r="H40" s="9">
        <f t="shared" si="3"/>
        <v>0</v>
      </c>
      <c r="I40" s="230"/>
      <c r="J40" s="10">
        <f t="shared" si="4"/>
        <v>0</v>
      </c>
      <c r="K40" s="11">
        <f t="shared" si="5"/>
        <v>0</v>
      </c>
      <c r="L40" s="24" t="s">
        <v>43</v>
      </c>
      <c r="M40" s="214">
        <f>VLOOKUP($L40,Лист5!$A$1:$N$10,2,FALSE)*$K40</f>
        <v>0</v>
      </c>
      <c r="N40" s="214">
        <f>VLOOKUP($L40,Лист5!$A$1:$N$10,3,FALSE)*$K40</f>
        <v>0</v>
      </c>
      <c r="O40" s="214">
        <f>VLOOKUP($L40,Лист5!$A$1:$N$10,4,FALSE)*$K40</f>
        <v>0</v>
      </c>
      <c r="P40" s="214">
        <f>VLOOKUP($L40,Лист5!$A$1:$N$10,5,FALSE)*$K40</f>
        <v>0</v>
      </c>
      <c r="Q40" s="214">
        <f>VLOOKUP($L40,Лист5!$A$1:$N$10,6,FALSE)*$K40</f>
        <v>0</v>
      </c>
      <c r="R40" s="214">
        <f>VLOOKUP($L40,Лист5!$A$1:$N$10,7,FALSE)*$K40</f>
        <v>0</v>
      </c>
      <c r="S40" s="214">
        <f>VLOOKUP($L40,Лист5!$A$1:$N$10,8,FALSE)*$K40</f>
        <v>0</v>
      </c>
      <c r="T40" s="214">
        <f>VLOOKUP($L40,Лист5!$A$1:$N$10,9,FALSE)*$K40</f>
        <v>0</v>
      </c>
      <c r="U40" s="214">
        <f>VLOOKUP($L40,Лист5!$A$1:$N$10,10,FALSE)*$K40</f>
        <v>0</v>
      </c>
      <c r="V40" s="214">
        <f>VLOOKUP($L40,Лист5!$A$1:$N$10,11,FALSE)*$K40</f>
        <v>0</v>
      </c>
      <c r="W40" s="214">
        <f>VLOOKUP($L40,Лист5!$A$1:$N$10,12,FALSE)*$K40</f>
        <v>0</v>
      </c>
      <c r="X40" s="214">
        <f>VLOOKUP($L40,Лист5!$A$1:$N$10,13,FALSE)*$K40</f>
        <v>0</v>
      </c>
      <c r="Y40" s="214">
        <f>VLOOKUP($L40,Лист5!$A$1:$N$10,14,FALSE)*$K40</f>
        <v>0</v>
      </c>
      <c r="Z40" s="214" t="e">
        <f>VLOOKUP($L40,Лист5!$A$1:$N$10,15,FALSE)*$K40</f>
        <v>#REF!</v>
      </c>
      <c r="AA40" s="214" t="e">
        <f>VLOOKUP($L40,Лист5!$A$1:$N$10,16,FALSE)*$K40</f>
        <v>#REF!</v>
      </c>
      <c r="AB40" s="214" t="e">
        <f>VLOOKUP($L40,Лист5!$A$1:$N$10,17,FALSE)*$K40</f>
        <v>#REF!</v>
      </c>
      <c r="AC40" t="s">
        <v>225</v>
      </c>
    </row>
    <row r="41" spans="1:1024 1032:2048 2056:3072 3080:4096 4104:5120 5128:6144 6152:7168 7176:8192 8200:9216 9224:10240 10248:11264 11272:12288 12296:13312 13320:14336 14344:15360 15368:16363" ht="15" hidden="1" customHeight="1">
      <c r="A41" s="6"/>
      <c r="B41" s="234"/>
      <c r="C41" s="7" t="s">
        <v>60</v>
      </c>
      <c r="D41" s="7" t="s">
        <v>59</v>
      </c>
      <c r="E41" s="7">
        <v>1.157</v>
      </c>
      <c r="F41" s="26">
        <v>624</v>
      </c>
      <c r="G41" s="7">
        <v>2.38</v>
      </c>
      <c r="H41" s="9">
        <f t="shared" si="3"/>
        <v>0</v>
      </c>
      <c r="I41" s="230"/>
      <c r="J41" s="10">
        <f t="shared" si="4"/>
        <v>0</v>
      </c>
      <c r="K41" s="11">
        <f t="shared" si="5"/>
        <v>0</v>
      </c>
      <c r="L41" s="24" t="s">
        <v>43</v>
      </c>
      <c r="M41" s="214">
        <f>VLOOKUP($L41,Лист5!$A$1:$N$10,2,FALSE)*$K41</f>
        <v>0</v>
      </c>
      <c r="N41" s="214">
        <f>VLOOKUP($L41,Лист5!$A$1:$N$10,3,FALSE)*$K41</f>
        <v>0</v>
      </c>
      <c r="O41" s="214">
        <f>VLOOKUP($L41,Лист5!$A$1:$N$10,4,FALSE)*$K41</f>
        <v>0</v>
      </c>
      <c r="P41" s="214">
        <f>VLOOKUP($L41,Лист5!$A$1:$N$10,5,FALSE)*$K41</f>
        <v>0</v>
      </c>
      <c r="Q41" s="214">
        <f>VLOOKUP($L41,Лист5!$A$1:$N$10,6,FALSE)*$K41</f>
        <v>0</v>
      </c>
      <c r="R41" s="214">
        <f>VLOOKUP($L41,Лист5!$A$1:$N$10,7,FALSE)*$K41</f>
        <v>0</v>
      </c>
      <c r="S41" s="214">
        <f>VLOOKUP($L41,Лист5!$A$1:$N$10,8,FALSE)*$K41</f>
        <v>0</v>
      </c>
      <c r="T41" s="214">
        <f>VLOOKUP($L41,Лист5!$A$1:$N$10,9,FALSE)*$K41</f>
        <v>0</v>
      </c>
      <c r="U41" s="214">
        <f>VLOOKUP($L41,Лист5!$A$1:$N$10,10,FALSE)*$K41</f>
        <v>0</v>
      </c>
      <c r="V41" s="214">
        <f>VLOOKUP($L41,Лист5!$A$1:$N$10,11,FALSE)*$K41</f>
        <v>0</v>
      </c>
      <c r="W41" s="214">
        <f>VLOOKUP($L41,Лист5!$A$1:$N$10,12,FALSE)*$K41</f>
        <v>0</v>
      </c>
      <c r="X41" s="214">
        <f>VLOOKUP($L41,Лист5!$A$1:$N$10,13,FALSE)*$K41</f>
        <v>0</v>
      </c>
      <c r="Y41" s="214">
        <f>VLOOKUP($L41,Лист5!$A$1:$N$10,14,FALSE)*$K41</f>
        <v>0</v>
      </c>
      <c r="Z41" s="214" t="e">
        <f>VLOOKUP($L41,Лист5!$A$1:$N$10,15,FALSE)*$K41</f>
        <v>#REF!</v>
      </c>
      <c r="AA41" s="214" t="e">
        <f>VLOOKUP($L41,Лист5!$A$1:$N$10,16,FALSE)*$K41</f>
        <v>#REF!</v>
      </c>
      <c r="AB41" s="214" t="e">
        <f>VLOOKUP($L41,Лист5!$A$1:$N$10,17,FALSE)*$K41</f>
        <v>#REF!</v>
      </c>
      <c r="AC41" t="s">
        <v>225</v>
      </c>
    </row>
    <row r="42" spans="1:1024 1032:2048 2056:3072 3080:4096 4104:5120 5128:6144 6152:7168 7176:8192 8200:9216 9224:10240 10248:11264 11272:12288 12296:13312 13320:14336 14344:15360 15368:16363">
      <c r="A42" s="20"/>
      <c r="B42" s="233"/>
      <c r="C42" s="7" t="s">
        <v>61</v>
      </c>
      <c r="D42" s="7" t="s">
        <v>62</v>
      </c>
      <c r="E42" s="7">
        <v>1.1919999999999999</v>
      </c>
      <c r="F42" s="7">
        <v>728</v>
      </c>
      <c r="G42" s="231">
        <v>2.31</v>
      </c>
      <c r="H42" s="18">
        <f t="shared" si="3"/>
        <v>0</v>
      </c>
      <c r="I42" s="230"/>
      <c r="J42" s="10">
        <f t="shared" si="4"/>
        <v>0</v>
      </c>
      <c r="K42" s="11">
        <f t="shared" si="5"/>
        <v>0</v>
      </c>
      <c r="L42" s="24" t="s">
        <v>43</v>
      </c>
      <c r="M42" s="214">
        <f>VLOOKUP($L42,Лист5!$A$1:$N$10,2,FALSE)*$K42</f>
        <v>0</v>
      </c>
      <c r="N42" s="214">
        <f>VLOOKUP($L42,Лист5!$A$1:$N$10,3,FALSE)*$K42</f>
        <v>0</v>
      </c>
      <c r="O42" s="214">
        <f>VLOOKUP($L42,Лист5!$A$1:$N$10,4,FALSE)*$K42</f>
        <v>0</v>
      </c>
      <c r="P42" s="214">
        <f>VLOOKUP($L42,Лист5!$A$1:$N$10,5,FALSE)*$K42</f>
        <v>0</v>
      </c>
      <c r="Q42" s="214">
        <f>VLOOKUP($L42,Лист5!$A$1:$N$10,6,FALSE)*$K42</f>
        <v>0</v>
      </c>
      <c r="R42" s="214">
        <f>VLOOKUP($L42,Лист5!$A$1:$N$10,7,FALSE)*$K42</f>
        <v>0</v>
      </c>
      <c r="S42" s="214">
        <f>VLOOKUP($L42,Лист5!$A$1:$N$10,8,FALSE)*$K42</f>
        <v>0</v>
      </c>
      <c r="T42" s="214">
        <f>VLOOKUP($L42,Лист5!$A$1:$N$10,9,FALSE)*$K42</f>
        <v>0</v>
      </c>
      <c r="U42" s="214">
        <f>VLOOKUP($L42,Лист5!$A$1:$N$10,10,FALSE)*$K42</f>
        <v>0</v>
      </c>
      <c r="V42" s="214">
        <f>VLOOKUP($L42,Лист5!$A$1:$N$10,11,FALSE)*$K42</f>
        <v>0</v>
      </c>
      <c r="W42" s="214">
        <f>VLOOKUP($L42,Лист5!$A$1:$N$10,12,FALSE)*$K42</f>
        <v>0</v>
      </c>
      <c r="X42" s="214">
        <f>VLOOKUP($L42,Лист5!$A$1:$N$10,13,FALSE)*$K42</f>
        <v>0</v>
      </c>
      <c r="Y42" s="214">
        <f>VLOOKUP($L42,Лист5!$A$1:$N$10,14,FALSE)*$K42</f>
        <v>0</v>
      </c>
      <c r="Z42" s="214" t="e">
        <f>VLOOKUP($L42,Лист5!$A$1:$N$10,15,FALSE)*$K42</f>
        <v>#REF!</v>
      </c>
      <c r="AA42" s="214" t="e">
        <f>VLOOKUP($L42,Лист5!$A$1:$N$10,16,FALSE)*$K42</f>
        <v>#REF!</v>
      </c>
      <c r="AB42" s="214" t="e">
        <f>VLOOKUP($L42,Лист5!$A$1:$N$10,17,FALSE)*$K42</f>
        <v>#REF!</v>
      </c>
      <c r="AC42" t="s">
        <v>225</v>
      </c>
    </row>
    <row r="43" spans="1:1024 1032:2048 2056:3072 3080:4096 4104:5120 5128:6144 6152:7168 7176:8192 8200:9216 9224:10240 10248:11264 11272:12288 12296:13312 13320:14336 14344:15360 15368:16363">
      <c r="A43" s="6"/>
      <c r="B43" s="234"/>
      <c r="C43" s="7" t="s">
        <v>63</v>
      </c>
      <c r="D43" s="7" t="s">
        <v>62</v>
      </c>
      <c r="E43" s="7">
        <v>1.1919999999999999</v>
      </c>
      <c r="F43" s="7">
        <v>728</v>
      </c>
      <c r="G43" s="7">
        <v>2.5099999999999998</v>
      </c>
      <c r="H43" s="9">
        <f t="shared" si="3"/>
        <v>0</v>
      </c>
      <c r="I43" s="230"/>
      <c r="J43" s="10">
        <f t="shared" si="4"/>
        <v>0</v>
      </c>
      <c r="K43" s="11">
        <f t="shared" si="5"/>
        <v>0</v>
      </c>
      <c r="L43" s="19" t="s">
        <v>38</v>
      </c>
      <c r="M43" s="214">
        <f>VLOOKUP($L43,Лист5!$A$1:$N$10,2,FALSE)*$K43</f>
        <v>0</v>
      </c>
      <c r="N43" s="214">
        <f>VLOOKUP($L43,Лист5!$A$1:$N$10,3,FALSE)*$K43</f>
        <v>0</v>
      </c>
      <c r="O43" s="214">
        <f>VLOOKUP($L43,Лист5!$A$1:$N$10,4,FALSE)*$K43</f>
        <v>0</v>
      </c>
      <c r="P43" s="214">
        <f>VLOOKUP($L43,Лист5!$A$1:$N$10,5,FALSE)*$K43</f>
        <v>0</v>
      </c>
      <c r="Q43" s="214">
        <f>VLOOKUP($L43,Лист5!$A$1:$N$10,6,FALSE)*$K43</f>
        <v>0</v>
      </c>
      <c r="R43" s="214">
        <f>VLOOKUP($L43,Лист5!$A$1:$N$10,7,FALSE)*$K43</f>
        <v>0</v>
      </c>
      <c r="S43" s="214">
        <f>VLOOKUP($L43,Лист5!$A$1:$N$10,8,FALSE)*$K43</f>
        <v>0</v>
      </c>
      <c r="T43" s="214">
        <f>VLOOKUP($L43,Лист5!$A$1:$N$10,9,FALSE)*$K43</f>
        <v>0</v>
      </c>
      <c r="U43" s="214">
        <f>VLOOKUP($L43,Лист5!$A$1:$N$10,10,FALSE)*$K43</f>
        <v>0</v>
      </c>
      <c r="V43" s="214">
        <f>VLOOKUP($L43,Лист5!$A$1:$N$10,11,FALSE)*$K43</f>
        <v>0</v>
      </c>
      <c r="W43" s="214">
        <f>VLOOKUP($L43,Лист5!$A$1:$N$10,12,FALSE)*$K43</f>
        <v>0</v>
      </c>
      <c r="X43" s="214">
        <f>VLOOKUP($L43,Лист5!$A$1:$N$10,13,FALSE)*$K43</f>
        <v>0</v>
      </c>
      <c r="Y43" s="214">
        <f>VLOOKUP($L43,Лист5!$A$1:$N$10,14,FALSE)*$K43</f>
        <v>0</v>
      </c>
      <c r="Z43" s="214" t="e">
        <f>VLOOKUP($L43,Лист5!$A$1:$N$10,15,FALSE)*$K43</f>
        <v>#REF!</v>
      </c>
      <c r="AA43" s="214" t="e">
        <f>VLOOKUP($L43,Лист5!$A$1:$N$10,16,FALSE)*$K43</f>
        <v>#REF!</v>
      </c>
      <c r="AB43" s="214" t="e">
        <f>VLOOKUP($L43,Лист5!$A$1:$N$10,17,FALSE)*$K43</f>
        <v>#REF!</v>
      </c>
      <c r="AC43" t="s">
        <v>225</v>
      </c>
    </row>
    <row r="44" spans="1:1024 1032:2048 2056:3072 3080:4096 4104:5120 5128:6144 6152:7168 7176:8192 8200:9216 9224:10240 10248:11264 11272:12288 12296:13312 13320:14336 14344:15360 15368:16363" hidden="1">
      <c r="A44" s="20"/>
      <c r="B44" s="233"/>
      <c r="C44" s="7" t="s">
        <v>64</v>
      </c>
      <c r="D44" s="7" t="s">
        <v>65</v>
      </c>
      <c r="E44" s="7">
        <v>1.06</v>
      </c>
      <c r="F44" s="7">
        <v>728</v>
      </c>
      <c r="G44" s="231">
        <v>2.5</v>
      </c>
      <c r="H44" s="18">
        <f t="shared" si="3"/>
        <v>0</v>
      </c>
      <c r="I44" s="230"/>
      <c r="J44" s="10">
        <f t="shared" si="4"/>
        <v>0</v>
      </c>
      <c r="K44" s="11">
        <f t="shared" si="5"/>
        <v>0</v>
      </c>
      <c r="L44" s="19" t="s">
        <v>38</v>
      </c>
      <c r="M44" s="214">
        <f>VLOOKUP($L44,Лист5!$A$1:$N$10,2,FALSE)*$K44</f>
        <v>0</v>
      </c>
      <c r="N44" s="214">
        <f>VLOOKUP($L44,Лист5!$A$1:$N$10,3,FALSE)*$K44</f>
        <v>0</v>
      </c>
      <c r="O44" s="214">
        <f>VLOOKUP($L44,Лист5!$A$1:$N$10,4,FALSE)*$K44</f>
        <v>0</v>
      </c>
      <c r="P44" s="214">
        <f>VLOOKUP($L44,Лист5!$A$1:$N$10,5,FALSE)*$K44</f>
        <v>0</v>
      </c>
      <c r="Q44" s="214">
        <f>VLOOKUP($L44,Лист5!$A$1:$N$10,6,FALSE)*$K44</f>
        <v>0</v>
      </c>
      <c r="R44" s="214">
        <f>VLOOKUP($L44,Лист5!$A$1:$N$10,7,FALSE)*$K44</f>
        <v>0</v>
      </c>
      <c r="S44" s="214">
        <f>VLOOKUP($L44,Лист5!$A$1:$N$10,8,FALSE)*$K44</f>
        <v>0</v>
      </c>
      <c r="T44" s="214">
        <f>VLOOKUP($L44,Лист5!$A$1:$N$10,9,FALSE)*$K44</f>
        <v>0</v>
      </c>
      <c r="U44" s="214">
        <f>VLOOKUP($L44,Лист5!$A$1:$N$10,10,FALSE)*$K44</f>
        <v>0</v>
      </c>
      <c r="V44" s="214">
        <f>VLOOKUP($L44,Лист5!$A$1:$N$10,11,FALSE)*$K44</f>
        <v>0</v>
      </c>
      <c r="W44" s="214">
        <f>VLOOKUP($L44,Лист5!$A$1:$N$10,12,FALSE)*$K44</f>
        <v>0</v>
      </c>
      <c r="X44" s="214">
        <f>VLOOKUP($L44,Лист5!$A$1:$N$10,13,FALSE)*$K44</f>
        <v>0</v>
      </c>
      <c r="Y44" s="214">
        <f>VLOOKUP($L44,Лист5!$A$1:$N$10,14,FALSE)*$K44</f>
        <v>0</v>
      </c>
      <c r="Z44" s="214" t="e">
        <f>VLOOKUP($L44,Лист5!$A$1:$N$10,15,FALSE)*$K44</f>
        <v>#REF!</v>
      </c>
      <c r="AA44" s="214" t="e">
        <f>VLOOKUP($L44,Лист5!$A$1:$N$10,16,FALSE)*$K44</f>
        <v>#REF!</v>
      </c>
      <c r="AB44" s="214" t="e">
        <f>VLOOKUP($L44,Лист5!$A$1:$N$10,17,FALSE)*$K44</f>
        <v>#REF!</v>
      </c>
      <c r="AC44" t="s">
        <v>225</v>
      </c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Q44" s="27"/>
      <c r="BR44" s="27"/>
      <c r="BS44" s="27"/>
      <c r="BT44" s="27"/>
      <c r="BU44" s="27"/>
      <c r="BV44" s="27"/>
      <c r="BW44" s="27"/>
      <c r="BX44" s="27"/>
      <c r="BY44" s="27"/>
      <c r="BZ44" s="27"/>
      <c r="CA44" s="27"/>
      <c r="CB44" s="27"/>
      <c r="CC44" s="27"/>
      <c r="CD44" s="27"/>
      <c r="CE44" s="27"/>
      <c r="CF44" s="27"/>
      <c r="CG44" s="27"/>
      <c r="CH44" s="27"/>
      <c r="CI44" s="27"/>
      <c r="CJ44" s="27"/>
      <c r="CK44" s="27"/>
      <c r="CL44" s="27"/>
      <c r="CM44" s="27"/>
      <c r="CN44" s="27"/>
      <c r="CO44" s="27"/>
      <c r="CP44" s="27"/>
      <c r="CQ44" s="27"/>
      <c r="CR44" s="27"/>
      <c r="CS44" s="27"/>
      <c r="CT44" s="27"/>
      <c r="CU44" s="27"/>
      <c r="CV44" s="27"/>
      <c r="CW44" s="27"/>
      <c r="CX44" s="27"/>
      <c r="CY44" s="27"/>
      <c r="CZ44" s="27"/>
      <c r="DA44" s="27"/>
      <c r="DB44" s="27"/>
      <c r="DC44" s="27"/>
      <c r="DD44" s="27"/>
      <c r="DE44" s="27"/>
      <c r="DF44" s="27"/>
      <c r="DG44" s="27"/>
      <c r="DH44" s="27"/>
      <c r="DI44" s="27"/>
      <c r="DJ44" s="27"/>
      <c r="DK44" s="27"/>
      <c r="DL44" s="27"/>
      <c r="DM44" s="27"/>
      <c r="DN44" s="27"/>
      <c r="DO44" s="27"/>
      <c r="DP44" s="27"/>
      <c r="DQ44" s="27"/>
      <c r="DR44" s="27"/>
      <c r="DS44" s="27"/>
      <c r="DT44" s="27"/>
      <c r="DU44" s="27"/>
      <c r="DV44" s="27"/>
      <c r="DW44" s="27"/>
      <c r="DX44" s="27"/>
      <c r="DY44" s="27"/>
      <c r="DZ44" s="27"/>
      <c r="EA44" s="27"/>
      <c r="EB44" s="27"/>
      <c r="EC44" s="27"/>
      <c r="ED44" s="27"/>
      <c r="EE44" s="27"/>
      <c r="EF44" s="27"/>
      <c r="EG44" s="27"/>
      <c r="EH44" s="27"/>
      <c r="EI44" s="27"/>
      <c r="EJ44" s="27"/>
      <c r="EK44" s="27"/>
      <c r="EL44" s="27"/>
      <c r="EM44" s="27"/>
      <c r="EN44" s="27"/>
      <c r="EO44" s="27"/>
      <c r="EP44" s="27"/>
      <c r="EQ44" s="27"/>
      <c r="ER44" s="27"/>
      <c r="ES44" s="27"/>
      <c r="ET44" s="27"/>
      <c r="EU44" s="27"/>
      <c r="EV44" s="27"/>
      <c r="EW44" s="27"/>
      <c r="EX44" s="27"/>
      <c r="EY44" s="27"/>
      <c r="EZ44" s="27"/>
      <c r="FA44" s="27"/>
      <c r="FB44" s="27"/>
      <c r="FC44" s="27"/>
      <c r="FD44" s="27"/>
      <c r="FE44" s="27"/>
      <c r="FF44" s="27"/>
      <c r="FG44" s="27"/>
      <c r="FH44" s="27"/>
      <c r="FI44" s="27"/>
      <c r="FJ44" s="27"/>
      <c r="FK44" s="27"/>
      <c r="FL44" s="27"/>
      <c r="FM44" s="27"/>
      <c r="FN44" s="27"/>
      <c r="FO44" s="27"/>
      <c r="FP44" s="27"/>
      <c r="FQ44" s="27"/>
      <c r="FR44" s="27"/>
      <c r="FS44" s="27"/>
      <c r="FT44" s="27"/>
      <c r="FU44" s="27"/>
      <c r="FV44" s="27"/>
      <c r="FW44" s="27"/>
      <c r="FX44" s="27"/>
      <c r="FY44" s="27"/>
      <c r="FZ44" s="27"/>
      <c r="GA44" s="27"/>
      <c r="GB44" s="27"/>
      <c r="GC44" s="27"/>
      <c r="GD44" s="27"/>
      <c r="GE44" s="27"/>
      <c r="GF44" s="27"/>
      <c r="GG44" s="27"/>
      <c r="GH44" s="27"/>
      <c r="GI44" s="27"/>
      <c r="GJ44" s="27"/>
      <c r="GK44" s="27"/>
      <c r="GL44" s="27"/>
      <c r="GM44" s="27"/>
      <c r="GN44" s="27"/>
      <c r="GO44" s="27"/>
      <c r="GP44" s="27"/>
      <c r="GQ44" s="27"/>
      <c r="GR44" s="27"/>
      <c r="GS44" s="27"/>
      <c r="GT44" s="27"/>
      <c r="GU44" s="27"/>
      <c r="GV44" s="27"/>
      <c r="GW44" s="27"/>
      <c r="GX44" s="27"/>
      <c r="GY44" s="27"/>
      <c r="GZ44" s="27"/>
      <c r="HA44" s="27"/>
      <c r="HB44" s="27"/>
      <c r="HC44" s="27"/>
      <c r="HD44" s="27"/>
      <c r="HE44" s="27"/>
      <c r="HF44" s="27"/>
      <c r="HG44" s="27"/>
      <c r="HH44" s="27"/>
      <c r="HI44" s="27"/>
      <c r="HJ44" s="27"/>
      <c r="HK44" s="27"/>
      <c r="HL44" s="27"/>
      <c r="HM44" s="27"/>
      <c r="HN44" s="27"/>
      <c r="HO44" s="27"/>
      <c r="HP44" s="27"/>
      <c r="HQ44" s="27"/>
      <c r="HR44" s="27"/>
      <c r="HS44" s="27"/>
      <c r="HT44" s="27"/>
      <c r="HU44" s="27"/>
      <c r="HV44" s="27"/>
      <c r="HW44" s="27"/>
      <c r="HX44" s="27"/>
      <c r="HY44" s="27"/>
      <c r="HZ44" s="27"/>
      <c r="IA44" s="27"/>
      <c r="IB44" s="27"/>
      <c r="IC44" s="27"/>
      <c r="ID44" s="27"/>
      <c r="IE44" s="27"/>
      <c r="IG44" s="27"/>
      <c r="IH44" s="27"/>
      <c r="II44" s="27"/>
      <c r="IL44" s="27"/>
      <c r="IM44" s="27"/>
      <c r="IN44" s="27"/>
      <c r="IO44" s="27"/>
      <c r="IP44" s="27"/>
      <c r="IQ44" s="27"/>
      <c r="IR44" s="27"/>
      <c r="IS44" s="27"/>
      <c r="IT44" s="27"/>
      <c r="IU44" s="27"/>
      <c r="IV44" s="27"/>
      <c r="JD44" s="27"/>
      <c r="JE44" s="27"/>
      <c r="JF44" s="27"/>
      <c r="JG44" s="27"/>
      <c r="JH44" s="27"/>
      <c r="JI44" s="27"/>
      <c r="JJ44" s="27"/>
      <c r="JK44" s="27"/>
      <c r="JL44" s="27"/>
      <c r="JM44" s="27"/>
      <c r="JN44" s="27"/>
      <c r="JO44" s="27"/>
      <c r="JP44" s="27"/>
      <c r="JQ44" s="27"/>
      <c r="JR44" s="27"/>
      <c r="JS44" s="27"/>
      <c r="JT44" s="27"/>
      <c r="JU44" s="27"/>
      <c r="JV44" s="27"/>
      <c r="JW44" s="27"/>
      <c r="JX44" s="27"/>
      <c r="JY44" s="27"/>
      <c r="JZ44" s="27"/>
      <c r="KA44" s="27"/>
      <c r="KB44" s="27"/>
      <c r="KC44" s="27"/>
      <c r="KD44" s="27"/>
      <c r="KE44" s="27"/>
      <c r="KF44" s="27"/>
      <c r="KG44" s="27"/>
      <c r="KH44" s="27"/>
      <c r="KI44" s="27"/>
      <c r="KJ44" s="27"/>
      <c r="KK44" s="27"/>
      <c r="KL44" s="27"/>
      <c r="KM44" s="27"/>
      <c r="KN44" s="27"/>
      <c r="KO44" s="27"/>
      <c r="KP44" s="27"/>
      <c r="KQ44" s="27"/>
      <c r="KR44" s="27"/>
      <c r="KS44" s="27"/>
      <c r="KT44" s="27"/>
      <c r="KU44" s="27"/>
      <c r="KV44" s="27"/>
      <c r="KW44" s="27"/>
      <c r="KX44" s="27"/>
      <c r="KY44" s="27"/>
      <c r="KZ44" s="27"/>
      <c r="LA44" s="27"/>
      <c r="LB44" s="27"/>
      <c r="LC44" s="27"/>
      <c r="LD44" s="27"/>
      <c r="LE44" s="27"/>
      <c r="LF44" s="27"/>
      <c r="LG44" s="27"/>
      <c r="LH44" s="27"/>
      <c r="LI44" s="27"/>
      <c r="LJ44" s="27"/>
      <c r="LK44" s="27"/>
      <c r="LL44" s="27"/>
      <c r="LM44" s="27"/>
      <c r="LN44" s="27"/>
      <c r="LO44" s="27"/>
      <c r="LP44" s="27"/>
      <c r="LQ44" s="27"/>
      <c r="LR44" s="27"/>
      <c r="LS44" s="27"/>
      <c r="LT44" s="27"/>
      <c r="LU44" s="27"/>
      <c r="LV44" s="27"/>
      <c r="LW44" s="27"/>
      <c r="LX44" s="27"/>
      <c r="LY44" s="27"/>
      <c r="LZ44" s="27"/>
      <c r="MA44" s="27"/>
      <c r="MB44" s="27"/>
      <c r="MC44" s="27"/>
      <c r="MD44" s="27"/>
      <c r="ME44" s="27"/>
      <c r="MF44" s="27"/>
      <c r="MG44" s="27"/>
      <c r="MH44" s="27"/>
      <c r="MI44" s="27"/>
      <c r="MJ44" s="27"/>
      <c r="MK44" s="27"/>
      <c r="ML44" s="27"/>
      <c r="MM44" s="27"/>
      <c r="MN44" s="27"/>
      <c r="MO44" s="27"/>
      <c r="MP44" s="27"/>
      <c r="MQ44" s="27"/>
      <c r="MR44" s="27"/>
      <c r="MS44" s="27"/>
      <c r="MT44" s="27"/>
      <c r="MU44" s="27"/>
      <c r="MV44" s="27"/>
      <c r="MW44" s="27"/>
      <c r="MX44" s="27"/>
      <c r="MY44" s="27"/>
      <c r="MZ44" s="27"/>
      <c r="NA44" s="27"/>
      <c r="NB44" s="27"/>
      <c r="NC44" s="27"/>
      <c r="ND44" s="27"/>
      <c r="NE44" s="27"/>
      <c r="NF44" s="27"/>
      <c r="NG44" s="27"/>
      <c r="NH44" s="27"/>
      <c r="NI44" s="27"/>
      <c r="NJ44" s="27"/>
      <c r="NK44" s="27"/>
      <c r="NL44" s="27"/>
      <c r="NM44" s="27"/>
      <c r="NN44" s="27"/>
      <c r="NO44" s="27"/>
      <c r="NP44" s="27"/>
      <c r="NQ44" s="27"/>
      <c r="NR44" s="27"/>
      <c r="NS44" s="27"/>
      <c r="NT44" s="27"/>
      <c r="NU44" s="27"/>
      <c r="NV44" s="27"/>
      <c r="NW44" s="27"/>
      <c r="NX44" s="27"/>
      <c r="NY44" s="27"/>
      <c r="NZ44" s="27"/>
      <c r="OA44" s="27"/>
      <c r="OB44" s="27"/>
      <c r="OC44" s="27"/>
      <c r="OD44" s="27"/>
      <c r="OE44" s="27"/>
      <c r="OF44" s="27"/>
      <c r="OG44" s="27"/>
      <c r="OH44" s="27"/>
      <c r="OI44" s="27"/>
      <c r="OJ44" s="27"/>
      <c r="OK44" s="27"/>
      <c r="OL44" s="27"/>
      <c r="OM44" s="27"/>
      <c r="ON44" s="27"/>
      <c r="OO44" s="27"/>
      <c r="OP44" s="27"/>
      <c r="OQ44" s="27"/>
      <c r="OR44" s="27"/>
      <c r="OS44" s="27"/>
      <c r="OT44" s="27"/>
      <c r="OU44" s="27"/>
      <c r="OV44" s="27"/>
      <c r="OW44" s="27"/>
      <c r="OX44" s="27"/>
      <c r="OY44" s="27"/>
      <c r="OZ44" s="27"/>
      <c r="PA44" s="27"/>
      <c r="PB44" s="27"/>
      <c r="PC44" s="27"/>
      <c r="PD44" s="27"/>
      <c r="PE44" s="27"/>
      <c r="PF44" s="27"/>
      <c r="PG44" s="27"/>
      <c r="PH44" s="27"/>
      <c r="PI44" s="27"/>
      <c r="PJ44" s="27"/>
      <c r="PK44" s="27"/>
      <c r="PL44" s="27"/>
      <c r="PM44" s="27"/>
      <c r="PN44" s="27"/>
      <c r="PO44" s="27"/>
      <c r="PP44" s="27"/>
      <c r="PQ44" s="27"/>
      <c r="PR44" s="27"/>
      <c r="PS44" s="27"/>
      <c r="PT44" s="27"/>
      <c r="PU44" s="27"/>
      <c r="PV44" s="27"/>
      <c r="PW44" s="27"/>
      <c r="PX44" s="27"/>
      <c r="PY44" s="27"/>
      <c r="PZ44" s="27"/>
      <c r="QA44" s="27"/>
      <c r="QB44" s="27"/>
      <c r="QC44" s="27"/>
      <c r="QD44" s="27"/>
      <c r="QE44" s="27"/>
      <c r="QF44" s="27"/>
      <c r="QG44" s="27"/>
      <c r="QH44" s="27"/>
      <c r="QI44" s="27"/>
      <c r="QJ44" s="27"/>
      <c r="QK44" s="27"/>
      <c r="QL44" s="27"/>
      <c r="QM44" s="27"/>
      <c r="QN44" s="27"/>
      <c r="QO44" s="27"/>
      <c r="QP44" s="27"/>
      <c r="QQ44" s="27"/>
      <c r="QR44" s="27"/>
      <c r="QS44" s="27"/>
      <c r="QT44" s="27"/>
      <c r="QU44" s="27"/>
      <c r="QV44" s="27"/>
      <c r="QW44" s="27"/>
      <c r="QX44" s="27"/>
      <c r="QY44" s="27"/>
      <c r="QZ44" s="27"/>
      <c r="RA44" s="27"/>
      <c r="RB44" s="27"/>
      <c r="RC44" s="27"/>
      <c r="RD44" s="27"/>
      <c r="RE44" s="27"/>
      <c r="RF44" s="27"/>
      <c r="RG44" s="27"/>
      <c r="RH44" s="27"/>
      <c r="RI44" s="27"/>
      <c r="RJ44" s="27"/>
      <c r="RK44" s="27"/>
      <c r="RL44" s="27"/>
      <c r="RM44" s="27"/>
      <c r="RN44" s="27"/>
      <c r="RO44" s="27"/>
      <c r="RP44" s="27"/>
      <c r="RQ44" s="27"/>
      <c r="RR44" s="27"/>
      <c r="RS44" s="27"/>
      <c r="RT44" s="27"/>
      <c r="RU44" s="27"/>
      <c r="RV44" s="27"/>
      <c r="RW44" s="27"/>
      <c r="RX44" s="27"/>
      <c r="RY44" s="27"/>
      <c r="RZ44" s="27"/>
      <c r="SA44" s="27"/>
      <c r="SC44" s="27"/>
      <c r="SD44" s="27"/>
      <c r="SE44" s="27"/>
      <c r="SH44" s="27"/>
      <c r="SI44" s="27"/>
      <c r="SJ44" s="27"/>
      <c r="SK44" s="27"/>
      <c r="SL44" s="27"/>
      <c r="SM44" s="27"/>
      <c r="SN44" s="27"/>
      <c r="SO44" s="27"/>
      <c r="SP44" s="27"/>
      <c r="SQ44" s="27"/>
      <c r="SR44" s="27"/>
      <c r="SZ44" s="27"/>
      <c r="TA44" s="27"/>
      <c r="TB44" s="27"/>
      <c r="TC44" s="27"/>
      <c r="TD44" s="27"/>
      <c r="TE44" s="27"/>
      <c r="TF44" s="27"/>
      <c r="TG44" s="27"/>
      <c r="TH44" s="27"/>
      <c r="TI44" s="27"/>
      <c r="TJ44" s="27"/>
      <c r="TK44" s="27"/>
      <c r="TL44" s="27"/>
      <c r="TM44" s="27"/>
      <c r="TN44" s="27"/>
      <c r="TO44" s="27"/>
      <c r="TP44" s="27"/>
      <c r="TQ44" s="27"/>
      <c r="TR44" s="27"/>
      <c r="TS44" s="27"/>
      <c r="TT44" s="27"/>
      <c r="TU44" s="27"/>
      <c r="TV44" s="27"/>
      <c r="TW44" s="27"/>
      <c r="TX44" s="27"/>
      <c r="TY44" s="27"/>
      <c r="TZ44" s="27"/>
      <c r="UA44" s="27"/>
      <c r="UB44" s="27"/>
      <c r="UC44" s="27"/>
      <c r="UD44" s="27"/>
      <c r="UE44" s="27"/>
      <c r="UF44" s="27"/>
      <c r="UG44" s="27"/>
      <c r="UH44" s="27"/>
      <c r="UI44" s="27"/>
      <c r="UJ44" s="27"/>
      <c r="UK44" s="27"/>
      <c r="UL44" s="27"/>
      <c r="UM44" s="27"/>
      <c r="UN44" s="27"/>
      <c r="UO44" s="27"/>
      <c r="UP44" s="27"/>
      <c r="UQ44" s="27"/>
      <c r="UR44" s="27"/>
      <c r="US44" s="27"/>
      <c r="UT44" s="27"/>
      <c r="UU44" s="27"/>
      <c r="UV44" s="27"/>
      <c r="UW44" s="27"/>
      <c r="UX44" s="27"/>
      <c r="UY44" s="27"/>
      <c r="UZ44" s="27"/>
      <c r="VA44" s="27"/>
      <c r="VB44" s="27"/>
      <c r="VC44" s="27"/>
      <c r="VD44" s="27"/>
      <c r="VE44" s="27"/>
      <c r="VF44" s="27"/>
      <c r="VG44" s="27"/>
      <c r="VH44" s="27"/>
      <c r="VI44" s="27"/>
      <c r="VJ44" s="27"/>
      <c r="VK44" s="27"/>
      <c r="VL44" s="27"/>
      <c r="VM44" s="27"/>
      <c r="VN44" s="27"/>
      <c r="VO44" s="27"/>
      <c r="VP44" s="27"/>
      <c r="VQ44" s="27"/>
      <c r="VR44" s="27"/>
      <c r="VS44" s="27"/>
      <c r="VT44" s="27"/>
      <c r="VU44" s="27"/>
      <c r="VV44" s="27"/>
      <c r="VW44" s="27"/>
      <c r="VX44" s="27"/>
      <c r="VY44" s="27"/>
      <c r="VZ44" s="27"/>
      <c r="WA44" s="27"/>
      <c r="WB44" s="27"/>
      <c r="WC44" s="27"/>
      <c r="WD44" s="27"/>
      <c r="WE44" s="27"/>
      <c r="WF44" s="27"/>
      <c r="WG44" s="27"/>
      <c r="WH44" s="27"/>
      <c r="WI44" s="27"/>
      <c r="WJ44" s="27"/>
      <c r="WK44" s="27"/>
      <c r="WL44" s="27"/>
      <c r="WM44" s="27"/>
      <c r="WN44" s="27"/>
      <c r="WO44" s="27"/>
      <c r="WP44" s="27"/>
      <c r="WQ44" s="27"/>
      <c r="WR44" s="27"/>
      <c r="WS44" s="27"/>
      <c r="WT44" s="27"/>
      <c r="WU44" s="27"/>
      <c r="WV44" s="27"/>
      <c r="WW44" s="27"/>
      <c r="WX44" s="27"/>
      <c r="WY44" s="27"/>
      <c r="WZ44" s="27"/>
      <c r="XA44" s="27"/>
      <c r="XB44" s="27"/>
      <c r="XC44" s="27"/>
      <c r="XD44" s="27"/>
      <c r="XE44" s="27"/>
      <c r="XF44" s="27"/>
      <c r="XG44" s="27"/>
      <c r="XH44" s="27"/>
      <c r="XI44" s="27"/>
      <c r="XJ44" s="27"/>
      <c r="XK44" s="27"/>
      <c r="XL44" s="27"/>
      <c r="XM44" s="27"/>
      <c r="XN44" s="27"/>
      <c r="XO44" s="27"/>
      <c r="XP44" s="27"/>
      <c r="XQ44" s="27"/>
      <c r="XR44" s="27"/>
      <c r="XS44" s="27"/>
      <c r="XT44" s="27"/>
      <c r="XU44" s="27"/>
      <c r="XV44" s="27"/>
      <c r="XW44" s="27"/>
      <c r="XX44" s="27"/>
      <c r="XY44" s="27"/>
      <c r="XZ44" s="27"/>
      <c r="YA44" s="27"/>
      <c r="YB44" s="27"/>
      <c r="YC44" s="27"/>
      <c r="YD44" s="27"/>
      <c r="YE44" s="27"/>
      <c r="YF44" s="27"/>
      <c r="YG44" s="27"/>
      <c r="YH44" s="27"/>
      <c r="YI44" s="27"/>
      <c r="YJ44" s="27"/>
      <c r="YK44" s="27"/>
      <c r="YL44" s="27"/>
      <c r="YM44" s="27"/>
      <c r="YN44" s="27"/>
      <c r="YO44" s="27"/>
      <c r="YP44" s="27"/>
      <c r="YQ44" s="27"/>
      <c r="YR44" s="27"/>
      <c r="YS44" s="27"/>
      <c r="YT44" s="27"/>
      <c r="YU44" s="27"/>
      <c r="YV44" s="27"/>
      <c r="YW44" s="27"/>
      <c r="YX44" s="27"/>
      <c r="YY44" s="27"/>
      <c r="YZ44" s="27"/>
      <c r="ZA44" s="27"/>
      <c r="ZB44" s="27"/>
      <c r="ZC44" s="27"/>
      <c r="ZD44" s="27"/>
      <c r="ZE44" s="27"/>
      <c r="ZF44" s="27"/>
      <c r="ZG44" s="27"/>
      <c r="ZH44" s="27"/>
      <c r="ZI44" s="27"/>
      <c r="ZJ44" s="27"/>
      <c r="ZK44" s="27"/>
      <c r="ZL44" s="27"/>
      <c r="ZM44" s="27"/>
      <c r="ZN44" s="27"/>
      <c r="ZO44" s="27"/>
      <c r="ZP44" s="27"/>
      <c r="ZQ44" s="27"/>
      <c r="ZR44" s="27"/>
      <c r="ZS44" s="27"/>
      <c r="ZT44" s="27"/>
      <c r="ZU44" s="27"/>
      <c r="ZV44" s="27"/>
      <c r="ZW44" s="27"/>
      <c r="ZX44" s="27"/>
      <c r="ZY44" s="27"/>
      <c r="ZZ44" s="27"/>
      <c r="AAA44" s="27"/>
      <c r="AAB44" s="27"/>
      <c r="AAC44" s="27"/>
      <c r="AAD44" s="27"/>
      <c r="AAE44" s="27"/>
      <c r="AAF44" s="27"/>
      <c r="AAG44" s="27"/>
      <c r="AAH44" s="27"/>
      <c r="AAI44" s="27"/>
      <c r="AAJ44" s="27"/>
      <c r="AAK44" s="27"/>
      <c r="AAL44" s="27"/>
      <c r="AAM44" s="27"/>
      <c r="AAN44" s="27"/>
      <c r="AAO44" s="27"/>
      <c r="AAP44" s="27"/>
      <c r="AAQ44" s="27"/>
      <c r="AAR44" s="27"/>
      <c r="AAS44" s="27"/>
      <c r="AAT44" s="27"/>
      <c r="AAU44" s="27"/>
      <c r="AAV44" s="27"/>
      <c r="AAW44" s="27"/>
      <c r="AAX44" s="27"/>
      <c r="AAY44" s="27"/>
      <c r="AAZ44" s="27"/>
      <c r="ABA44" s="27"/>
      <c r="ABB44" s="27"/>
      <c r="ABC44" s="27"/>
      <c r="ABD44" s="27"/>
      <c r="ABE44" s="27"/>
      <c r="ABF44" s="27"/>
      <c r="ABG44" s="27"/>
      <c r="ABH44" s="27"/>
      <c r="ABI44" s="27"/>
      <c r="ABJ44" s="27"/>
      <c r="ABK44" s="27"/>
      <c r="ABL44" s="27"/>
      <c r="ABM44" s="27"/>
      <c r="ABN44" s="27"/>
      <c r="ABO44" s="27"/>
      <c r="ABP44" s="27"/>
      <c r="ABQ44" s="27"/>
      <c r="ABR44" s="27"/>
      <c r="ABS44" s="27"/>
      <c r="ABT44" s="27"/>
      <c r="ABU44" s="27"/>
      <c r="ABV44" s="27"/>
      <c r="ABW44" s="27"/>
      <c r="ABY44" s="27"/>
      <c r="ABZ44" s="27"/>
      <c r="ACA44" s="27"/>
      <c r="ACD44" s="27"/>
      <c r="ACE44" s="27"/>
      <c r="ACF44" s="27"/>
      <c r="ACG44" s="27"/>
      <c r="ACH44" s="27"/>
      <c r="ACI44" s="27"/>
      <c r="ACJ44" s="27"/>
      <c r="ACK44" s="27"/>
      <c r="ACL44" s="27"/>
      <c r="ACM44" s="27"/>
      <c r="ACN44" s="27"/>
      <c r="ACV44" s="27"/>
      <c r="ACW44" s="27"/>
      <c r="ACX44" s="27"/>
      <c r="ACY44" s="27"/>
      <c r="ACZ44" s="27"/>
      <c r="ADA44" s="27"/>
      <c r="ADB44" s="27"/>
      <c r="ADC44" s="27"/>
      <c r="ADD44" s="27"/>
      <c r="ADE44" s="27"/>
      <c r="ADF44" s="27"/>
      <c r="ADG44" s="27"/>
      <c r="ADH44" s="27"/>
      <c r="ADI44" s="27"/>
      <c r="ADJ44" s="27"/>
      <c r="ADK44" s="27"/>
      <c r="ADL44" s="27"/>
      <c r="ADM44" s="27"/>
      <c r="ADN44" s="27"/>
      <c r="ADO44" s="27"/>
      <c r="ADP44" s="27"/>
      <c r="ADQ44" s="27"/>
      <c r="ADR44" s="27"/>
      <c r="ADS44" s="27"/>
      <c r="ADT44" s="27"/>
      <c r="ADU44" s="27"/>
      <c r="ADV44" s="27"/>
      <c r="ADW44" s="27"/>
      <c r="ADX44" s="27"/>
      <c r="ADY44" s="27"/>
      <c r="ADZ44" s="27"/>
      <c r="AEA44" s="27"/>
      <c r="AEB44" s="27"/>
      <c r="AEC44" s="27"/>
      <c r="AED44" s="27"/>
      <c r="AEE44" s="27"/>
      <c r="AEF44" s="27"/>
      <c r="AEG44" s="27"/>
      <c r="AEH44" s="27"/>
      <c r="AEI44" s="27"/>
      <c r="AEJ44" s="27"/>
      <c r="AEK44" s="27"/>
      <c r="AEL44" s="27"/>
      <c r="AEM44" s="27"/>
      <c r="AEN44" s="27"/>
      <c r="AEO44" s="27"/>
      <c r="AEP44" s="27"/>
      <c r="AEQ44" s="27"/>
      <c r="AER44" s="27"/>
      <c r="AES44" s="27"/>
      <c r="AET44" s="27"/>
      <c r="AEU44" s="27"/>
      <c r="AEV44" s="27"/>
      <c r="AEW44" s="27"/>
      <c r="AEX44" s="27"/>
      <c r="AEY44" s="27"/>
      <c r="AEZ44" s="27"/>
      <c r="AFA44" s="27"/>
      <c r="AFB44" s="27"/>
      <c r="AFC44" s="27"/>
      <c r="AFD44" s="27"/>
      <c r="AFE44" s="27"/>
      <c r="AFF44" s="27"/>
      <c r="AFG44" s="27"/>
      <c r="AFH44" s="27"/>
      <c r="AFI44" s="27"/>
      <c r="AFJ44" s="27"/>
      <c r="AFK44" s="27"/>
      <c r="AFL44" s="27"/>
      <c r="AFM44" s="27"/>
      <c r="AFN44" s="27"/>
      <c r="AFO44" s="27"/>
      <c r="AFP44" s="27"/>
      <c r="AFQ44" s="27"/>
      <c r="AFR44" s="27"/>
      <c r="AFS44" s="27"/>
      <c r="AFT44" s="27"/>
      <c r="AFU44" s="27"/>
      <c r="AFV44" s="27"/>
      <c r="AFW44" s="27"/>
      <c r="AFX44" s="27"/>
      <c r="AFY44" s="27"/>
      <c r="AFZ44" s="27"/>
      <c r="AGA44" s="27"/>
      <c r="AGB44" s="27"/>
      <c r="AGC44" s="27"/>
      <c r="AGD44" s="27"/>
      <c r="AGE44" s="27"/>
      <c r="AGF44" s="27"/>
      <c r="AGG44" s="27"/>
      <c r="AGH44" s="27"/>
      <c r="AGI44" s="27"/>
      <c r="AGJ44" s="27"/>
      <c r="AGK44" s="27"/>
      <c r="AGL44" s="27"/>
      <c r="AGM44" s="27"/>
      <c r="AGN44" s="27"/>
      <c r="AGO44" s="27"/>
      <c r="AGP44" s="27"/>
      <c r="AGQ44" s="27"/>
      <c r="AGR44" s="27"/>
      <c r="AGS44" s="27"/>
      <c r="AGT44" s="27"/>
      <c r="AGU44" s="27"/>
      <c r="AGV44" s="27"/>
      <c r="AGW44" s="27"/>
      <c r="AGX44" s="27"/>
      <c r="AGY44" s="27"/>
      <c r="AGZ44" s="27"/>
      <c r="AHA44" s="27"/>
      <c r="AHB44" s="27"/>
      <c r="AHC44" s="27"/>
      <c r="AHD44" s="27"/>
      <c r="AHE44" s="27"/>
      <c r="AHF44" s="27"/>
      <c r="AHG44" s="27"/>
      <c r="AHH44" s="27"/>
      <c r="AHI44" s="27"/>
      <c r="AHJ44" s="27"/>
      <c r="AHK44" s="27"/>
      <c r="AHL44" s="27"/>
      <c r="AHM44" s="27"/>
      <c r="AHN44" s="27"/>
      <c r="AHO44" s="27"/>
      <c r="AHP44" s="27"/>
      <c r="AHQ44" s="27"/>
      <c r="AHR44" s="27"/>
      <c r="AHS44" s="27"/>
      <c r="AHT44" s="27"/>
      <c r="AHU44" s="27"/>
      <c r="AHV44" s="27"/>
      <c r="AHW44" s="27"/>
      <c r="AHX44" s="27"/>
      <c r="AHY44" s="27"/>
      <c r="AHZ44" s="27"/>
      <c r="AIA44" s="27"/>
      <c r="AIB44" s="27"/>
      <c r="AIC44" s="27"/>
      <c r="AID44" s="27"/>
      <c r="AIE44" s="27"/>
      <c r="AIF44" s="27"/>
      <c r="AIG44" s="27"/>
      <c r="AIH44" s="27"/>
      <c r="AII44" s="27"/>
      <c r="AIJ44" s="27"/>
      <c r="AIK44" s="27"/>
      <c r="AIL44" s="27"/>
      <c r="AIM44" s="27"/>
      <c r="AIN44" s="27"/>
      <c r="AIO44" s="27"/>
      <c r="AIP44" s="27"/>
      <c r="AIQ44" s="27"/>
      <c r="AIR44" s="27"/>
      <c r="AIS44" s="27"/>
      <c r="AIT44" s="27"/>
      <c r="AIU44" s="27"/>
      <c r="AIV44" s="27"/>
      <c r="AIW44" s="27"/>
      <c r="AIX44" s="27"/>
      <c r="AIY44" s="27"/>
      <c r="AIZ44" s="27"/>
      <c r="AJA44" s="27"/>
      <c r="AJB44" s="27"/>
      <c r="AJC44" s="27"/>
      <c r="AJD44" s="27"/>
      <c r="AJE44" s="27"/>
      <c r="AJF44" s="27"/>
      <c r="AJG44" s="27"/>
      <c r="AJH44" s="27"/>
      <c r="AJI44" s="27"/>
      <c r="AJJ44" s="27"/>
      <c r="AJK44" s="27"/>
      <c r="AJL44" s="27"/>
      <c r="AJM44" s="27"/>
      <c r="AJN44" s="27"/>
      <c r="AJO44" s="27"/>
      <c r="AJP44" s="27"/>
      <c r="AJQ44" s="27"/>
      <c r="AJR44" s="27"/>
      <c r="AJS44" s="27"/>
      <c r="AJT44" s="27"/>
      <c r="AJU44" s="27"/>
      <c r="AJV44" s="27"/>
      <c r="AJW44" s="27"/>
      <c r="AJX44" s="27"/>
      <c r="AJY44" s="27"/>
      <c r="AJZ44" s="27"/>
      <c r="AKA44" s="27"/>
      <c r="AKB44" s="27"/>
      <c r="AKC44" s="27"/>
      <c r="AKD44" s="27"/>
      <c r="AKE44" s="27"/>
      <c r="AKF44" s="27"/>
      <c r="AKG44" s="27"/>
      <c r="AKH44" s="27"/>
      <c r="AKI44" s="27"/>
      <c r="AKJ44" s="27"/>
      <c r="AKK44" s="27"/>
      <c r="AKL44" s="27"/>
      <c r="AKM44" s="27"/>
      <c r="AKN44" s="27"/>
      <c r="AKO44" s="27"/>
      <c r="AKP44" s="27"/>
      <c r="AKQ44" s="27"/>
      <c r="AKR44" s="27"/>
      <c r="AKS44" s="27"/>
      <c r="AKT44" s="27"/>
      <c r="AKU44" s="27"/>
      <c r="AKV44" s="27"/>
      <c r="AKW44" s="27"/>
      <c r="AKX44" s="27"/>
      <c r="AKY44" s="27"/>
      <c r="AKZ44" s="27"/>
      <c r="ALA44" s="27"/>
      <c r="ALB44" s="27"/>
      <c r="ALC44" s="27"/>
      <c r="ALD44" s="27"/>
      <c r="ALE44" s="27"/>
      <c r="ALF44" s="27"/>
      <c r="ALG44" s="27"/>
      <c r="ALH44" s="27"/>
      <c r="ALI44" s="27"/>
      <c r="ALJ44" s="27"/>
      <c r="ALK44" s="27"/>
      <c r="ALL44" s="27"/>
      <c r="ALM44" s="27"/>
      <c r="ALN44" s="27"/>
      <c r="ALO44" s="27"/>
      <c r="ALP44" s="27"/>
      <c r="ALQ44" s="27"/>
      <c r="ALR44" s="27"/>
      <c r="ALS44" s="27"/>
      <c r="ALU44" s="27"/>
      <c r="ALV44" s="27"/>
      <c r="ALW44" s="27"/>
      <c r="ALZ44" s="27"/>
      <c r="AMA44" s="27"/>
      <c r="AMB44" s="27"/>
      <c r="AMC44" s="27"/>
      <c r="AMD44" s="27"/>
      <c r="AME44" s="27"/>
      <c r="AMF44" s="27"/>
      <c r="AMG44" s="27"/>
      <c r="AMH44" s="27"/>
      <c r="AMI44" s="27"/>
      <c r="AMJ44" s="27"/>
      <c r="AMR44" s="27"/>
      <c r="AMS44" s="27"/>
      <c r="AMT44" s="27"/>
      <c r="AMU44" s="27"/>
      <c r="AMV44" s="27"/>
      <c r="AMW44" s="27"/>
      <c r="AMX44" s="27"/>
      <c r="AMY44" s="27"/>
      <c r="AMZ44" s="27"/>
      <c r="ANA44" s="27"/>
      <c r="ANB44" s="27"/>
      <c r="ANC44" s="27"/>
      <c r="AND44" s="27"/>
      <c r="ANE44" s="27"/>
      <c r="ANF44" s="27"/>
      <c r="ANG44" s="27"/>
      <c r="ANH44" s="27"/>
      <c r="ANI44" s="27"/>
      <c r="ANJ44" s="27"/>
      <c r="ANK44" s="27"/>
      <c r="ANL44" s="27"/>
      <c r="ANM44" s="27"/>
      <c r="ANN44" s="27"/>
      <c r="ANO44" s="27"/>
      <c r="ANP44" s="27"/>
      <c r="ANQ44" s="27"/>
      <c r="ANR44" s="27"/>
      <c r="ANS44" s="27"/>
      <c r="ANT44" s="27"/>
      <c r="ANU44" s="27"/>
      <c r="ANV44" s="27"/>
      <c r="ANW44" s="27"/>
      <c r="ANX44" s="27"/>
      <c r="ANY44" s="27"/>
      <c r="ANZ44" s="27"/>
      <c r="AOA44" s="27"/>
      <c r="AOB44" s="27"/>
      <c r="AOC44" s="27"/>
      <c r="AOD44" s="27"/>
      <c r="AOE44" s="27"/>
      <c r="AOF44" s="27"/>
      <c r="AOG44" s="27"/>
      <c r="AOH44" s="27"/>
      <c r="AOI44" s="27"/>
      <c r="AOJ44" s="27"/>
      <c r="AOK44" s="27"/>
      <c r="AOL44" s="27"/>
      <c r="AOM44" s="27"/>
      <c r="AON44" s="27"/>
      <c r="AOO44" s="27"/>
      <c r="AOP44" s="27"/>
      <c r="AOQ44" s="27"/>
      <c r="AOR44" s="27"/>
      <c r="AOS44" s="27"/>
      <c r="AOT44" s="27"/>
      <c r="AOU44" s="27"/>
      <c r="AOV44" s="27"/>
      <c r="AOW44" s="27"/>
      <c r="AOX44" s="27"/>
      <c r="AOY44" s="27"/>
      <c r="AOZ44" s="27"/>
      <c r="APA44" s="27"/>
      <c r="APB44" s="27"/>
      <c r="APC44" s="27"/>
      <c r="APD44" s="27"/>
      <c r="APE44" s="27"/>
      <c r="APF44" s="27"/>
      <c r="APG44" s="27"/>
      <c r="APH44" s="27"/>
      <c r="API44" s="27"/>
      <c r="APJ44" s="27"/>
      <c r="APK44" s="27"/>
      <c r="APL44" s="27"/>
      <c r="APM44" s="27"/>
      <c r="APN44" s="27"/>
      <c r="APO44" s="27"/>
      <c r="APP44" s="27"/>
      <c r="APQ44" s="27"/>
      <c r="APR44" s="27"/>
      <c r="APS44" s="27"/>
      <c r="APT44" s="27"/>
      <c r="APU44" s="27"/>
      <c r="APV44" s="27"/>
      <c r="APW44" s="27"/>
      <c r="APX44" s="27"/>
      <c r="APY44" s="27"/>
      <c r="APZ44" s="27"/>
      <c r="AQA44" s="27"/>
      <c r="AQB44" s="27"/>
      <c r="AQC44" s="27"/>
      <c r="AQD44" s="27"/>
      <c r="AQE44" s="27"/>
      <c r="AQF44" s="27"/>
      <c r="AQG44" s="27"/>
      <c r="AQH44" s="27"/>
      <c r="AQI44" s="27"/>
      <c r="AQJ44" s="27"/>
      <c r="AQK44" s="27"/>
      <c r="AQL44" s="27"/>
      <c r="AQM44" s="27"/>
      <c r="AQN44" s="27"/>
      <c r="AQO44" s="27"/>
      <c r="AQP44" s="27"/>
      <c r="AQQ44" s="27"/>
      <c r="AQR44" s="27"/>
      <c r="AQS44" s="27"/>
      <c r="AQT44" s="27"/>
      <c r="AQU44" s="27"/>
      <c r="AQV44" s="27"/>
      <c r="AQW44" s="27"/>
      <c r="AQX44" s="27"/>
      <c r="AQY44" s="27"/>
      <c r="AQZ44" s="27"/>
      <c r="ARA44" s="27"/>
      <c r="ARB44" s="27"/>
      <c r="ARC44" s="27"/>
      <c r="ARD44" s="27"/>
      <c r="ARE44" s="27"/>
      <c r="ARF44" s="27"/>
      <c r="ARG44" s="27"/>
      <c r="ARH44" s="27"/>
      <c r="ARI44" s="27"/>
      <c r="ARJ44" s="27"/>
      <c r="ARK44" s="27"/>
      <c r="ARL44" s="27"/>
      <c r="ARM44" s="27"/>
      <c r="ARN44" s="27"/>
      <c r="ARO44" s="27"/>
      <c r="ARP44" s="27"/>
      <c r="ARQ44" s="27"/>
      <c r="ARR44" s="27"/>
      <c r="ARS44" s="27"/>
      <c r="ART44" s="27"/>
      <c r="ARU44" s="27"/>
      <c r="ARV44" s="27"/>
      <c r="ARW44" s="27"/>
      <c r="ARX44" s="27"/>
      <c r="ARY44" s="27"/>
      <c r="ARZ44" s="27"/>
      <c r="ASA44" s="27"/>
      <c r="ASB44" s="27"/>
      <c r="ASC44" s="27"/>
      <c r="ASD44" s="27"/>
      <c r="ASE44" s="27"/>
      <c r="ASF44" s="27"/>
      <c r="ASG44" s="27"/>
      <c r="ASH44" s="27"/>
      <c r="ASI44" s="27"/>
      <c r="ASJ44" s="27"/>
      <c r="ASK44" s="27"/>
      <c r="ASL44" s="27"/>
      <c r="ASM44" s="27"/>
      <c r="ASN44" s="27"/>
      <c r="ASO44" s="27"/>
      <c r="ASP44" s="27"/>
      <c r="ASQ44" s="27"/>
      <c r="ASR44" s="27"/>
      <c r="ASS44" s="27"/>
      <c r="AST44" s="27"/>
      <c r="ASU44" s="27"/>
      <c r="ASV44" s="27"/>
      <c r="ASW44" s="27"/>
      <c r="ASX44" s="27"/>
      <c r="ASY44" s="27"/>
      <c r="ASZ44" s="27"/>
      <c r="ATA44" s="27"/>
      <c r="ATB44" s="27"/>
      <c r="ATC44" s="27"/>
      <c r="ATD44" s="27"/>
      <c r="ATE44" s="27"/>
      <c r="ATF44" s="27"/>
      <c r="ATG44" s="27"/>
      <c r="ATH44" s="27"/>
      <c r="ATI44" s="27"/>
      <c r="ATJ44" s="27"/>
      <c r="ATK44" s="27"/>
      <c r="ATL44" s="27"/>
      <c r="ATM44" s="27"/>
      <c r="ATN44" s="27"/>
      <c r="ATO44" s="27"/>
      <c r="ATP44" s="27"/>
      <c r="ATQ44" s="27"/>
      <c r="ATR44" s="27"/>
      <c r="ATS44" s="27"/>
      <c r="ATT44" s="27"/>
      <c r="ATU44" s="27"/>
      <c r="ATV44" s="27"/>
      <c r="ATW44" s="27"/>
      <c r="ATX44" s="27"/>
      <c r="ATY44" s="27"/>
      <c r="ATZ44" s="27"/>
      <c r="AUA44" s="27"/>
      <c r="AUB44" s="27"/>
      <c r="AUC44" s="27"/>
      <c r="AUD44" s="27"/>
      <c r="AUE44" s="27"/>
      <c r="AUF44" s="27"/>
      <c r="AUG44" s="27"/>
      <c r="AUH44" s="27"/>
      <c r="AUI44" s="27"/>
      <c r="AUJ44" s="27"/>
      <c r="AUK44" s="27"/>
      <c r="AUL44" s="27"/>
      <c r="AUM44" s="27"/>
      <c r="AUN44" s="27"/>
      <c r="AUO44" s="27"/>
      <c r="AUP44" s="27"/>
      <c r="AUQ44" s="27"/>
      <c r="AUR44" s="27"/>
      <c r="AUS44" s="27"/>
      <c r="AUT44" s="27"/>
      <c r="AUU44" s="27"/>
      <c r="AUV44" s="27"/>
      <c r="AUW44" s="27"/>
      <c r="AUX44" s="27"/>
      <c r="AUY44" s="27"/>
      <c r="AUZ44" s="27"/>
      <c r="AVA44" s="27"/>
      <c r="AVB44" s="27"/>
      <c r="AVC44" s="27"/>
      <c r="AVD44" s="27"/>
      <c r="AVE44" s="27"/>
      <c r="AVF44" s="27"/>
      <c r="AVG44" s="27"/>
      <c r="AVH44" s="27"/>
      <c r="AVI44" s="27"/>
      <c r="AVJ44" s="27"/>
      <c r="AVK44" s="27"/>
      <c r="AVL44" s="27"/>
      <c r="AVM44" s="27"/>
      <c r="AVN44" s="27"/>
      <c r="AVO44" s="27"/>
      <c r="AVQ44" s="27"/>
      <c r="AVR44" s="27"/>
      <c r="AVS44" s="27"/>
      <c r="AVV44" s="27"/>
      <c r="AVW44" s="27"/>
      <c r="AVX44" s="27"/>
      <c r="AVY44" s="27"/>
      <c r="AVZ44" s="27"/>
      <c r="AWA44" s="27"/>
      <c r="AWB44" s="27"/>
      <c r="AWC44" s="27"/>
      <c r="AWD44" s="27"/>
      <c r="AWE44" s="27"/>
      <c r="AWF44" s="27"/>
      <c r="AWN44" s="27"/>
      <c r="AWO44" s="27"/>
      <c r="AWP44" s="27"/>
      <c r="AWQ44" s="27"/>
      <c r="AWR44" s="27"/>
      <c r="AWS44" s="27"/>
      <c r="AWT44" s="27"/>
      <c r="AWU44" s="27"/>
      <c r="AWV44" s="27"/>
      <c r="AWW44" s="27"/>
      <c r="AWX44" s="27"/>
      <c r="AWY44" s="27"/>
      <c r="AWZ44" s="27"/>
      <c r="AXA44" s="27"/>
      <c r="AXB44" s="27"/>
      <c r="AXC44" s="27"/>
      <c r="AXD44" s="27"/>
      <c r="AXE44" s="27"/>
      <c r="AXF44" s="27"/>
      <c r="AXG44" s="27"/>
      <c r="AXH44" s="27"/>
      <c r="AXI44" s="27"/>
      <c r="AXJ44" s="27"/>
      <c r="AXK44" s="27"/>
      <c r="AXL44" s="27"/>
      <c r="AXM44" s="27"/>
      <c r="AXN44" s="27"/>
      <c r="AXO44" s="27"/>
      <c r="AXP44" s="27"/>
      <c r="AXQ44" s="27"/>
      <c r="AXR44" s="27"/>
      <c r="AXS44" s="27"/>
      <c r="AXT44" s="27"/>
      <c r="AXU44" s="27"/>
      <c r="AXV44" s="27"/>
      <c r="AXW44" s="27"/>
      <c r="AXX44" s="27"/>
      <c r="AXY44" s="27"/>
      <c r="AXZ44" s="27"/>
      <c r="AYA44" s="27"/>
      <c r="AYB44" s="27"/>
      <c r="AYC44" s="27"/>
      <c r="AYD44" s="27"/>
      <c r="AYE44" s="27"/>
      <c r="AYF44" s="27"/>
      <c r="AYG44" s="27"/>
      <c r="AYH44" s="27"/>
      <c r="AYI44" s="27"/>
      <c r="AYJ44" s="27"/>
      <c r="AYK44" s="27"/>
      <c r="AYL44" s="27"/>
      <c r="AYM44" s="27"/>
      <c r="AYN44" s="27"/>
      <c r="AYO44" s="27"/>
      <c r="AYP44" s="27"/>
      <c r="AYQ44" s="27"/>
      <c r="AYR44" s="27"/>
      <c r="AYS44" s="27"/>
      <c r="AYT44" s="27"/>
      <c r="AYU44" s="27"/>
      <c r="AYV44" s="27"/>
      <c r="AYW44" s="27"/>
      <c r="AYX44" s="27"/>
      <c r="AYY44" s="27"/>
      <c r="AYZ44" s="27"/>
      <c r="AZA44" s="27"/>
      <c r="AZB44" s="27"/>
      <c r="AZC44" s="27"/>
      <c r="AZD44" s="27"/>
      <c r="AZE44" s="27"/>
      <c r="AZF44" s="27"/>
      <c r="AZG44" s="27"/>
      <c r="AZH44" s="27"/>
      <c r="AZI44" s="27"/>
      <c r="AZJ44" s="27"/>
      <c r="AZK44" s="27"/>
      <c r="AZL44" s="27"/>
      <c r="AZM44" s="27"/>
      <c r="AZN44" s="27"/>
      <c r="AZO44" s="27"/>
      <c r="AZP44" s="27"/>
      <c r="AZQ44" s="27"/>
      <c r="AZR44" s="27"/>
      <c r="AZS44" s="27"/>
      <c r="AZT44" s="27"/>
      <c r="AZU44" s="27"/>
      <c r="AZV44" s="27"/>
      <c r="AZW44" s="27"/>
      <c r="AZX44" s="27"/>
      <c r="AZY44" s="27"/>
      <c r="AZZ44" s="27"/>
      <c r="BAA44" s="27"/>
      <c r="BAB44" s="27"/>
      <c r="BAC44" s="27"/>
      <c r="BAD44" s="27"/>
      <c r="BAE44" s="27"/>
      <c r="BAF44" s="27"/>
      <c r="BAG44" s="27"/>
      <c r="BAH44" s="27"/>
      <c r="BAI44" s="27"/>
      <c r="BAJ44" s="27"/>
      <c r="BAK44" s="27"/>
      <c r="BAL44" s="27"/>
      <c r="BAM44" s="27"/>
      <c r="BAN44" s="27"/>
      <c r="BAO44" s="27"/>
      <c r="BAP44" s="27"/>
      <c r="BAQ44" s="27"/>
      <c r="BAR44" s="27"/>
      <c r="BAS44" s="27"/>
      <c r="BAT44" s="27"/>
      <c r="BAU44" s="27"/>
      <c r="BAV44" s="27"/>
      <c r="BAW44" s="27"/>
      <c r="BAX44" s="27"/>
      <c r="BAY44" s="27"/>
      <c r="BAZ44" s="27"/>
      <c r="BBA44" s="27"/>
      <c r="BBB44" s="27"/>
      <c r="BBC44" s="27"/>
      <c r="BBD44" s="27"/>
      <c r="BBE44" s="27"/>
      <c r="BBF44" s="27"/>
      <c r="BBG44" s="27"/>
      <c r="BBH44" s="27"/>
      <c r="BBI44" s="27"/>
      <c r="BBJ44" s="27"/>
      <c r="BBK44" s="27"/>
      <c r="BBL44" s="27"/>
      <c r="BBM44" s="27"/>
      <c r="BBN44" s="27"/>
      <c r="BBO44" s="27"/>
      <c r="BBP44" s="27"/>
      <c r="BBQ44" s="27"/>
      <c r="BBR44" s="27"/>
      <c r="BBS44" s="27"/>
      <c r="BBT44" s="27"/>
      <c r="BBU44" s="27"/>
      <c r="BBV44" s="27"/>
      <c r="BBW44" s="27"/>
      <c r="BBX44" s="27"/>
      <c r="BBY44" s="27"/>
      <c r="BBZ44" s="27"/>
      <c r="BCA44" s="27"/>
      <c r="BCB44" s="27"/>
      <c r="BCC44" s="27"/>
      <c r="BCD44" s="27"/>
      <c r="BCE44" s="27"/>
      <c r="BCF44" s="27"/>
      <c r="BCG44" s="27"/>
      <c r="BCH44" s="27"/>
      <c r="BCI44" s="27"/>
      <c r="BCJ44" s="27"/>
      <c r="BCK44" s="27"/>
      <c r="BCL44" s="27"/>
      <c r="BCM44" s="27"/>
      <c r="BCN44" s="27"/>
      <c r="BCO44" s="27"/>
      <c r="BCP44" s="27"/>
      <c r="BCQ44" s="27"/>
      <c r="BCR44" s="27"/>
      <c r="BCS44" s="27"/>
      <c r="BCT44" s="27"/>
      <c r="BCU44" s="27"/>
      <c r="BCV44" s="27"/>
      <c r="BCW44" s="27"/>
      <c r="BCX44" s="27"/>
      <c r="BCY44" s="27"/>
      <c r="BCZ44" s="27"/>
      <c r="BDA44" s="27"/>
      <c r="BDB44" s="27"/>
      <c r="BDC44" s="27"/>
      <c r="BDD44" s="27"/>
      <c r="BDE44" s="27"/>
      <c r="BDF44" s="27"/>
      <c r="BDG44" s="27"/>
      <c r="BDH44" s="27"/>
      <c r="BDI44" s="27"/>
      <c r="BDJ44" s="27"/>
      <c r="BDK44" s="27"/>
      <c r="BDL44" s="27"/>
      <c r="BDM44" s="27"/>
      <c r="BDN44" s="27"/>
      <c r="BDO44" s="27"/>
      <c r="BDP44" s="27"/>
      <c r="BDQ44" s="27"/>
      <c r="BDR44" s="27"/>
      <c r="BDS44" s="27"/>
      <c r="BDT44" s="27"/>
      <c r="BDU44" s="27"/>
      <c r="BDV44" s="27"/>
      <c r="BDW44" s="27"/>
      <c r="BDX44" s="27"/>
      <c r="BDY44" s="27"/>
      <c r="BDZ44" s="27"/>
      <c r="BEA44" s="27"/>
      <c r="BEB44" s="27"/>
      <c r="BEC44" s="27"/>
      <c r="BED44" s="27"/>
      <c r="BEE44" s="27"/>
      <c r="BEF44" s="27"/>
      <c r="BEG44" s="27"/>
      <c r="BEH44" s="27"/>
      <c r="BEI44" s="27"/>
      <c r="BEJ44" s="27"/>
      <c r="BEK44" s="27"/>
      <c r="BEL44" s="27"/>
      <c r="BEM44" s="27"/>
      <c r="BEN44" s="27"/>
      <c r="BEO44" s="27"/>
      <c r="BEP44" s="27"/>
      <c r="BEQ44" s="27"/>
      <c r="BER44" s="27"/>
      <c r="BES44" s="27"/>
      <c r="BET44" s="27"/>
      <c r="BEU44" s="27"/>
      <c r="BEV44" s="27"/>
      <c r="BEW44" s="27"/>
      <c r="BEX44" s="27"/>
      <c r="BEY44" s="27"/>
      <c r="BEZ44" s="27"/>
      <c r="BFA44" s="27"/>
      <c r="BFB44" s="27"/>
      <c r="BFC44" s="27"/>
      <c r="BFD44" s="27"/>
      <c r="BFE44" s="27"/>
      <c r="BFF44" s="27"/>
      <c r="BFG44" s="27"/>
      <c r="BFH44" s="27"/>
      <c r="BFI44" s="27"/>
      <c r="BFJ44" s="27"/>
      <c r="BFK44" s="27"/>
      <c r="BFM44" s="27"/>
      <c r="BFN44" s="27"/>
      <c r="BFO44" s="27"/>
      <c r="BFR44" s="27"/>
      <c r="BFS44" s="27"/>
      <c r="BFT44" s="27"/>
      <c r="BFU44" s="27"/>
      <c r="BFV44" s="27"/>
      <c r="BFW44" s="27"/>
      <c r="BFX44" s="27"/>
      <c r="BFY44" s="27"/>
      <c r="BFZ44" s="27"/>
      <c r="BGA44" s="27"/>
      <c r="BGB44" s="27"/>
      <c r="BGJ44" s="27"/>
      <c r="BGK44" s="27"/>
      <c r="BGL44" s="27"/>
      <c r="BGM44" s="27"/>
      <c r="BGN44" s="27"/>
      <c r="BGO44" s="27"/>
      <c r="BGP44" s="27"/>
      <c r="BGQ44" s="27"/>
      <c r="BGR44" s="27"/>
      <c r="BGS44" s="27"/>
      <c r="BGT44" s="27"/>
      <c r="BGU44" s="27"/>
      <c r="BGV44" s="27"/>
      <c r="BGW44" s="27"/>
      <c r="BGX44" s="27"/>
      <c r="BGY44" s="27"/>
      <c r="BGZ44" s="27"/>
      <c r="BHA44" s="27"/>
      <c r="BHB44" s="27"/>
      <c r="BHC44" s="27"/>
      <c r="BHD44" s="27"/>
      <c r="BHE44" s="27"/>
      <c r="BHF44" s="27"/>
      <c r="BHG44" s="27"/>
      <c r="BHH44" s="27"/>
      <c r="BHI44" s="27"/>
      <c r="BHJ44" s="27"/>
      <c r="BHK44" s="27"/>
      <c r="BHL44" s="27"/>
      <c r="BHM44" s="27"/>
      <c r="BHN44" s="27"/>
      <c r="BHO44" s="27"/>
      <c r="BHP44" s="27"/>
      <c r="BHQ44" s="27"/>
      <c r="BHR44" s="27"/>
      <c r="BHS44" s="27"/>
      <c r="BHT44" s="27"/>
      <c r="BHU44" s="27"/>
      <c r="BHV44" s="27"/>
      <c r="BHW44" s="27"/>
      <c r="BHX44" s="27"/>
      <c r="BHY44" s="27"/>
      <c r="BHZ44" s="27"/>
      <c r="BIA44" s="27"/>
      <c r="BIB44" s="27"/>
      <c r="BIC44" s="27"/>
      <c r="BID44" s="27"/>
      <c r="BIE44" s="27"/>
      <c r="BIF44" s="27"/>
      <c r="BIG44" s="27"/>
      <c r="BIH44" s="27"/>
      <c r="BII44" s="27"/>
      <c r="BIJ44" s="27"/>
      <c r="BIK44" s="27"/>
      <c r="BIL44" s="27"/>
      <c r="BIM44" s="27"/>
      <c r="BIN44" s="27"/>
      <c r="BIO44" s="27"/>
      <c r="BIP44" s="27"/>
      <c r="BIQ44" s="27"/>
      <c r="BIR44" s="27"/>
      <c r="BIS44" s="27"/>
      <c r="BIT44" s="27"/>
      <c r="BIU44" s="27"/>
      <c r="BIV44" s="27"/>
      <c r="BIW44" s="27"/>
      <c r="BIX44" s="27"/>
      <c r="BIY44" s="27"/>
      <c r="BIZ44" s="27"/>
      <c r="BJA44" s="27"/>
      <c r="BJB44" s="27"/>
      <c r="BJC44" s="27"/>
      <c r="BJD44" s="27"/>
      <c r="BJE44" s="27"/>
      <c r="BJF44" s="27"/>
      <c r="BJG44" s="27"/>
      <c r="BJH44" s="27"/>
      <c r="BJI44" s="27"/>
      <c r="BJJ44" s="27"/>
      <c r="BJK44" s="27"/>
      <c r="BJL44" s="27"/>
      <c r="BJM44" s="27"/>
      <c r="BJN44" s="27"/>
      <c r="BJO44" s="27"/>
      <c r="BJP44" s="27"/>
      <c r="BJQ44" s="27"/>
      <c r="BJR44" s="27"/>
      <c r="BJS44" s="27"/>
      <c r="BJT44" s="27"/>
      <c r="BJU44" s="27"/>
      <c r="BJV44" s="27"/>
      <c r="BJW44" s="27"/>
      <c r="BJX44" s="27"/>
      <c r="BJY44" s="27"/>
      <c r="BJZ44" s="27"/>
      <c r="BKA44" s="27"/>
      <c r="BKB44" s="27"/>
      <c r="BKC44" s="27"/>
      <c r="BKD44" s="27"/>
      <c r="BKE44" s="27"/>
      <c r="BKF44" s="27"/>
      <c r="BKG44" s="27"/>
      <c r="BKH44" s="27"/>
      <c r="BKI44" s="27"/>
      <c r="BKJ44" s="27"/>
      <c r="BKK44" s="27"/>
      <c r="BKL44" s="27"/>
      <c r="BKM44" s="27"/>
      <c r="BKN44" s="27"/>
      <c r="BKO44" s="27"/>
      <c r="BKP44" s="27"/>
      <c r="BKQ44" s="27"/>
      <c r="BKR44" s="27"/>
      <c r="BKS44" s="27"/>
      <c r="BKT44" s="27"/>
      <c r="BKU44" s="27"/>
      <c r="BKV44" s="27"/>
      <c r="BKW44" s="27"/>
      <c r="BKX44" s="27"/>
      <c r="BKY44" s="27"/>
      <c r="BKZ44" s="27"/>
      <c r="BLA44" s="27"/>
      <c r="BLB44" s="27"/>
      <c r="BLC44" s="27"/>
      <c r="BLD44" s="27"/>
      <c r="BLE44" s="27"/>
      <c r="BLF44" s="27"/>
      <c r="BLG44" s="27"/>
      <c r="BLH44" s="27"/>
      <c r="BLI44" s="27"/>
      <c r="BLJ44" s="27"/>
      <c r="BLK44" s="27"/>
      <c r="BLL44" s="27"/>
      <c r="BLM44" s="27"/>
      <c r="BLN44" s="27"/>
      <c r="BLO44" s="27"/>
      <c r="BLP44" s="27"/>
      <c r="BLQ44" s="27"/>
      <c r="BLR44" s="27"/>
      <c r="BLS44" s="27"/>
      <c r="BLT44" s="27"/>
      <c r="BLU44" s="27"/>
      <c r="BLV44" s="27"/>
      <c r="BLW44" s="27"/>
      <c r="BLX44" s="27"/>
      <c r="BLY44" s="27"/>
      <c r="BLZ44" s="27"/>
      <c r="BMA44" s="27"/>
      <c r="BMB44" s="27"/>
      <c r="BMC44" s="27"/>
      <c r="BMD44" s="27"/>
      <c r="BME44" s="27"/>
      <c r="BMF44" s="27"/>
      <c r="BMG44" s="27"/>
      <c r="BMH44" s="27"/>
      <c r="BMI44" s="27"/>
      <c r="BMJ44" s="27"/>
      <c r="BMK44" s="27"/>
      <c r="BML44" s="27"/>
      <c r="BMM44" s="27"/>
      <c r="BMN44" s="27"/>
      <c r="BMO44" s="27"/>
      <c r="BMP44" s="27"/>
      <c r="BMQ44" s="27"/>
      <c r="BMR44" s="27"/>
      <c r="BMS44" s="27"/>
      <c r="BMT44" s="27"/>
      <c r="BMU44" s="27"/>
      <c r="BMV44" s="27"/>
      <c r="BMW44" s="27"/>
      <c r="BMX44" s="27"/>
      <c r="BMY44" s="27"/>
      <c r="BMZ44" s="27"/>
      <c r="BNA44" s="27"/>
      <c r="BNB44" s="27"/>
      <c r="BNC44" s="27"/>
      <c r="BND44" s="27"/>
      <c r="BNE44" s="27"/>
      <c r="BNF44" s="27"/>
      <c r="BNG44" s="27"/>
      <c r="BNH44" s="27"/>
      <c r="BNI44" s="27"/>
      <c r="BNJ44" s="27"/>
      <c r="BNK44" s="27"/>
      <c r="BNL44" s="27"/>
      <c r="BNM44" s="27"/>
      <c r="BNN44" s="27"/>
      <c r="BNO44" s="27"/>
      <c r="BNP44" s="27"/>
      <c r="BNQ44" s="27"/>
      <c r="BNR44" s="27"/>
      <c r="BNS44" s="27"/>
      <c r="BNT44" s="27"/>
      <c r="BNU44" s="27"/>
      <c r="BNV44" s="27"/>
      <c r="BNW44" s="27"/>
      <c r="BNX44" s="27"/>
      <c r="BNY44" s="27"/>
      <c r="BNZ44" s="27"/>
      <c r="BOA44" s="27"/>
      <c r="BOB44" s="27"/>
      <c r="BOC44" s="27"/>
      <c r="BOD44" s="27"/>
      <c r="BOE44" s="27"/>
      <c r="BOF44" s="27"/>
      <c r="BOG44" s="27"/>
      <c r="BOH44" s="27"/>
      <c r="BOI44" s="27"/>
      <c r="BOJ44" s="27"/>
      <c r="BOK44" s="27"/>
      <c r="BOL44" s="27"/>
      <c r="BOM44" s="27"/>
      <c r="BON44" s="27"/>
      <c r="BOO44" s="27"/>
      <c r="BOP44" s="27"/>
      <c r="BOQ44" s="27"/>
      <c r="BOR44" s="27"/>
      <c r="BOS44" s="27"/>
      <c r="BOT44" s="27"/>
      <c r="BOU44" s="27"/>
      <c r="BOV44" s="27"/>
      <c r="BOW44" s="27"/>
      <c r="BOX44" s="27"/>
      <c r="BOY44" s="27"/>
      <c r="BOZ44" s="27"/>
      <c r="BPA44" s="27"/>
      <c r="BPB44" s="27"/>
      <c r="BPC44" s="27"/>
      <c r="BPD44" s="27"/>
      <c r="BPE44" s="27"/>
      <c r="BPF44" s="27"/>
      <c r="BPG44" s="27"/>
      <c r="BPI44" s="27"/>
      <c r="BPJ44" s="27"/>
      <c r="BPK44" s="27"/>
      <c r="BPN44" s="27"/>
      <c r="BPO44" s="27"/>
      <c r="BPP44" s="27"/>
      <c r="BPQ44" s="27"/>
      <c r="BPR44" s="27"/>
      <c r="BPS44" s="27"/>
      <c r="BPT44" s="27"/>
      <c r="BPU44" s="27"/>
      <c r="BPV44" s="27"/>
      <c r="BPW44" s="27"/>
      <c r="BPX44" s="27"/>
      <c r="BQF44" s="27"/>
      <c r="BQG44" s="27"/>
      <c r="BQH44" s="27"/>
      <c r="BQI44" s="27"/>
      <c r="BQJ44" s="27"/>
      <c r="BQK44" s="27"/>
      <c r="BQL44" s="27"/>
      <c r="BQM44" s="27"/>
      <c r="BQN44" s="27"/>
      <c r="BQO44" s="27"/>
      <c r="BQP44" s="27"/>
      <c r="BQQ44" s="27"/>
      <c r="BQR44" s="27"/>
      <c r="BQS44" s="27"/>
      <c r="BQT44" s="27"/>
      <c r="BQU44" s="27"/>
      <c r="BQV44" s="27"/>
      <c r="BQW44" s="27"/>
      <c r="BQX44" s="27"/>
      <c r="BQY44" s="27"/>
      <c r="BQZ44" s="27"/>
      <c r="BRA44" s="27"/>
      <c r="BRB44" s="27"/>
      <c r="BRC44" s="27"/>
      <c r="BRD44" s="27"/>
      <c r="BRE44" s="27"/>
      <c r="BRF44" s="27"/>
      <c r="BRG44" s="27"/>
      <c r="BRH44" s="27"/>
      <c r="BRI44" s="27"/>
      <c r="BRJ44" s="27"/>
      <c r="BRK44" s="27"/>
      <c r="BRL44" s="27"/>
      <c r="BRM44" s="27"/>
      <c r="BRN44" s="27"/>
      <c r="BRO44" s="27"/>
      <c r="BRP44" s="27"/>
      <c r="BRQ44" s="27"/>
      <c r="BRR44" s="27"/>
      <c r="BRS44" s="27"/>
      <c r="BRT44" s="27"/>
      <c r="BRU44" s="27"/>
      <c r="BRV44" s="27"/>
      <c r="BRW44" s="27"/>
      <c r="BRX44" s="27"/>
      <c r="BRY44" s="27"/>
      <c r="BRZ44" s="27"/>
      <c r="BSA44" s="27"/>
      <c r="BSB44" s="27"/>
      <c r="BSC44" s="27"/>
      <c r="BSD44" s="27"/>
      <c r="BSE44" s="27"/>
      <c r="BSF44" s="27"/>
      <c r="BSG44" s="27"/>
      <c r="BSH44" s="27"/>
      <c r="BSI44" s="27"/>
      <c r="BSJ44" s="27"/>
      <c r="BSK44" s="27"/>
      <c r="BSL44" s="27"/>
      <c r="BSM44" s="27"/>
      <c r="BSN44" s="27"/>
      <c r="BSO44" s="27"/>
      <c r="BSP44" s="27"/>
      <c r="BSQ44" s="27"/>
      <c r="BSR44" s="27"/>
      <c r="BSS44" s="27"/>
      <c r="BST44" s="27"/>
      <c r="BSU44" s="27"/>
      <c r="BSV44" s="27"/>
      <c r="BSW44" s="27"/>
      <c r="BSX44" s="27"/>
      <c r="BSY44" s="27"/>
      <c r="BSZ44" s="27"/>
      <c r="BTA44" s="27"/>
      <c r="BTB44" s="27"/>
      <c r="BTC44" s="27"/>
      <c r="BTD44" s="27"/>
      <c r="BTE44" s="27"/>
      <c r="BTF44" s="27"/>
      <c r="BTG44" s="27"/>
      <c r="BTH44" s="27"/>
      <c r="BTI44" s="27"/>
      <c r="BTJ44" s="27"/>
      <c r="BTK44" s="27"/>
      <c r="BTL44" s="27"/>
      <c r="BTM44" s="27"/>
      <c r="BTN44" s="27"/>
      <c r="BTO44" s="27"/>
      <c r="BTP44" s="27"/>
      <c r="BTQ44" s="27"/>
      <c r="BTR44" s="27"/>
      <c r="BTS44" s="27"/>
      <c r="BTT44" s="27"/>
      <c r="BTU44" s="27"/>
      <c r="BTV44" s="27"/>
      <c r="BTW44" s="27"/>
      <c r="BTX44" s="27"/>
      <c r="BTY44" s="27"/>
      <c r="BTZ44" s="27"/>
      <c r="BUA44" s="27"/>
      <c r="BUB44" s="27"/>
      <c r="BUC44" s="27"/>
      <c r="BUD44" s="27"/>
      <c r="BUE44" s="27"/>
      <c r="BUF44" s="27"/>
      <c r="BUG44" s="27"/>
      <c r="BUH44" s="27"/>
      <c r="BUI44" s="27"/>
      <c r="BUJ44" s="27"/>
      <c r="BUK44" s="27"/>
      <c r="BUL44" s="27"/>
      <c r="BUM44" s="27"/>
      <c r="BUN44" s="27"/>
      <c r="BUO44" s="27"/>
      <c r="BUP44" s="27"/>
      <c r="BUQ44" s="27"/>
      <c r="BUR44" s="27"/>
      <c r="BUS44" s="27"/>
      <c r="BUT44" s="27"/>
      <c r="BUU44" s="27"/>
      <c r="BUV44" s="27"/>
      <c r="BUW44" s="27"/>
      <c r="BUX44" s="27"/>
      <c r="BUY44" s="27"/>
      <c r="BUZ44" s="27"/>
      <c r="BVA44" s="27"/>
      <c r="BVB44" s="27"/>
      <c r="BVC44" s="27"/>
      <c r="BVD44" s="27"/>
      <c r="BVE44" s="27"/>
      <c r="BVF44" s="27"/>
      <c r="BVG44" s="27"/>
      <c r="BVH44" s="27"/>
      <c r="BVI44" s="27"/>
      <c r="BVJ44" s="27"/>
      <c r="BVK44" s="27"/>
      <c r="BVL44" s="27"/>
      <c r="BVM44" s="27"/>
      <c r="BVN44" s="27"/>
      <c r="BVO44" s="27"/>
      <c r="BVP44" s="27"/>
      <c r="BVQ44" s="27"/>
      <c r="BVR44" s="27"/>
      <c r="BVS44" s="27"/>
      <c r="BVT44" s="27"/>
      <c r="BVU44" s="27"/>
      <c r="BVV44" s="27"/>
      <c r="BVW44" s="27"/>
      <c r="BVX44" s="27"/>
      <c r="BVY44" s="27"/>
      <c r="BVZ44" s="27"/>
      <c r="BWA44" s="27"/>
      <c r="BWB44" s="27"/>
      <c r="BWC44" s="27"/>
      <c r="BWD44" s="27"/>
      <c r="BWE44" s="27"/>
      <c r="BWF44" s="27"/>
      <c r="BWG44" s="27"/>
      <c r="BWH44" s="27"/>
      <c r="BWI44" s="27"/>
      <c r="BWJ44" s="27"/>
      <c r="BWK44" s="27"/>
      <c r="BWL44" s="27"/>
      <c r="BWM44" s="27"/>
      <c r="BWN44" s="27"/>
      <c r="BWO44" s="27"/>
      <c r="BWP44" s="27"/>
      <c r="BWQ44" s="27"/>
      <c r="BWR44" s="27"/>
      <c r="BWS44" s="27"/>
      <c r="BWT44" s="27"/>
      <c r="BWU44" s="27"/>
      <c r="BWV44" s="27"/>
      <c r="BWW44" s="27"/>
      <c r="BWX44" s="27"/>
      <c r="BWY44" s="27"/>
      <c r="BWZ44" s="27"/>
      <c r="BXA44" s="27"/>
      <c r="BXB44" s="27"/>
      <c r="BXC44" s="27"/>
      <c r="BXD44" s="27"/>
      <c r="BXE44" s="27"/>
      <c r="BXF44" s="27"/>
      <c r="BXG44" s="27"/>
      <c r="BXH44" s="27"/>
      <c r="BXI44" s="27"/>
      <c r="BXJ44" s="27"/>
      <c r="BXK44" s="27"/>
      <c r="BXL44" s="27"/>
      <c r="BXM44" s="27"/>
      <c r="BXN44" s="27"/>
      <c r="BXO44" s="27"/>
      <c r="BXP44" s="27"/>
      <c r="BXQ44" s="27"/>
      <c r="BXR44" s="27"/>
      <c r="BXS44" s="27"/>
      <c r="BXT44" s="27"/>
      <c r="BXU44" s="27"/>
      <c r="BXV44" s="27"/>
      <c r="BXW44" s="27"/>
      <c r="BXX44" s="27"/>
      <c r="BXY44" s="27"/>
      <c r="BXZ44" s="27"/>
      <c r="BYA44" s="27"/>
      <c r="BYB44" s="27"/>
      <c r="BYC44" s="27"/>
      <c r="BYD44" s="27"/>
      <c r="BYE44" s="27"/>
      <c r="BYF44" s="27"/>
      <c r="BYG44" s="27"/>
      <c r="BYH44" s="27"/>
      <c r="BYI44" s="27"/>
      <c r="BYJ44" s="27"/>
      <c r="BYK44" s="27"/>
      <c r="BYL44" s="27"/>
      <c r="BYM44" s="27"/>
      <c r="BYN44" s="27"/>
      <c r="BYO44" s="27"/>
      <c r="BYP44" s="27"/>
      <c r="BYQ44" s="27"/>
      <c r="BYR44" s="27"/>
      <c r="BYS44" s="27"/>
      <c r="BYT44" s="27"/>
      <c r="BYU44" s="27"/>
      <c r="BYV44" s="27"/>
      <c r="BYW44" s="27"/>
      <c r="BYX44" s="27"/>
      <c r="BYY44" s="27"/>
      <c r="BYZ44" s="27"/>
      <c r="BZA44" s="27"/>
      <c r="BZB44" s="27"/>
      <c r="BZC44" s="27"/>
      <c r="BZE44" s="27"/>
      <c r="BZF44" s="27"/>
      <c r="BZG44" s="27"/>
      <c r="BZJ44" s="27"/>
      <c r="BZK44" s="27"/>
      <c r="BZL44" s="27"/>
      <c r="BZM44" s="27"/>
      <c r="BZN44" s="27"/>
      <c r="BZO44" s="27"/>
      <c r="BZP44" s="27"/>
      <c r="BZQ44" s="27"/>
      <c r="BZR44" s="27"/>
      <c r="BZS44" s="27"/>
      <c r="BZT44" s="27"/>
      <c r="CAB44" s="27"/>
      <c r="CAC44" s="27"/>
      <c r="CAD44" s="27"/>
      <c r="CAE44" s="27"/>
      <c r="CAF44" s="27"/>
      <c r="CAG44" s="27"/>
      <c r="CAH44" s="27"/>
      <c r="CAI44" s="27"/>
      <c r="CAJ44" s="27"/>
      <c r="CAK44" s="27"/>
      <c r="CAL44" s="27"/>
      <c r="CAM44" s="27"/>
      <c r="CAN44" s="27"/>
      <c r="CAO44" s="27"/>
      <c r="CAP44" s="27"/>
      <c r="CAQ44" s="27"/>
      <c r="CAR44" s="27"/>
      <c r="CAS44" s="27"/>
      <c r="CAT44" s="27"/>
      <c r="CAU44" s="27"/>
      <c r="CAV44" s="27"/>
      <c r="CAW44" s="27"/>
      <c r="CAX44" s="27"/>
      <c r="CAY44" s="27"/>
      <c r="CAZ44" s="27"/>
      <c r="CBA44" s="27"/>
      <c r="CBB44" s="27"/>
      <c r="CBC44" s="27"/>
      <c r="CBD44" s="27"/>
      <c r="CBE44" s="27"/>
      <c r="CBF44" s="27"/>
      <c r="CBG44" s="27"/>
      <c r="CBH44" s="27"/>
      <c r="CBI44" s="27"/>
      <c r="CBJ44" s="27"/>
      <c r="CBK44" s="27"/>
      <c r="CBL44" s="27"/>
      <c r="CBM44" s="27"/>
      <c r="CBN44" s="27"/>
      <c r="CBO44" s="27"/>
      <c r="CBP44" s="27"/>
      <c r="CBQ44" s="27"/>
      <c r="CBR44" s="27"/>
      <c r="CBS44" s="27"/>
      <c r="CBT44" s="27"/>
      <c r="CBU44" s="27"/>
      <c r="CBV44" s="27"/>
      <c r="CBW44" s="27"/>
      <c r="CBX44" s="27"/>
      <c r="CBY44" s="27"/>
      <c r="CBZ44" s="27"/>
      <c r="CCA44" s="27"/>
      <c r="CCB44" s="27"/>
      <c r="CCC44" s="27"/>
      <c r="CCD44" s="27"/>
      <c r="CCE44" s="27"/>
      <c r="CCF44" s="27"/>
      <c r="CCG44" s="27"/>
      <c r="CCH44" s="27"/>
      <c r="CCI44" s="27"/>
      <c r="CCJ44" s="27"/>
      <c r="CCK44" s="27"/>
      <c r="CCL44" s="27"/>
      <c r="CCM44" s="27"/>
      <c r="CCN44" s="27"/>
      <c r="CCO44" s="27"/>
      <c r="CCP44" s="27"/>
      <c r="CCQ44" s="27"/>
      <c r="CCR44" s="27"/>
      <c r="CCS44" s="27"/>
      <c r="CCT44" s="27"/>
      <c r="CCU44" s="27"/>
      <c r="CCV44" s="27"/>
      <c r="CCW44" s="27"/>
      <c r="CCX44" s="27"/>
      <c r="CCY44" s="27"/>
      <c r="CCZ44" s="27"/>
      <c r="CDA44" s="27"/>
      <c r="CDB44" s="27"/>
      <c r="CDC44" s="27"/>
      <c r="CDD44" s="27"/>
      <c r="CDE44" s="27"/>
      <c r="CDF44" s="27"/>
      <c r="CDG44" s="27"/>
      <c r="CDH44" s="27"/>
      <c r="CDI44" s="27"/>
      <c r="CDJ44" s="27"/>
      <c r="CDK44" s="27"/>
      <c r="CDL44" s="27"/>
      <c r="CDM44" s="27"/>
      <c r="CDN44" s="27"/>
      <c r="CDO44" s="27"/>
      <c r="CDP44" s="27"/>
      <c r="CDQ44" s="27"/>
      <c r="CDR44" s="27"/>
      <c r="CDS44" s="27"/>
      <c r="CDT44" s="27"/>
      <c r="CDU44" s="27"/>
      <c r="CDV44" s="27"/>
      <c r="CDW44" s="27"/>
      <c r="CDX44" s="27"/>
      <c r="CDY44" s="27"/>
      <c r="CDZ44" s="27"/>
      <c r="CEA44" s="27"/>
      <c r="CEB44" s="27"/>
      <c r="CEC44" s="27"/>
      <c r="CED44" s="27"/>
      <c r="CEE44" s="27"/>
      <c r="CEF44" s="27"/>
      <c r="CEG44" s="27"/>
      <c r="CEH44" s="27"/>
      <c r="CEI44" s="27"/>
      <c r="CEJ44" s="27"/>
      <c r="CEK44" s="27"/>
      <c r="CEL44" s="27"/>
      <c r="CEM44" s="27"/>
      <c r="CEN44" s="27"/>
      <c r="CEO44" s="27"/>
      <c r="CEP44" s="27"/>
      <c r="CEQ44" s="27"/>
      <c r="CER44" s="27"/>
      <c r="CES44" s="27"/>
      <c r="CET44" s="27"/>
      <c r="CEU44" s="27"/>
      <c r="CEV44" s="27"/>
      <c r="CEW44" s="27"/>
      <c r="CEX44" s="27"/>
      <c r="CEY44" s="27"/>
      <c r="CEZ44" s="27"/>
      <c r="CFA44" s="27"/>
      <c r="CFB44" s="27"/>
      <c r="CFC44" s="27"/>
      <c r="CFD44" s="27"/>
      <c r="CFE44" s="27"/>
      <c r="CFF44" s="27"/>
      <c r="CFG44" s="27"/>
      <c r="CFH44" s="27"/>
      <c r="CFI44" s="27"/>
      <c r="CFJ44" s="27"/>
      <c r="CFK44" s="27"/>
      <c r="CFL44" s="27"/>
      <c r="CFM44" s="27"/>
      <c r="CFN44" s="27"/>
      <c r="CFO44" s="27"/>
      <c r="CFP44" s="27"/>
      <c r="CFQ44" s="27"/>
      <c r="CFR44" s="27"/>
      <c r="CFS44" s="27"/>
      <c r="CFT44" s="27"/>
      <c r="CFU44" s="27"/>
      <c r="CFV44" s="27"/>
      <c r="CFW44" s="27"/>
      <c r="CFX44" s="27"/>
      <c r="CFY44" s="27"/>
      <c r="CFZ44" s="27"/>
      <c r="CGA44" s="27"/>
      <c r="CGB44" s="27"/>
      <c r="CGC44" s="27"/>
      <c r="CGD44" s="27"/>
      <c r="CGE44" s="27"/>
      <c r="CGF44" s="27"/>
      <c r="CGG44" s="27"/>
      <c r="CGH44" s="27"/>
      <c r="CGI44" s="27"/>
      <c r="CGJ44" s="27"/>
      <c r="CGK44" s="27"/>
      <c r="CGL44" s="27"/>
      <c r="CGM44" s="27"/>
      <c r="CGN44" s="27"/>
      <c r="CGO44" s="27"/>
      <c r="CGP44" s="27"/>
      <c r="CGQ44" s="27"/>
      <c r="CGR44" s="27"/>
      <c r="CGS44" s="27"/>
      <c r="CGT44" s="27"/>
      <c r="CGU44" s="27"/>
      <c r="CGV44" s="27"/>
      <c r="CGW44" s="27"/>
      <c r="CGX44" s="27"/>
      <c r="CGY44" s="27"/>
      <c r="CGZ44" s="27"/>
      <c r="CHA44" s="27"/>
      <c r="CHB44" s="27"/>
      <c r="CHC44" s="27"/>
      <c r="CHD44" s="27"/>
      <c r="CHE44" s="27"/>
      <c r="CHF44" s="27"/>
      <c r="CHG44" s="27"/>
      <c r="CHH44" s="27"/>
      <c r="CHI44" s="27"/>
      <c r="CHJ44" s="27"/>
      <c r="CHK44" s="27"/>
      <c r="CHL44" s="27"/>
      <c r="CHM44" s="27"/>
      <c r="CHN44" s="27"/>
      <c r="CHO44" s="27"/>
      <c r="CHP44" s="27"/>
      <c r="CHQ44" s="27"/>
      <c r="CHR44" s="27"/>
      <c r="CHS44" s="27"/>
      <c r="CHT44" s="27"/>
      <c r="CHU44" s="27"/>
      <c r="CHV44" s="27"/>
      <c r="CHW44" s="27"/>
      <c r="CHX44" s="27"/>
      <c r="CHY44" s="27"/>
      <c r="CHZ44" s="27"/>
      <c r="CIA44" s="27"/>
      <c r="CIB44" s="27"/>
      <c r="CIC44" s="27"/>
      <c r="CID44" s="27"/>
      <c r="CIE44" s="27"/>
      <c r="CIF44" s="27"/>
      <c r="CIG44" s="27"/>
      <c r="CIH44" s="27"/>
      <c r="CII44" s="27"/>
      <c r="CIJ44" s="27"/>
      <c r="CIK44" s="27"/>
      <c r="CIL44" s="27"/>
      <c r="CIM44" s="27"/>
      <c r="CIN44" s="27"/>
      <c r="CIO44" s="27"/>
      <c r="CIP44" s="27"/>
      <c r="CIQ44" s="27"/>
      <c r="CIR44" s="27"/>
      <c r="CIS44" s="27"/>
      <c r="CIT44" s="27"/>
      <c r="CIU44" s="27"/>
      <c r="CIV44" s="27"/>
      <c r="CIW44" s="27"/>
      <c r="CIX44" s="27"/>
      <c r="CIY44" s="27"/>
      <c r="CJA44" s="27"/>
      <c r="CJB44" s="27"/>
      <c r="CJC44" s="27"/>
      <c r="CJF44" s="27"/>
      <c r="CJG44" s="27"/>
      <c r="CJH44" s="27"/>
      <c r="CJI44" s="27"/>
      <c r="CJJ44" s="27"/>
      <c r="CJK44" s="27"/>
      <c r="CJL44" s="27"/>
      <c r="CJM44" s="27"/>
      <c r="CJN44" s="27"/>
      <c r="CJO44" s="27"/>
      <c r="CJP44" s="27"/>
      <c r="CJX44" s="27"/>
      <c r="CJY44" s="27"/>
      <c r="CJZ44" s="27"/>
      <c r="CKA44" s="27"/>
      <c r="CKB44" s="27"/>
      <c r="CKC44" s="27"/>
      <c r="CKD44" s="27"/>
      <c r="CKE44" s="27"/>
      <c r="CKF44" s="27"/>
      <c r="CKG44" s="27"/>
      <c r="CKH44" s="27"/>
      <c r="CKI44" s="27"/>
      <c r="CKJ44" s="27"/>
      <c r="CKK44" s="27"/>
      <c r="CKL44" s="27"/>
      <c r="CKM44" s="27"/>
      <c r="CKN44" s="27"/>
      <c r="CKO44" s="27"/>
      <c r="CKP44" s="27"/>
      <c r="CKQ44" s="27"/>
      <c r="CKR44" s="27"/>
      <c r="CKS44" s="27"/>
      <c r="CKT44" s="27"/>
      <c r="CKU44" s="27"/>
      <c r="CKV44" s="27"/>
      <c r="CKW44" s="27"/>
      <c r="CKX44" s="27"/>
      <c r="CKY44" s="27"/>
      <c r="CKZ44" s="27"/>
      <c r="CLA44" s="27"/>
      <c r="CLB44" s="27"/>
      <c r="CLC44" s="27"/>
      <c r="CLD44" s="27"/>
      <c r="CLE44" s="27"/>
      <c r="CLF44" s="27"/>
      <c r="CLG44" s="27"/>
      <c r="CLH44" s="27"/>
      <c r="CLI44" s="27"/>
      <c r="CLJ44" s="27"/>
      <c r="CLK44" s="27"/>
      <c r="CLL44" s="27"/>
      <c r="CLM44" s="27"/>
      <c r="CLN44" s="27"/>
      <c r="CLO44" s="27"/>
      <c r="CLP44" s="27"/>
      <c r="CLQ44" s="27"/>
      <c r="CLR44" s="27"/>
      <c r="CLS44" s="27"/>
      <c r="CLT44" s="27"/>
      <c r="CLU44" s="27"/>
      <c r="CLV44" s="27"/>
      <c r="CLW44" s="27"/>
      <c r="CLX44" s="27"/>
      <c r="CLY44" s="27"/>
      <c r="CLZ44" s="27"/>
      <c r="CMA44" s="27"/>
      <c r="CMB44" s="27"/>
      <c r="CMC44" s="27"/>
      <c r="CMD44" s="27"/>
      <c r="CME44" s="27"/>
      <c r="CMF44" s="27"/>
      <c r="CMG44" s="27"/>
      <c r="CMH44" s="27"/>
      <c r="CMI44" s="27"/>
      <c r="CMJ44" s="27"/>
      <c r="CMK44" s="27"/>
      <c r="CML44" s="27"/>
      <c r="CMM44" s="27"/>
      <c r="CMN44" s="27"/>
      <c r="CMO44" s="27"/>
      <c r="CMP44" s="27"/>
      <c r="CMQ44" s="27"/>
      <c r="CMR44" s="27"/>
      <c r="CMS44" s="27"/>
      <c r="CMT44" s="27"/>
      <c r="CMU44" s="27"/>
      <c r="CMV44" s="27"/>
      <c r="CMW44" s="27"/>
      <c r="CMX44" s="27"/>
      <c r="CMY44" s="27"/>
      <c r="CMZ44" s="27"/>
      <c r="CNA44" s="27"/>
      <c r="CNB44" s="27"/>
      <c r="CNC44" s="27"/>
      <c r="CND44" s="27"/>
      <c r="CNE44" s="27"/>
      <c r="CNF44" s="27"/>
      <c r="CNG44" s="27"/>
      <c r="CNH44" s="27"/>
      <c r="CNI44" s="27"/>
      <c r="CNJ44" s="27"/>
      <c r="CNK44" s="27"/>
      <c r="CNL44" s="27"/>
      <c r="CNM44" s="27"/>
      <c r="CNN44" s="27"/>
      <c r="CNO44" s="27"/>
      <c r="CNP44" s="27"/>
      <c r="CNQ44" s="27"/>
      <c r="CNR44" s="27"/>
      <c r="CNS44" s="27"/>
      <c r="CNT44" s="27"/>
      <c r="CNU44" s="27"/>
      <c r="CNV44" s="27"/>
      <c r="CNW44" s="27"/>
      <c r="CNX44" s="27"/>
      <c r="CNY44" s="27"/>
      <c r="CNZ44" s="27"/>
      <c r="COA44" s="27"/>
      <c r="COB44" s="27"/>
      <c r="COC44" s="27"/>
      <c r="COD44" s="27"/>
      <c r="COE44" s="27"/>
      <c r="COF44" s="27"/>
      <c r="COG44" s="27"/>
      <c r="COH44" s="27"/>
      <c r="COI44" s="27"/>
      <c r="COJ44" s="27"/>
      <c r="COK44" s="27"/>
      <c r="COL44" s="27"/>
      <c r="COM44" s="27"/>
      <c r="CON44" s="27"/>
      <c r="COO44" s="27"/>
      <c r="COP44" s="27"/>
      <c r="COQ44" s="27"/>
      <c r="COR44" s="27"/>
      <c r="COS44" s="27"/>
      <c r="COT44" s="27"/>
      <c r="COU44" s="27"/>
      <c r="COV44" s="27"/>
      <c r="COW44" s="27"/>
      <c r="COX44" s="27"/>
      <c r="COY44" s="27"/>
      <c r="COZ44" s="27"/>
      <c r="CPA44" s="27"/>
      <c r="CPB44" s="27"/>
      <c r="CPC44" s="27"/>
      <c r="CPD44" s="27"/>
      <c r="CPE44" s="27"/>
      <c r="CPF44" s="27"/>
      <c r="CPG44" s="27"/>
      <c r="CPH44" s="27"/>
      <c r="CPI44" s="27"/>
      <c r="CPJ44" s="27"/>
      <c r="CPK44" s="27"/>
      <c r="CPL44" s="27"/>
      <c r="CPM44" s="27"/>
      <c r="CPN44" s="27"/>
      <c r="CPO44" s="27"/>
      <c r="CPP44" s="27"/>
      <c r="CPQ44" s="27"/>
      <c r="CPR44" s="27"/>
      <c r="CPS44" s="27"/>
      <c r="CPT44" s="27"/>
      <c r="CPU44" s="27"/>
      <c r="CPV44" s="27"/>
      <c r="CPW44" s="27"/>
      <c r="CPX44" s="27"/>
      <c r="CPY44" s="27"/>
      <c r="CPZ44" s="27"/>
      <c r="CQA44" s="27"/>
      <c r="CQB44" s="27"/>
      <c r="CQC44" s="27"/>
      <c r="CQD44" s="27"/>
      <c r="CQE44" s="27"/>
      <c r="CQF44" s="27"/>
      <c r="CQG44" s="27"/>
      <c r="CQH44" s="27"/>
      <c r="CQI44" s="27"/>
      <c r="CQJ44" s="27"/>
      <c r="CQK44" s="27"/>
      <c r="CQL44" s="27"/>
      <c r="CQM44" s="27"/>
      <c r="CQN44" s="27"/>
      <c r="CQO44" s="27"/>
      <c r="CQP44" s="27"/>
      <c r="CQQ44" s="27"/>
      <c r="CQR44" s="27"/>
      <c r="CQS44" s="27"/>
      <c r="CQT44" s="27"/>
      <c r="CQU44" s="27"/>
      <c r="CQV44" s="27"/>
      <c r="CQW44" s="27"/>
      <c r="CQX44" s="27"/>
      <c r="CQY44" s="27"/>
      <c r="CQZ44" s="27"/>
      <c r="CRA44" s="27"/>
      <c r="CRB44" s="27"/>
      <c r="CRC44" s="27"/>
      <c r="CRD44" s="27"/>
      <c r="CRE44" s="27"/>
      <c r="CRF44" s="27"/>
      <c r="CRG44" s="27"/>
      <c r="CRH44" s="27"/>
      <c r="CRI44" s="27"/>
      <c r="CRJ44" s="27"/>
      <c r="CRK44" s="27"/>
      <c r="CRL44" s="27"/>
      <c r="CRM44" s="27"/>
      <c r="CRN44" s="27"/>
      <c r="CRO44" s="27"/>
      <c r="CRP44" s="27"/>
      <c r="CRQ44" s="27"/>
      <c r="CRR44" s="27"/>
      <c r="CRS44" s="27"/>
      <c r="CRT44" s="27"/>
      <c r="CRU44" s="27"/>
      <c r="CRV44" s="27"/>
      <c r="CRW44" s="27"/>
      <c r="CRX44" s="27"/>
      <c r="CRY44" s="27"/>
      <c r="CRZ44" s="27"/>
      <c r="CSA44" s="27"/>
      <c r="CSB44" s="27"/>
      <c r="CSC44" s="27"/>
      <c r="CSD44" s="27"/>
      <c r="CSE44" s="27"/>
      <c r="CSF44" s="27"/>
      <c r="CSG44" s="27"/>
      <c r="CSH44" s="27"/>
      <c r="CSI44" s="27"/>
      <c r="CSJ44" s="27"/>
      <c r="CSK44" s="27"/>
      <c r="CSL44" s="27"/>
      <c r="CSM44" s="27"/>
      <c r="CSN44" s="27"/>
      <c r="CSO44" s="27"/>
      <c r="CSP44" s="27"/>
      <c r="CSQ44" s="27"/>
      <c r="CSR44" s="27"/>
      <c r="CSS44" s="27"/>
      <c r="CST44" s="27"/>
      <c r="CSU44" s="27"/>
      <c r="CSW44" s="27"/>
      <c r="CSX44" s="27"/>
      <c r="CSY44" s="27"/>
      <c r="CTB44" s="27"/>
      <c r="CTC44" s="27"/>
      <c r="CTD44" s="27"/>
      <c r="CTE44" s="27"/>
      <c r="CTF44" s="27"/>
      <c r="CTG44" s="27"/>
      <c r="CTH44" s="27"/>
      <c r="CTI44" s="27"/>
      <c r="CTJ44" s="27"/>
      <c r="CTK44" s="27"/>
      <c r="CTL44" s="27"/>
      <c r="CTT44" s="27"/>
      <c r="CTU44" s="27"/>
      <c r="CTV44" s="27"/>
      <c r="CTW44" s="27"/>
      <c r="CTX44" s="27"/>
      <c r="CTY44" s="27"/>
      <c r="CTZ44" s="27"/>
      <c r="CUA44" s="27"/>
      <c r="CUB44" s="27"/>
      <c r="CUC44" s="27"/>
      <c r="CUD44" s="27"/>
      <c r="CUE44" s="27"/>
      <c r="CUF44" s="27"/>
      <c r="CUG44" s="27"/>
      <c r="CUH44" s="27"/>
      <c r="CUI44" s="27"/>
      <c r="CUJ44" s="27"/>
      <c r="CUK44" s="27"/>
      <c r="CUL44" s="27"/>
      <c r="CUM44" s="27"/>
      <c r="CUN44" s="27"/>
      <c r="CUO44" s="27"/>
      <c r="CUP44" s="27"/>
      <c r="CUQ44" s="27"/>
      <c r="CUR44" s="27"/>
      <c r="CUS44" s="27"/>
      <c r="CUT44" s="27"/>
      <c r="CUU44" s="27"/>
      <c r="CUV44" s="27"/>
      <c r="CUW44" s="27"/>
      <c r="CUX44" s="27"/>
      <c r="CUY44" s="27"/>
      <c r="CUZ44" s="27"/>
      <c r="CVA44" s="27"/>
      <c r="CVB44" s="27"/>
      <c r="CVC44" s="27"/>
      <c r="CVD44" s="27"/>
      <c r="CVE44" s="27"/>
      <c r="CVF44" s="27"/>
      <c r="CVG44" s="27"/>
      <c r="CVH44" s="27"/>
      <c r="CVI44" s="27"/>
      <c r="CVJ44" s="27"/>
      <c r="CVK44" s="27"/>
      <c r="CVL44" s="27"/>
      <c r="CVM44" s="27"/>
      <c r="CVN44" s="27"/>
      <c r="CVO44" s="27"/>
      <c r="CVP44" s="27"/>
      <c r="CVQ44" s="27"/>
      <c r="CVR44" s="27"/>
      <c r="CVS44" s="27"/>
      <c r="CVT44" s="27"/>
      <c r="CVU44" s="27"/>
      <c r="CVV44" s="27"/>
      <c r="CVW44" s="27"/>
      <c r="CVX44" s="27"/>
      <c r="CVY44" s="27"/>
      <c r="CVZ44" s="27"/>
      <c r="CWA44" s="27"/>
      <c r="CWB44" s="27"/>
      <c r="CWC44" s="27"/>
      <c r="CWD44" s="27"/>
      <c r="CWE44" s="27"/>
      <c r="CWF44" s="27"/>
      <c r="CWG44" s="27"/>
      <c r="CWH44" s="27"/>
      <c r="CWI44" s="27"/>
      <c r="CWJ44" s="27"/>
      <c r="CWK44" s="27"/>
      <c r="CWL44" s="27"/>
      <c r="CWM44" s="27"/>
      <c r="CWN44" s="27"/>
      <c r="CWO44" s="27"/>
      <c r="CWP44" s="27"/>
      <c r="CWQ44" s="27"/>
      <c r="CWR44" s="27"/>
      <c r="CWS44" s="27"/>
      <c r="CWT44" s="27"/>
      <c r="CWU44" s="27"/>
      <c r="CWV44" s="27"/>
      <c r="CWW44" s="27"/>
      <c r="CWX44" s="27"/>
      <c r="CWY44" s="27"/>
      <c r="CWZ44" s="27"/>
      <c r="CXA44" s="27"/>
      <c r="CXB44" s="27"/>
      <c r="CXC44" s="27"/>
      <c r="CXD44" s="27"/>
      <c r="CXE44" s="27"/>
      <c r="CXF44" s="27"/>
      <c r="CXG44" s="27"/>
      <c r="CXH44" s="27"/>
      <c r="CXI44" s="27"/>
      <c r="CXJ44" s="27"/>
      <c r="CXK44" s="27"/>
      <c r="CXL44" s="27"/>
      <c r="CXM44" s="27"/>
      <c r="CXN44" s="27"/>
      <c r="CXO44" s="27"/>
      <c r="CXP44" s="27"/>
      <c r="CXQ44" s="27"/>
      <c r="CXR44" s="27"/>
      <c r="CXS44" s="27"/>
      <c r="CXT44" s="27"/>
      <c r="CXU44" s="27"/>
      <c r="CXV44" s="27"/>
      <c r="CXW44" s="27"/>
      <c r="CXX44" s="27"/>
      <c r="CXY44" s="27"/>
      <c r="CXZ44" s="27"/>
      <c r="CYA44" s="27"/>
      <c r="CYB44" s="27"/>
      <c r="CYC44" s="27"/>
      <c r="CYD44" s="27"/>
      <c r="CYE44" s="27"/>
      <c r="CYF44" s="27"/>
      <c r="CYG44" s="27"/>
      <c r="CYH44" s="27"/>
      <c r="CYI44" s="27"/>
      <c r="CYJ44" s="27"/>
      <c r="CYK44" s="27"/>
      <c r="CYL44" s="27"/>
      <c r="CYM44" s="27"/>
      <c r="CYN44" s="27"/>
      <c r="CYO44" s="27"/>
      <c r="CYP44" s="27"/>
      <c r="CYQ44" s="27"/>
      <c r="CYR44" s="27"/>
      <c r="CYS44" s="27"/>
      <c r="CYT44" s="27"/>
      <c r="CYU44" s="27"/>
      <c r="CYV44" s="27"/>
      <c r="CYW44" s="27"/>
      <c r="CYX44" s="27"/>
      <c r="CYY44" s="27"/>
      <c r="CYZ44" s="27"/>
      <c r="CZA44" s="27"/>
      <c r="CZB44" s="27"/>
      <c r="CZC44" s="27"/>
      <c r="CZD44" s="27"/>
      <c r="CZE44" s="27"/>
      <c r="CZF44" s="27"/>
      <c r="CZG44" s="27"/>
      <c r="CZH44" s="27"/>
      <c r="CZI44" s="27"/>
      <c r="CZJ44" s="27"/>
      <c r="CZK44" s="27"/>
      <c r="CZL44" s="27"/>
      <c r="CZM44" s="27"/>
      <c r="CZN44" s="27"/>
      <c r="CZO44" s="27"/>
      <c r="CZP44" s="27"/>
      <c r="CZQ44" s="27"/>
      <c r="CZR44" s="27"/>
      <c r="CZS44" s="27"/>
      <c r="CZT44" s="27"/>
      <c r="CZU44" s="27"/>
      <c r="CZV44" s="27"/>
      <c r="CZW44" s="27"/>
      <c r="CZX44" s="27"/>
      <c r="CZY44" s="27"/>
      <c r="CZZ44" s="27"/>
      <c r="DAA44" s="27"/>
      <c r="DAB44" s="27"/>
      <c r="DAC44" s="27"/>
      <c r="DAD44" s="27"/>
      <c r="DAE44" s="27"/>
      <c r="DAF44" s="27"/>
      <c r="DAG44" s="27"/>
      <c r="DAH44" s="27"/>
      <c r="DAI44" s="27"/>
      <c r="DAJ44" s="27"/>
      <c r="DAK44" s="27"/>
      <c r="DAL44" s="27"/>
      <c r="DAM44" s="27"/>
      <c r="DAN44" s="27"/>
      <c r="DAO44" s="27"/>
      <c r="DAP44" s="27"/>
      <c r="DAQ44" s="27"/>
      <c r="DAR44" s="27"/>
      <c r="DAS44" s="27"/>
      <c r="DAT44" s="27"/>
      <c r="DAU44" s="27"/>
      <c r="DAV44" s="27"/>
      <c r="DAW44" s="27"/>
      <c r="DAX44" s="27"/>
      <c r="DAY44" s="27"/>
      <c r="DAZ44" s="27"/>
      <c r="DBA44" s="27"/>
      <c r="DBB44" s="27"/>
      <c r="DBC44" s="27"/>
      <c r="DBD44" s="27"/>
      <c r="DBE44" s="27"/>
      <c r="DBF44" s="27"/>
      <c r="DBG44" s="27"/>
      <c r="DBH44" s="27"/>
      <c r="DBI44" s="27"/>
      <c r="DBJ44" s="27"/>
      <c r="DBK44" s="27"/>
      <c r="DBL44" s="27"/>
      <c r="DBM44" s="27"/>
      <c r="DBN44" s="27"/>
      <c r="DBO44" s="27"/>
      <c r="DBP44" s="27"/>
      <c r="DBQ44" s="27"/>
      <c r="DBR44" s="27"/>
      <c r="DBS44" s="27"/>
      <c r="DBT44" s="27"/>
      <c r="DBU44" s="27"/>
      <c r="DBV44" s="27"/>
      <c r="DBW44" s="27"/>
      <c r="DBX44" s="27"/>
      <c r="DBY44" s="27"/>
      <c r="DBZ44" s="27"/>
      <c r="DCA44" s="27"/>
      <c r="DCB44" s="27"/>
      <c r="DCC44" s="27"/>
      <c r="DCD44" s="27"/>
      <c r="DCE44" s="27"/>
      <c r="DCF44" s="27"/>
      <c r="DCG44" s="27"/>
      <c r="DCH44" s="27"/>
      <c r="DCI44" s="27"/>
      <c r="DCJ44" s="27"/>
      <c r="DCK44" s="27"/>
      <c r="DCL44" s="27"/>
      <c r="DCM44" s="27"/>
      <c r="DCN44" s="27"/>
      <c r="DCO44" s="27"/>
      <c r="DCP44" s="27"/>
      <c r="DCQ44" s="27"/>
      <c r="DCS44" s="27"/>
      <c r="DCT44" s="27"/>
      <c r="DCU44" s="27"/>
      <c r="DCX44" s="27"/>
      <c r="DCY44" s="27"/>
      <c r="DCZ44" s="27"/>
      <c r="DDA44" s="27"/>
      <c r="DDB44" s="27"/>
      <c r="DDC44" s="27"/>
      <c r="DDD44" s="27"/>
      <c r="DDE44" s="27"/>
      <c r="DDF44" s="27"/>
      <c r="DDG44" s="27"/>
      <c r="DDH44" s="27"/>
      <c r="DDP44" s="27"/>
      <c r="DDQ44" s="27"/>
      <c r="DDR44" s="27"/>
      <c r="DDS44" s="27"/>
      <c r="DDT44" s="27"/>
      <c r="DDU44" s="27"/>
      <c r="DDV44" s="27"/>
      <c r="DDW44" s="27"/>
      <c r="DDX44" s="27"/>
      <c r="DDY44" s="27"/>
      <c r="DDZ44" s="27"/>
      <c r="DEA44" s="27"/>
      <c r="DEB44" s="27"/>
      <c r="DEC44" s="27"/>
      <c r="DED44" s="27"/>
      <c r="DEE44" s="27"/>
      <c r="DEF44" s="27"/>
      <c r="DEG44" s="27"/>
      <c r="DEH44" s="27"/>
      <c r="DEI44" s="27"/>
      <c r="DEJ44" s="27"/>
      <c r="DEK44" s="27"/>
      <c r="DEL44" s="27"/>
      <c r="DEM44" s="27"/>
      <c r="DEN44" s="27"/>
      <c r="DEO44" s="27"/>
      <c r="DEP44" s="27"/>
      <c r="DEQ44" s="27"/>
      <c r="DER44" s="27"/>
      <c r="DES44" s="27"/>
      <c r="DET44" s="27"/>
      <c r="DEU44" s="27"/>
      <c r="DEV44" s="27"/>
      <c r="DEW44" s="27"/>
      <c r="DEX44" s="27"/>
      <c r="DEY44" s="27"/>
      <c r="DEZ44" s="27"/>
      <c r="DFA44" s="27"/>
      <c r="DFB44" s="27"/>
      <c r="DFC44" s="27"/>
      <c r="DFD44" s="27"/>
      <c r="DFE44" s="27"/>
      <c r="DFF44" s="27"/>
      <c r="DFG44" s="27"/>
      <c r="DFH44" s="27"/>
      <c r="DFI44" s="27"/>
      <c r="DFJ44" s="27"/>
      <c r="DFK44" s="27"/>
      <c r="DFL44" s="27"/>
      <c r="DFM44" s="27"/>
      <c r="DFN44" s="27"/>
      <c r="DFO44" s="27"/>
      <c r="DFP44" s="27"/>
      <c r="DFQ44" s="27"/>
      <c r="DFR44" s="27"/>
      <c r="DFS44" s="27"/>
      <c r="DFT44" s="27"/>
      <c r="DFU44" s="27"/>
      <c r="DFV44" s="27"/>
      <c r="DFW44" s="27"/>
      <c r="DFX44" s="27"/>
      <c r="DFY44" s="27"/>
      <c r="DFZ44" s="27"/>
      <c r="DGA44" s="27"/>
      <c r="DGB44" s="27"/>
      <c r="DGC44" s="27"/>
      <c r="DGD44" s="27"/>
      <c r="DGE44" s="27"/>
      <c r="DGF44" s="27"/>
      <c r="DGG44" s="27"/>
      <c r="DGH44" s="27"/>
      <c r="DGI44" s="27"/>
      <c r="DGJ44" s="27"/>
      <c r="DGK44" s="27"/>
      <c r="DGL44" s="27"/>
      <c r="DGM44" s="27"/>
      <c r="DGN44" s="27"/>
      <c r="DGO44" s="27"/>
      <c r="DGP44" s="27"/>
      <c r="DGQ44" s="27"/>
      <c r="DGR44" s="27"/>
      <c r="DGS44" s="27"/>
      <c r="DGT44" s="27"/>
      <c r="DGU44" s="27"/>
      <c r="DGV44" s="27"/>
      <c r="DGW44" s="27"/>
      <c r="DGX44" s="27"/>
      <c r="DGY44" s="27"/>
      <c r="DGZ44" s="27"/>
      <c r="DHA44" s="27"/>
      <c r="DHB44" s="27"/>
      <c r="DHC44" s="27"/>
      <c r="DHD44" s="27"/>
      <c r="DHE44" s="27"/>
      <c r="DHF44" s="27"/>
      <c r="DHG44" s="27"/>
      <c r="DHH44" s="27"/>
      <c r="DHI44" s="27"/>
      <c r="DHJ44" s="27"/>
      <c r="DHK44" s="27"/>
      <c r="DHL44" s="27"/>
      <c r="DHM44" s="27"/>
      <c r="DHN44" s="27"/>
      <c r="DHO44" s="27"/>
      <c r="DHP44" s="27"/>
      <c r="DHQ44" s="27"/>
      <c r="DHR44" s="27"/>
      <c r="DHS44" s="27"/>
      <c r="DHT44" s="27"/>
      <c r="DHU44" s="27"/>
      <c r="DHV44" s="27"/>
      <c r="DHW44" s="27"/>
      <c r="DHX44" s="27"/>
      <c r="DHY44" s="27"/>
      <c r="DHZ44" s="27"/>
      <c r="DIA44" s="27"/>
      <c r="DIB44" s="27"/>
      <c r="DIC44" s="27"/>
      <c r="DID44" s="27"/>
      <c r="DIE44" s="27"/>
      <c r="DIF44" s="27"/>
      <c r="DIG44" s="27"/>
      <c r="DIH44" s="27"/>
      <c r="DII44" s="27"/>
      <c r="DIJ44" s="27"/>
      <c r="DIK44" s="27"/>
      <c r="DIL44" s="27"/>
      <c r="DIM44" s="27"/>
      <c r="DIN44" s="27"/>
      <c r="DIO44" s="27"/>
      <c r="DIP44" s="27"/>
      <c r="DIQ44" s="27"/>
      <c r="DIR44" s="27"/>
      <c r="DIS44" s="27"/>
      <c r="DIT44" s="27"/>
      <c r="DIU44" s="27"/>
      <c r="DIV44" s="27"/>
      <c r="DIW44" s="27"/>
      <c r="DIX44" s="27"/>
      <c r="DIY44" s="27"/>
      <c r="DIZ44" s="27"/>
      <c r="DJA44" s="27"/>
      <c r="DJB44" s="27"/>
      <c r="DJC44" s="27"/>
      <c r="DJD44" s="27"/>
      <c r="DJE44" s="27"/>
      <c r="DJF44" s="27"/>
      <c r="DJG44" s="27"/>
      <c r="DJH44" s="27"/>
      <c r="DJI44" s="27"/>
      <c r="DJJ44" s="27"/>
      <c r="DJK44" s="27"/>
      <c r="DJL44" s="27"/>
      <c r="DJM44" s="27"/>
      <c r="DJN44" s="27"/>
      <c r="DJO44" s="27"/>
      <c r="DJP44" s="27"/>
      <c r="DJQ44" s="27"/>
      <c r="DJR44" s="27"/>
      <c r="DJS44" s="27"/>
      <c r="DJT44" s="27"/>
      <c r="DJU44" s="27"/>
      <c r="DJV44" s="27"/>
      <c r="DJW44" s="27"/>
      <c r="DJX44" s="27"/>
      <c r="DJY44" s="27"/>
      <c r="DJZ44" s="27"/>
      <c r="DKA44" s="27"/>
      <c r="DKB44" s="27"/>
      <c r="DKC44" s="27"/>
      <c r="DKD44" s="27"/>
      <c r="DKE44" s="27"/>
      <c r="DKF44" s="27"/>
      <c r="DKG44" s="27"/>
      <c r="DKH44" s="27"/>
      <c r="DKI44" s="27"/>
      <c r="DKJ44" s="27"/>
      <c r="DKK44" s="27"/>
      <c r="DKL44" s="27"/>
      <c r="DKM44" s="27"/>
      <c r="DKN44" s="27"/>
      <c r="DKO44" s="27"/>
      <c r="DKP44" s="27"/>
      <c r="DKQ44" s="27"/>
      <c r="DKR44" s="27"/>
      <c r="DKS44" s="27"/>
      <c r="DKT44" s="27"/>
      <c r="DKU44" s="27"/>
      <c r="DKV44" s="27"/>
      <c r="DKW44" s="27"/>
      <c r="DKX44" s="27"/>
      <c r="DKY44" s="27"/>
      <c r="DKZ44" s="27"/>
      <c r="DLA44" s="27"/>
      <c r="DLB44" s="27"/>
      <c r="DLC44" s="27"/>
      <c r="DLD44" s="27"/>
      <c r="DLE44" s="27"/>
      <c r="DLF44" s="27"/>
      <c r="DLG44" s="27"/>
      <c r="DLH44" s="27"/>
      <c r="DLI44" s="27"/>
      <c r="DLJ44" s="27"/>
      <c r="DLK44" s="27"/>
      <c r="DLL44" s="27"/>
      <c r="DLM44" s="27"/>
      <c r="DLN44" s="27"/>
      <c r="DLO44" s="27"/>
      <c r="DLP44" s="27"/>
      <c r="DLQ44" s="27"/>
      <c r="DLR44" s="27"/>
      <c r="DLS44" s="27"/>
      <c r="DLT44" s="27"/>
      <c r="DLU44" s="27"/>
      <c r="DLV44" s="27"/>
      <c r="DLW44" s="27"/>
      <c r="DLX44" s="27"/>
      <c r="DLY44" s="27"/>
      <c r="DLZ44" s="27"/>
      <c r="DMA44" s="27"/>
      <c r="DMB44" s="27"/>
      <c r="DMC44" s="27"/>
      <c r="DMD44" s="27"/>
      <c r="DME44" s="27"/>
      <c r="DMF44" s="27"/>
      <c r="DMG44" s="27"/>
      <c r="DMH44" s="27"/>
      <c r="DMI44" s="27"/>
      <c r="DMJ44" s="27"/>
      <c r="DMK44" s="27"/>
      <c r="DML44" s="27"/>
      <c r="DMM44" s="27"/>
      <c r="DMO44" s="27"/>
      <c r="DMP44" s="27"/>
      <c r="DMQ44" s="27"/>
      <c r="DMT44" s="27"/>
      <c r="DMU44" s="27"/>
      <c r="DMV44" s="27"/>
      <c r="DMW44" s="27"/>
      <c r="DMX44" s="27"/>
      <c r="DMY44" s="27"/>
      <c r="DMZ44" s="27"/>
      <c r="DNA44" s="27"/>
      <c r="DNB44" s="27"/>
      <c r="DNC44" s="27"/>
      <c r="DND44" s="27"/>
      <c r="DNL44" s="27"/>
      <c r="DNM44" s="27"/>
      <c r="DNN44" s="27"/>
      <c r="DNO44" s="27"/>
      <c r="DNP44" s="27"/>
      <c r="DNQ44" s="27"/>
      <c r="DNR44" s="27"/>
      <c r="DNS44" s="27"/>
      <c r="DNT44" s="27"/>
      <c r="DNU44" s="27"/>
      <c r="DNV44" s="27"/>
      <c r="DNW44" s="27"/>
      <c r="DNX44" s="27"/>
      <c r="DNY44" s="27"/>
      <c r="DNZ44" s="27"/>
      <c r="DOA44" s="27"/>
      <c r="DOB44" s="27"/>
      <c r="DOC44" s="27"/>
      <c r="DOD44" s="27"/>
      <c r="DOE44" s="27"/>
      <c r="DOF44" s="27"/>
      <c r="DOG44" s="27"/>
      <c r="DOH44" s="27"/>
      <c r="DOI44" s="27"/>
      <c r="DOJ44" s="27"/>
      <c r="DOK44" s="27"/>
      <c r="DOL44" s="27"/>
      <c r="DOM44" s="27"/>
      <c r="DON44" s="27"/>
      <c r="DOO44" s="27"/>
      <c r="DOP44" s="27"/>
      <c r="DOQ44" s="27"/>
      <c r="DOR44" s="27"/>
      <c r="DOS44" s="27"/>
      <c r="DOT44" s="27"/>
      <c r="DOU44" s="27"/>
      <c r="DOV44" s="27"/>
      <c r="DOW44" s="27"/>
      <c r="DOX44" s="27"/>
      <c r="DOY44" s="27"/>
      <c r="DOZ44" s="27"/>
      <c r="DPA44" s="27"/>
      <c r="DPB44" s="27"/>
      <c r="DPC44" s="27"/>
      <c r="DPD44" s="27"/>
      <c r="DPE44" s="27"/>
      <c r="DPF44" s="27"/>
      <c r="DPG44" s="27"/>
      <c r="DPH44" s="27"/>
      <c r="DPI44" s="27"/>
      <c r="DPJ44" s="27"/>
      <c r="DPK44" s="27"/>
      <c r="DPL44" s="27"/>
      <c r="DPM44" s="27"/>
      <c r="DPN44" s="27"/>
      <c r="DPO44" s="27"/>
      <c r="DPP44" s="27"/>
      <c r="DPQ44" s="27"/>
      <c r="DPR44" s="27"/>
      <c r="DPS44" s="27"/>
      <c r="DPT44" s="27"/>
      <c r="DPU44" s="27"/>
      <c r="DPV44" s="27"/>
      <c r="DPW44" s="27"/>
      <c r="DPX44" s="27"/>
      <c r="DPY44" s="27"/>
      <c r="DPZ44" s="27"/>
      <c r="DQA44" s="27"/>
      <c r="DQB44" s="27"/>
      <c r="DQC44" s="27"/>
      <c r="DQD44" s="27"/>
      <c r="DQE44" s="27"/>
      <c r="DQF44" s="27"/>
      <c r="DQG44" s="27"/>
      <c r="DQH44" s="27"/>
      <c r="DQI44" s="27"/>
      <c r="DQJ44" s="27"/>
      <c r="DQK44" s="27"/>
      <c r="DQL44" s="27"/>
      <c r="DQM44" s="27"/>
      <c r="DQN44" s="27"/>
      <c r="DQO44" s="27"/>
      <c r="DQP44" s="27"/>
      <c r="DQQ44" s="27"/>
      <c r="DQR44" s="27"/>
      <c r="DQS44" s="27"/>
      <c r="DQT44" s="27"/>
      <c r="DQU44" s="27"/>
      <c r="DQV44" s="27"/>
      <c r="DQW44" s="27"/>
      <c r="DQX44" s="27"/>
      <c r="DQY44" s="27"/>
      <c r="DQZ44" s="27"/>
      <c r="DRA44" s="27"/>
      <c r="DRB44" s="27"/>
      <c r="DRC44" s="27"/>
      <c r="DRD44" s="27"/>
      <c r="DRE44" s="27"/>
      <c r="DRF44" s="27"/>
      <c r="DRG44" s="27"/>
      <c r="DRH44" s="27"/>
      <c r="DRI44" s="27"/>
      <c r="DRJ44" s="27"/>
      <c r="DRK44" s="27"/>
      <c r="DRL44" s="27"/>
      <c r="DRM44" s="27"/>
      <c r="DRN44" s="27"/>
      <c r="DRO44" s="27"/>
      <c r="DRP44" s="27"/>
      <c r="DRQ44" s="27"/>
      <c r="DRR44" s="27"/>
      <c r="DRS44" s="27"/>
      <c r="DRT44" s="27"/>
      <c r="DRU44" s="27"/>
      <c r="DRV44" s="27"/>
      <c r="DRW44" s="27"/>
      <c r="DRX44" s="27"/>
      <c r="DRY44" s="27"/>
      <c r="DRZ44" s="27"/>
      <c r="DSA44" s="27"/>
      <c r="DSB44" s="27"/>
      <c r="DSC44" s="27"/>
      <c r="DSD44" s="27"/>
      <c r="DSE44" s="27"/>
      <c r="DSF44" s="27"/>
      <c r="DSG44" s="27"/>
      <c r="DSH44" s="27"/>
      <c r="DSI44" s="27"/>
      <c r="DSJ44" s="27"/>
      <c r="DSK44" s="27"/>
      <c r="DSL44" s="27"/>
      <c r="DSM44" s="27"/>
      <c r="DSN44" s="27"/>
      <c r="DSO44" s="27"/>
      <c r="DSP44" s="27"/>
      <c r="DSQ44" s="27"/>
      <c r="DSR44" s="27"/>
      <c r="DSS44" s="27"/>
      <c r="DST44" s="27"/>
      <c r="DSU44" s="27"/>
      <c r="DSV44" s="27"/>
      <c r="DSW44" s="27"/>
      <c r="DSX44" s="27"/>
      <c r="DSY44" s="27"/>
      <c r="DSZ44" s="27"/>
      <c r="DTA44" s="27"/>
      <c r="DTB44" s="27"/>
      <c r="DTC44" s="27"/>
      <c r="DTD44" s="27"/>
      <c r="DTE44" s="27"/>
      <c r="DTF44" s="27"/>
      <c r="DTG44" s="27"/>
      <c r="DTH44" s="27"/>
      <c r="DTI44" s="27"/>
      <c r="DTJ44" s="27"/>
      <c r="DTK44" s="27"/>
      <c r="DTL44" s="27"/>
      <c r="DTM44" s="27"/>
      <c r="DTN44" s="27"/>
      <c r="DTO44" s="27"/>
      <c r="DTP44" s="27"/>
      <c r="DTQ44" s="27"/>
      <c r="DTR44" s="27"/>
      <c r="DTS44" s="27"/>
      <c r="DTT44" s="27"/>
      <c r="DTU44" s="27"/>
      <c r="DTV44" s="27"/>
      <c r="DTW44" s="27"/>
      <c r="DTX44" s="27"/>
      <c r="DTY44" s="27"/>
      <c r="DTZ44" s="27"/>
      <c r="DUA44" s="27"/>
      <c r="DUB44" s="27"/>
      <c r="DUC44" s="27"/>
      <c r="DUD44" s="27"/>
      <c r="DUE44" s="27"/>
      <c r="DUF44" s="27"/>
      <c r="DUG44" s="27"/>
      <c r="DUH44" s="27"/>
      <c r="DUI44" s="27"/>
      <c r="DUJ44" s="27"/>
      <c r="DUK44" s="27"/>
      <c r="DUL44" s="27"/>
      <c r="DUM44" s="27"/>
      <c r="DUN44" s="27"/>
      <c r="DUO44" s="27"/>
      <c r="DUP44" s="27"/>
      <c r="DUQ44" s="27"/>
      <c r="DUR44" s="27"/>
      <c r="DUS44" s="27"/>
      <c r="DUT44" s="27"/>
      <c r="DUU44" s="27"/>
      <c r="DUV44" s="27"/>
      <c r="DUW44" s="27"/>
      <c r="DUX44" s="27"/>
      <c r="DUY44" s="27"/>
      <c r="DUZ44" s="27"/>
      <c r="DVA44" s="27"/>
      <c r="DVB44" s="27"/>
      <c r="DVC44" s="27"/>
      <c r="DVD44" s="27"/>
      <c r="DVE44" s="27"/>
      <c r="DVF44" s="27"/>
      <c r="DVG44" s="27"/>
      <c r="DVH44" s="27"/>
      <c r="DVI44" s="27"/>
      <c r="DVJ44" s="27"/>
      <c r="DVK44" s="27"/>
      <c r="DVL44" s="27"/>
      <c r="DVM44" s="27"/>
      <c r="DVN44" s="27"/>
      <c r="DVO44" s="27"/>
      <c r="DVP44" s="27"/>
      <c r="DVQ44" s="27"/>
      <c r="DVR44" s="27"/>
      <c r="DVS44" s="27"/>
      <c r="DVT44" s="27"/>
      <c r="DVU44" s="27"/>
      <c r="DVV44" s="27"/>
      <c r="DVW44" s="27"/>
      <c r="DVX44" s="27"/>
      <c r="DVY44" s="27"/>
      <c r="DVZ44" s="27"/>
      <c r="DWA44" s="27"/>
      <c r="DWB44" s="27"/>
      <c r="DWC44" s="27"/>
      <c r="DWD44" s="27"/>
      <c r="DWE44" s="27"/>
      <c r="DWF44" s="27"/>
      <c r="DWG44" s="27"/>
      <c r="DWH44" s="27"/>
      <c r="DWI44" s="27"/>
      <c r="DWK44" s="27"/>
      <c r="DWL44" s="27"/>
      <c r="DWM44" s="27"/>
      <c r="DWP44" s="27"/>
      <c r="DWQ44" s="27"/>
      <c r="DWR44" s="27"/>
      <c r="DWS44" s="27"/>
      <c r="DWT44" s="27"/>
      <c r="DWU44" s="27"/>
      <c r="DWV44" s="27"/>
      <c r="DWW44" s="27"/>
      <c r="DWX44" s="27"/>
      <c r="DWY44" s="27"/>
      <c r="DWZ44" s="27"/>
      <c r="DXH44" s="27"/>
      <c r="DXI44" s="27"/>
      <c r="DXJ44" s="27"/>
      <c r="DXK44" s="27"/>
      <c r="DXL44" s="27"/>
      <c r="DXM44" s="27"/>
      <c r="DXN44" s="27"/>
      <c r="DXO44" s="27"/>
      <c r="DXP44" s="27"/>
      <c r="DXQ44" s="27"/>
      <c r="DXR44" s="27"/>
      <c r="DXS44" s="27"/>
      <c r="DXT44" s="27"/>
      <c r="DXU44" s="27"/>
      <c r="DXV44" s="27"/>
      <c r="DXW44" s="27"/>
      <c r="DXX44" s="27"/>
      <c r="DXY44" s="27"/>
      <c r="DXZ44" s="27"/>
      <c r="DYA44" s="27"/>
      <c r="DYB44" s="27"/>
      <c r="DYC44" s="27"/>
      <c r="DYD44" s="27"/>
      <c r="DYE44" s="27"/>
      <c r="DYF44" s="27"/>
      <c r="DYG44" s="27"/>
      <c r="DYH44" s="27"/>
      <c r="DYI44" s="27"/>
      <c r="DYJ44" s="27"/>
      <c r="DYK44" s="27"/>
      <c r="DYL44" s="27"/>
      <c r="DYM44" s="27"/>
      <c r="DYN44" s="27"/>
      <c r="DYO44" s="27"/>
      <c r="DYP44" s="27"/>
      <c r="DYQ44" s="27"/>
      <c r="DYR44" s="27"/>
      <c r="DYS44" s="27"/>
      <c r="DYT44" s="27"/>
      <c r="DYU44" s="27"/>
      <c r="DYV44" s="27"/>
      <c r="DYW44" s="27"/>
      <c r="DYX44" s="27"/>
      <c r="DYY44" s="27"/>
      <c r="DYZ44" s="27"/>
      <c r="DZA44" s="27"/>
      <c r="DZB44" s="27"/>
      <c r="DZC44" s="27"/>
      <c r="DZD44" s="27"/>
      <c r="DZE44" s="27"/>
      <c r="DZF44" s="27"/>
      <c r="DZG44" s="27"/>
      <c r="DZH44" s="27"/>
      <c r="DZI44" s="27"/>
      <c r="DZJ44" s="27"/>
      <c r="DZK44" s="27"/>
      <c r="DZL44" s="27"/>
      <c r="DZM44" s="27"/>
      <c r="DZN44" s="27"/>
      <c r="DZO44" s="27"/>
      <c r="DZP44" s="27"/>
      <c r="DZQ44" s="27"/>
      <c r="DZR44" s="27"/>
      <c r="DZS44" s="27"/>
      <c r="DZT44" s="27"/>
      <c r="DZU44" s="27"/>
      <c r="DZV44" s="27"/>
      <c r="DZW44" s="27"/>
      <c r="DZX44" s="27"/>
      <c r="DZY44" s="27"/>
      <c r="DZZ44" s="27"/>
      <c r="EAA44" s="27"/>
      <c r="EAB44" s="27"/>
      <c r="EAC44" s="27"/>
      <c r="EAD44" s="27"/>
      <c r="EAE44" s="27"/>
      <c r="EAF44" s="27"/>
      <c r="EAG44" s="27"/>
      <c r="EAH44" s="27"/>
      <c r="EAI44" s="27"/>
      <c r="EAJ44" s="27"/>
      <c r="EAK44" s="27"/>
      <c r="EAL44" s="27"/>
      <c r="EAM44" s="27"/>
      <c r="EAN44" s="27"/>
      <c r="EAO44" s="27"/>
      <c r="EAP44" s="27"/>
      <c r="EAQ44" s="27"/>
      <c r="EAR44" s="27"/>
      <c r="EAS44" s="27"/>
      <c r="EAT44" s="27"/>
      <c r="EAU44" s="27"/>
      <c r="EAV44" s="27"/>
      <c r="EAW44" s="27"/>
      <c r="EAX44" s="27"/>
      <c r="EAY44" s="27"/>
      <c r="EAZ44" s="27"/>
      <c r="EBA44" s="27"/>
      <c r="EBB44" s="27"/>
      <c r="EBC44" s="27"/>
      <c r="EBD44" s="27"/>
      <c r="EBE44" s="27"/>
      <c r="EBF44" s="27"/>
      <c r="EBG44" s="27"/>
      <c r="EBH44" s="27"/>
      <c r="EBI44" s="27"/>
      <c r="EBJ44" s="27"/>
      <c r="EBK44" s="27"/>
      <c r="EBL44" s="27"/>
      <c r="EBM44" s="27"/>
      <c r="EBN44" s="27"/>
      <c r="EBO44" s="27"/>
      <c r="EBP44" s="27"/>
      <c r="EBQ44" s="27"/>
      <c r="EBR44" s="27"/>
      <c r="EBS44" s="27"/>
      <c r="EBT44" s="27"/>
      <c r="EBU44" s="27"/>
      <c r="EBV44" s="27"/>
      <c r="EBW44" s="27"/>
      <c r="EBX44" s="27"/>
      <c r="EBY44" s="27"/>
      <c r="EBZ44" s="27"/>
      <c r="ECA44" s="27"/>
      <c r="ECB44" s="27"/>
      <c r="ECC44" s="27"/>
      <c r="ECD44" s="27"/>
      <c r="ECE44" s="27"/>
      <c r="ECF44" s="27"/>
      <c r="ECG44" s="27"/>
      <c r="ECH44" s="27"/>
      <c r="ECI44" s="27"/>
      <c r="ECJ44" s="27"/>
      <c r="ECK44" s="27"/>
      <c r="ECL44" s="27"/>
      <c r="ECM44" s="27"/>
      <c r="ECN44" s="27"/>
      <c r="ECO44" s="27"/>
      <c r="ECP44" s="27"/>
      <c r="ECQ44" s="27"/>
      <c r="ECR44" s="27"/>
      <c r="ECS44" s="27"/>
      <c r="ECT44" s="27"/>
      <c r="ECU44" s="27"/>
      <c r="ECV44" s="27"/>
      <c r="ECW44" s="27"/>
      <c r="ECX44" s="27"/>
      <c r="ECY44" s="27"/>
      <c r="ECZ44" s="27"/>
      <c r="EDA44" s="27"/>
      <c r="EDB44" s="27"/>
      <c r="EDC44" s="27"/>
      <c r="EDD44" s="27"/>
      <c r="EDE44" s="27"/>
      <c r="EDF44" s="27"/>
      <c r="EDG44" s="27"/>
      <c r="EDH44" s="27"/>
      <c r="EDI44" s="27"/>
      <c r="EDJ44" s="27"/>
      <c r="EDK44" s="27"/>
      <c r="EDL44" s="27"/>
      <c r="EDM44" s="27"/>
      <c r="EDN44" s="27"/>
      <c r="EDO44" s="27"/>
      <c r="EDP44" s="27"/>
      <c r="EDQ44" s="27"/>
      <c r="EDR44" s="27"/>
      <c r="EDS44" s="27"/>
      <c r="EDT44" s="27"/>
      <c r="EDU44" s="27"/>
      <c r="EDV44" s="27"/>
      <c r="EDW44" s="27"/>
      <c r="EDX44" s="27"/>
      <c r="EDY44" s="27"/>
      <c r="EDZ44" s="27"/>
      <c r="EEA44" s="27"/>
      <c r="EEB44" s="27"/>
      <c r="EEC44" s="27"/>
      <c r="EED44" s="27"/>
      <c r="EEE44" s="27"/>
      <c r="EEF44" s="27"/>
      <c r="EEG44" s="27"/>
      <c r="EEH44" s="27"/>
      <c r="EEI44" s="27"/>
      <c r="EEJ44" s="27"/>
      <c r="EEK44" s="27"/>
      <c r="EEL44" s="27"/>
      <c r="EEM44" s="27"/>
      <c r="EEN44" s="27"/>
      <c r="EEO44" s="27"/>
      <c r="EEP44" s="27"/>
      <c r="EEQ44" s="27"/>
      <c r="EER44" s="27"/>
      <c r="EES44" s="27"/>
      <c r="EET44" s="27"/>
      <c r="EEU44" s="27"/>
      <c r="EEV44" s="27"/>
      <c r="EEW44" s="27"/>
      <c r="EEX44" s="27"/>
      <c r="EEY44" s="27"/>
      <c r="EEZ44" s="27"/>
      <c r="EFA44" s="27"/>
      <c r="EFB44" s="27"/>
      <c r="EFC44" s="27"/>
      <c r="EFD44" s="27"/>
      <c r="EFE44" s="27"/>
      <c r="EFF44" s="27"/>
      <c r="EFG44" s="27"/>
      <c r="EFH44" s="27"/>
      <c r="EFI44" s="27"/>
      <c r="EFJ44" s="27"/>
      <c r="EFK44" s="27"/>
      <c r="EFL44" s="27"/>
      <c r="EFM44" s="27"/>
      <c r="EFN44" s="27"/>
      <c r="EFO44" s="27"/>
      <c r="EFP44" s="27"/>
      <c r="EFQ44" s="27"/>
      <c r="EFR44" s="27"/>
      <c r="EFS44" s="27"/>
      <c r="EFT44" s="27"/>
      <c r="EFU44" s="27"/>
      <c r="EFV44" s="27"/>
      <c r="EFW44" s="27"/>
      <c r="EFX44" s="27"/>
      <c r="EFY44" s="27"/>
      <c r="EFZ44" s="27"/>
      <c r="EGA44" s="27"/>
      <c r="EGB44" s="27"/>
      <c r="EGC44" s="27"/>
      <c r="EGD44" s="27"/>
      <c r="EGE44" s="27"/>
      <c r="EGG44" s="27"/>
      <c r="EGH44" s="27"/>
      <c r="EGI44" s="27"/>
      <c r="EGL44" s="27"/>
      <c r="EGM44" s="27"/>
      <c r="EGN44" s="27"/>
      <c r="EGO44" s="27"/>
      <c r="EGP44" s="27"/>
      <c r="EGQ44" s="27"/>
      <c r="EGR44" s="27"/>
      <c r="EGS44" s="27"/>
      <c r="EGT44" s="27"/>
      <c r="EGU44" s="27"/>
      <c r="EGV44" s="27"/>
      <c r="EHD44" s="27"/>
      <c r="EHE44" s="27"/>
      <c r="EHF44" s="27"/>
      <c r="EHG44" s="27"/>
      <c r="EHH44" s="27"/>
      <c r="EHI44" s="27"/>
      <c r="EHJ44" s="27"/>
      <c r="EHK44" s="27"/>
      <c r="EHL44" s="27"/>
      <c r="EHM44" s="27"/>
      <c r="EHN44" s="27"/>
      <c r="EHO44" s="27"/>
      <c r="EHP44" s="27"/>
      <c r="EHQ44" s="27"/>
      <c r="EHR44" s="27"/>
      <c r="EHS44" s="27"/>
      <c r="EHT44" s="27"/>
      <c r="EHU44" s="27"/>
      <c r="EHV44" s="27"/>
      <c r="EHW44" s="27"/>
      <c r="EHX44" s="27"/>
      <c r="EHY44" s="27"/>
      <c r="EHZ44" s="27"/>
      <c r="EIA44" s="27"/>
      <c r="EIB44" s="27"/>
      <c r="EIC44" s="27"/>
      <c r="EID44" s="27"/>
      <c r="EIE44" s="27"/>
      <c r="EIF44" s="27"/>
      <c r="EIG44" s="27"/>
      <c r="EIH44" s="27"/>
      <c r="EII44" s="27"/>
      <c r="EIJ44" s="27"/>
      <c r="EIK44" s="27"/>
      <c r="EIL44" s="27"/>
      <c r="EIM44" s="27"/>
      <c r="EIN44" s="27"/>
      <c r="EIO44" s="27"/>
      <c r="EIP44" s="27"/>
      <c r="EIQ44" s="27"/>
      <c r="EIR44" s="27"/>
      <c r="EIS44" s="27"/>
      <c r="EIT44" s="27"/>
      <c r="EIU44" s="27"/>
      <c r="EIV44" s="27"/>
      <c r="EIW44" s="27"/>
      <c r="EIX44" s="27"/>
      <c r="EIY44" s="27"/>
      <c r="EIZ44" s="27"/>
      <c r="EJA44" s="27"/>
      <c r="EJB44" s="27"/>
      <c r="EJC44" s="27"/>
      <c r="EJD44" s="27"/>
      <c r="EJE44" s="27"/>
      <c r="EJF44" s="27"/>
      <c r="EJG44" s="27"/>
      <c r="EJH44" s="27"/>
      <c r="EJI44" s="27"/>
      <c r="EJJ44" s="27"/>
      <c r="EJK44" s="27"/>
      <c r="EJL44" s="27"/>
      <c r="EJM44" s="27"/>
      <c r="EJN44" s="27"/>
      <c r="EJO44" s="27"/>
      <c r="EJP44" s="27"/>
      <c r="EJQ44" s="27"/>
      <c r="EJR44" s="27"/>
      <c r="EJS44" s="27"/>
      <c r="EJT44" s="27"/>
      <c r="EJU44" s="27"/>
      <c r="EJV44" s="27"/>
      <c r="EJW44" s="27"/>
      <c r="EJX44" s="27"/>
      <c r="EJY44" s="27"/>
      <c r="EJZ44" s="27"/>
      <c r="EKA44" s="27"/>
      <c r="EKB44" s="27"/>
      <c r="EKC44" s="27"/>
      <c r="EKD44" s="27"/>
      <c r="EKE44" s="27"/>
      <c r="EKF44" s="27"/>
      <c r="EKG44" s="27"/>
      <c r="EKH44" s="27"/>
      <c r="EKI44" s="27"/>
      <c r="EKJ44" s="27"/>
      <c r="EKK44" s="27"/>
      <c r="EKL44" s="27"/>
      <c r="EKM44" s="27"/>
      <c r="EKN44" s="27"/>
      <c r="EKO44" s="27"/>
      <c r="EKP44" s="27"/>
      <c r="EKQ44" s="27"/>
      <c r="EKR44" s="27"/>
      <c r="EKS44" s="27"/>
      <c r="EKT44" s="27"/>
      <c r="EKU44" s="27"/>
      <c r="EKV44" s="27"/>
      <c r="EKW44" s="27"/>
      <c r="EKX44" s="27"/>
      <c r="EKY44" s="27"/>
      <c r="EKZ44" s="27"/>
      <c r="ELA44" s="27"/>
      <c r="ELB44" s="27"/>
      <c r="ELC44" s="27"/>
      <c r="ELD44" s="27"/>
      <c r="ELE44" s="27"/>
      <c r="ELF44" s="27"/>
      <c r="ELG44" s="27"/>
      <c r="ELH44" s="27"/>
      <c r="ELI44" s="27"/>
      <c r="ELJ44" s="27"/>
      <c r="ELK44" s="27"/>
      <c r="ELL44" s="27"/>
      <c r="ELM44" s="27"/>
      <c r="ELN44" s="27"/>
      <c r="ELO44" s="27"/>
      <c r="ELP44" s="27"/>
      <c r="ELQ44" s="27"/>
      <c r="ELR44" s="27"/>
      <c r="ELS44" s="27"/>
      <c r="ELT44" s="27"/>
      <c r="ELU44" s="27"/>
      <c r="ELV44" s="27"/>
      <c r="ELW44" s="27"/>
      <c r="ELX44" s="27"/>
      <c r="ELY44" s="27"/>
      <c r="ELZ44" s="27"/>
      <c r="EMA44" s="27"/>
      <c r="EMB44" s="27"/>
      <c r="EMC44" s="27"/>
      <c r="EMD44" s="27"/>
      <c r="EME44" s="27"/>
      <c r="EMF44" s="27"/>
      <c r="EMG44" s="27"/>
      <c r="EMH44" s="27"/>
      <c r="EMI44" s="27"/>
      <c r="EMJ44" s="27"/>
      <c r="EMK44" s="27"/>
      <c r="EML44" s="27"/>
      <c r="EMM44" s="27"/>
      <c r="EMN44" s="27"/>
      <c r="EMO44" s="27"/>
      <c r="EMP44" s="27"/>
      <c r="EMQ44" s="27"/>
      <c r="EMR44" s="27"/>
      <c r="EMS44" s="27"/>
      <c r="EMT44" s="27"/>
      <c r="EMU44" s="27"/>
      <c r="EMV44" s="27"/>
      <c r="EMW44" s="27"/>
      <c r="EMX44" s="27"/>
      <c r="EMY44" s="27"/>
      <c r="EMZ44" s="27"/>
      <c r="ENA44" s="27"/>
      <c r="ENB44" s="27"/>
      <c r="ENC44" s="27"/>
      <c r="END44" s="27"/>
      <c r="ENE44" s="27"/>
      <c r="ENF44" s="27"/>
      <c r="ENG44" s="27"/>
      <c r="ENH44" s="27"/>
      <c r="ENI44" s="27"/>
      <c r="ENJ44" s="27"/>
      <c r="ENK44" s="27"/>
      <c r="ENL44" s="27"/>
      <c r="ENM44" s="27"/>
      <c r="ENN44" s="27"/>
      <c r="ENO44" s="27"/>
      <c r="ENP44" s="27"/>
      <c r="ENQ44" s="27"/>
      <c r="ENR44" s="27"/>
      <c r="ENS44" s="27"/>
      <c r="ENT44" s="27"/>
      <c r="ENU44" s="27"/>
      <c r="ENV44" s="27"/>
      <c r="ENW44" s="27"/>
      <c r="ENX44" s="27"/>
      <c r="ENY44" s="27"/>
      <c r="ENZ44" s="27"/>
      <c r="EOA44" s="27"/>
      <c r="EOB44" s="27"/>
      <c r="EOC44" s="27"/>
      <c r="EOD44" s="27"/>
      <c r="EOE44" s="27"/>
      <c r="EOF44" s="27"/>
      <c r="EOG44" s="27"/>
      <c r="EOH44" s="27"/>
      <c r="EOI44" s="27"/>
      <c r="EOJ44" s="27"/>
      <c r="EOK44" s="27"/>
      <c r="EOL44" s="27"/>
      <c r="EOM44" s="27"/>
      <c r="EON44" s="27"/>
      <c r="EOO44" s="27"/>
      <c r="EOP44" s="27"/>
      <c r="EOQ44" s="27"/>
      <c r="EOR44" s="27"/>
      <c r="EOS44" s="27"/>
      <c r="EOT44" s="27"/>
      <c r="EOU44" s="27"/>
      <c r="EOV44" s="27"/>
      <c r="EOW44" s="27"/>
      <c r="EOX44" s="27"/>
      <c r="EOY44" s="27"/>
      <c r="EOZ44" s="27"/>
      <c r="EPA44" s="27"/>
      <c r="EPB44" s="27"/>
      <c r="EPC44" s="27"/>
      <c r="EPD44" s="27"/>
      <c r="EPE44" s="27"/>
      <c r="EPF44" s="27"/>
      <c r="EPG44" s="27"/>
      <c r="EPH44" s="27"/>
      <c r="EPI44" s="27"/>
      <c r="EPJ44" s="27"/>
      <c r="EPK44" s="27"/>
      <c r="EPL44" s="27"/>
      <c r="EPM44" s="27"/>
      <c r="EPN44" s="27"/>
      <c r="EPO44" s="27"/>
      <c r="EPP44" s="27"/>
      <c r="EPQ44" s="27"/>
      <c r="EPR44" s="27"/>
      <c r="EPS44" s="27"/>
      <c r="EPT44" s="27"/>
      <c r="EPU44" s="27"/>
      <c r="EPV44" s="27"/>
      <c r="EPW44" s="27"/>
      <c r="EPX44" s="27"/>
      <c r="EPY44" s="27"/>
      <c r="EPZ44" s="27"/>
      <c r="EQA44" s="27"/>
      <c r="EQC44" s="27"/>
      <c r="EQD44" s="27"/>
      <c r="EQE44" s="27"/>
      <c r="EQH44" s="27"/>
      <c r="EQI44" s="27"/>
      <c r="EQJ44" s="27"/>
      <c r="EQK44" s="27"/>
      <c r="EQL44" s="27"/>
      <c r="EQM44" s="27"/>
      <c r="EQN44" s="27"/>
      <c r="EQO44" s="27"/>
      <c r="EQP44" s="27"/>
      <c r="EQQ44" s="27"/>
      <c r="EQR44" s="27"/>
      <c r="EQZ44" s="27"/>
      <c r="ERA44" s="27"/>
      <c r="ERB44" s="27"/>
      <c r="ERC44" s="27"/>
      <c r="ERD44" s="27"/>
      <c r="ERE44" s="27"/>
      <c r="ERF44" s="27"/>
      <c r="ERG44" s="27"/>
      <c r="ERH44" s="27"/>
      <c r="ERI44" s="27"/>
      <c r="ERJ44" s="27"/>
      <c r="ERK44" s="27"/>
      <c r="ERL44" s="27"/>
      <c r="ERM44" s="27"/>
      <c r="ERN44" s="27"/>
      <c r="ERO44" s="27"/>
      <c r="ERP44" s="27"/>
      <c r="ERQ44" s="27"/>
      <c r="ERR44" s="27"/>
      <c r="ERS44" s="27"/>
      <c r="ERT44" s="27"/>
      <c r="ERU44" s="27"/>
      <c r="ERV44" s="27"/>
      <c r="ERW44" s="27"/>
      <c r="ERX44" s="27"/>
      <c r="ERY44" s="27"/>
      <c r="ERZ44" s="27"/>
      <c r="ESA44" s="27"/>
      <c r="ESB44" s="27"/>
      <c r="ESC44" s="27"/>
      <c r="ESD44" s="27"/>
      <c r="ESE44" s="27"/>
      <c r="ESF44" s="27"/>
      <c r="ESG44" s="27"/>
      <c r="ESH44" s="27"/>
      <c r="ESI44" s="27"/>
      <c r="ESJ44" s="27"/>
      <c r="ESK44" s="27"/>
      <c r="ESL44" s="27"/>
      <c r="ESM44" s="27"/>
      <c r="ESN44" s="27"/>
      <c r="ESO44" s="27"/>
      <c r="ESP44" s="27"/>
      <c r="ESQ44" s="27"/>
      <c r="ESR44" s="27"/>
      <c r="ESS44" s="27"/>
      <c r="EST44" s="27"/>
      <c r="ESU44" s="27"/>
      <c r="ESV44" s="27"/>
      <c r="ESW44" s="27"/>
      <c r="ESX44" s="27"/>
      <c r="ESY44" s="27"/>
      <c r="ESZ44" s="27"/>
      <c r="ETA44" s="27"/>
      <c r="ETB44" s="27"/>
      <c r="ETC44" s="27"/>
      <c r="ETD44" s="27"/>
      <c r="ETE44" s="27"/>
      <c r="ETF44" s="27"/>
      <c r="ETG44" s="27"/>
      <c r="ETH44" s="27"/>
      <c r="ETI44" s="27"/>
      <c r="ETJ44" s="27"/>
      <c r="ETK44" s="27"/>
      <c r="ETL44" s="27"/>
      <c r="ETM44" s="27"/>
      <c r="ETN44" s="27"/>
      <c r="ETO44" s="27"/>
      <c r="ETP44" s="27"/>
      <c r="ETQ44" s="27"/>
      <c r="ETR44" s="27"/>
      <c r="ETS44" s="27"/>
      <c r="ETT44" s="27"/>
      <c r="ETU44" s="27"/>
      <c r="ETV44" s="27"/>
      <c r="ETW44" s="27"/>
      <c r="ETX44" s="27"/>
      <c r="ETY44" s="27"/>
      <c r="ETZ44" s="27"/>
      <c r="EUA44" s="27"/>
      <c r="EUB44" s="27"/>
      <c r="EUC44" s="27"/>
      <c r="EUD44" s="27"/>
      <c r="EUE44" s="27"/>
      <c r="EUF44" s="27"/>
      <c r="EUG44" s="27"/>
      <c r="EUH44" s="27"/>
      <c r="EUI44" s="27"/>
      <c r="EUJ44" s="27"/>
      <c r="EUK44" s="27"/>
      <c r="EUL44" s="27"/>
      <c r="EUM44" s="27"/>
      <c r="EUN44" s="27"/>
      <c r="EUO44" s="27"/>
      <c r="EUP44" s="27"/>
      <c r="EUQ44" s="27"/>
      <c r="EUR44" s="27"/>
      <c r="EUS44" s="27"/>
      <c r="EUT44" s="27"/>
      <c r="EUU44" s="27"/>
      <c r="EUV44" s="27"/>
      <c r="EUW44" s="27"/>
      <c r="EUX44" s="27"/>
      <c r="EUY44" s="27"/>
      <c r="EUZ44" s="27"/>
      <c r="EVA44" s="27"/>
      <c r="EVB44" s="27"/>
      <c r="EVC44" s="27"/>
      <c r="EVD44" s="27"/>
      <c r="EVE44" s="27"/>
      <c r="EVF44" s="27"/>
      <c r="EVG44" s="27"/>
      <c r="EVH44" s="27"/>
      <c r="EVI44" s="27"/>
      <c r="EVJ44" s="27"/>
      <c r="EVK44" s="27"/>
      <c r="EVL44" s="27"/>
      <c r="EVM44" s="27"/>
      <c r="EVN44" s="27"/>
      <c r="EVO44" s="27"/>
      <c r="EVP44" s="27"/>
      <c r="EVQ44" s="27"/>
      <c r="EVR44" s="27"/>
      <c r="EVS44" s="27"/>
      <c r="EVT44" s="27"/>
      <c r="EVU44" s="27"/>
      <c r="EVV44" s="27"/>
      <c r="EVW44" s="27"/>
      <c r="EVX44" s="27"/>
      <c r="EVY44" s="27"/>
      <c r="EVZ44" s="27"/>
      <c r="EWA44" s="27"/>
      <c r="EWB44" s="27"/>
      <c r="EWC44" s="27"/>
      <c r="EWD44" s="27"/>
      <c r="EWE44" s="27"/>
      <c r="EWF44" s="27"/>
      <c r="EWG44" s="27"/>
      <c r="EWH44" s="27"/>
      <c r="EWI44" s="27"/>
      <c r="EWJ44" s="27"/>
      <c r="EWK44" s="27"/>
      <c r="EWL44" s="27"/>
      <c r="EWM44" s="27"/>
      <c r="EWN44" s="27"/>
      <c r="EWO44" s="27"/>
      <c r="EWP44" s="27"/>
      <c r="EWQ44" s="27"/>
      <c r="EWR44" s="27"/>
      <c r="EWS44" s="27"/>
      <c r="EWT44" s="27"/>
      <c r="EWU44" s="27"/>
      <c r="EWV44" s="27"/>
      <c r="EWW44" s="27"/>
      <c r="EWX44" s="27"/>
      <c r="EWY44" s="27"/>
      <c r="EWZ44" s="27"/>
      <c r="EXA44" s="27"/>
      <c r="EXB44" s="27"/>
      <c r="EXC44" s="27"/>
      <c r="EXD44" s="27"/>
      <c r="EXE44" s="27"/>
      <c r="EXF44" s="27"/>
      <c r="EXG44" s="27"/>
      <c r="EXH44" s="27"/>
      <c r="EXI44" s="27"/>
      <c r="EXJ44" s="27"/>
      <c r="EXK44" s="27"/>
      <c r="EXL44" s="27"/>
      <c r="EXM44" s="27"/>
      <c r="EXN44" s="27"/>
      <c r="EXO44" s="27"/>
      <c r="EXP44" s="27"/>
      <c r="EXQ44" s="27"/>
      <c r="EXR44" s="27"/>
      <c r="EXS44" s="27"/>
      <c r="EXT44" s="27"/>
      <c r="EXU44" s="27"/>
      <c r="EXV44" s="27"/>
      <c r="EXW44" s="27"/>
      <c r="EXX44" s="27"/>
      <c r="EXY44" s="27"/>
      <c r="EXZ44" s="27"/>
      <c r="EYA44" s="27"/>
      <c r="EYB44" s="27"/>
      <c r="EYC44" s="27"/>
      <c r="EYD44" s="27"/>
      <c r="EYE44" s="27"/>
      <c r="EYF44" s="27"/>
      <c r="EYG44" s="27"/>
      <c r="EYH44" s="27"/>
      <c r="EYI44" s="27"/>
      <c r="EYJ44" s="27"/>
      <c r="EYK44" s="27"/>
      <c r="EYL44" s="27"/>
      <c r="EYM44" s="27"/>
      <c r="EYN44" s="27"/>
      <c r="EYO44" s="27"/>
      <c r="EYP44" s="27"/>
      <c r="EYQ44" s="27"/>
      <c r="EYR44" s="27"/>
      <c r="EYS44" s="27"/>
      <c r="EYT44" s="27"/>
      <c r="EYU44" s="27"/>
      <c r="EYV44" s="27"/>
      <c r="EYW44" s="27"/>
      <c r="EYX44" s="27"/>
      <c r="EYY44" s="27"/>
      <c r="EYZ44" s="27"/>
      <c r="EZA44" s="27"/>
      <c r="EZB44" s="27"/>
      <c r="EZC44" s="27"/>
      <c r="EZD44" s="27"/>
      <c r="EZE44" s="27"/>
      <c r="EZF44" s="27"/>
      <c r="EZG44" s="27"/>
      <c r="EZH44" s="27"/>
      <c r="EZI44" s="27"/>
      <c r="EZJ44" s="27"/>
      <c r="EZK44" s="27"/>
      <c r="EZL44" s="27"/>
      <c r="EZM44" s="27"/>
      <c r="EZN44" s="27"/>
      <c r="EZO44" s="27"/>
      <c r="EZP44" s="27"/>
      <c r="EZQ44" s="27"/>
      <c r="EZR44" s="27"/>
      <c r="EZS44" s="27"/>
      <c r="EZT44" s="27"/>
      <c r="EZU44" s="27"/>
      <c r="EZV44" s="27"/>
      <c r="EZW44" s="27"/>
      <c r="EZY44" s="27"/>
      <c r="EZZ44" s="27"/>
      <c r="FAA44" s="27"/>
      <c r="FAD44" s="27"/>
      <c r="FAE44" s="27"/>
      <c r="FAF44" s="27"/>
      <c r="FAG44" s="27"/>
      <c r="FAH44" s="27"/>
      <c r="FAI44" s="27"/>
      <c r="FAJ44" s="27"/>
      <c r="FAK44" s="27"/>
      <c r="FAL44" s="27"/>
      <c r="FAM44" s="27"/>
      <c r="FAN44" s="27"/>
      <c r="FAV44" s="27"/>
      <c r="FAW44" s="27"/>
      <c r="FAX44" s="27"/>
      <c r="FAY44" s="27"/>
      <c r="FAZ44" s="27"/>
      <c r="FBA44" s="27"/>
      <c r="FBB44" s="27"/>
      <c r="FBC44" s="27"/>
      <c r="FBD44" s="27"/>
      <c r="FBE44" s="27"/>
      <c r="FBF44" s="27"/>
      <c r="FBG44" s="27"/>
      <c r="FBH44" s="27"/>
      <c r="FBI44" s="27"/>
      <c r="FBJ44" s="27"/>
      <c r="FBK44" s="27"/>
      <c r="FBL44" s="27"/>
      <c r="FBM44" s="27"/>
      <c r="FBN44" s="27"/>
      <c r="FBO44" s="27"/>
      <c r="FBP44" s="27"/>
      <c r="FBQ44" s="27"/>
      <c r="FBR44" s="27"/>
      <c r="FBS44" s="27"/>
      <c r="FBT44" s="27"/>
      <c r="FBU44" s="27"/>
      <c r="FBV44" s="27"/>
      <c r="FBW44" s="27"/>
      <c r="FBX44" s="27"/>
      <c r="FBY44" s="27"/>
      <c r="FBZ44" s="27"/>
      <c r="FCA44" s="27"/>
      <c r="FCB44" s="27"/>
      <c r="FCC44" s="27"/>
      <c r="FCD44" s="27"/>
      <c r="FCE44" s="27"/>
      <c r="FCF44" s="27"/>
      <c r="FCG44" s="27"/>
      <c r="FCH44" s="27"/>
      <c r="FCI44" s="27"/>
      <c r="FCJ44" s="27"/>
      <c r="FCK44" s="27"/>
      <c r="FCL44" s="27"/>
      <c r="FCM44" s="27"/>
      <c r="FCN44" s="27"/>
      <c r="FCO44" s="27"/>
      <c r="FCP44" s="27"/>
      <c r="FCQ44" s="27"/>
      <c r="FCR44" s="27"/>
      <c r="FCS44" s="27"/>
      <c r="FCT44" s="27"/>
      <c r="FCU44" s="27"/>
      <c r="FCV44" s="27"/>
      <c r="FCW44" s="27"/>
      <c r="FCX44" s="27"/>
      <c r="FCY44" s="27"/>
      <c r="FCZ44" s="27"/>
      <c r="FDA44" s="27"/>
      <c r="FDB44" s="27"/>
      <c r="FDC44" s="27"/>
      <c r="FDD44" s="27"/>
      <c r="FDE44" s="27"/>
      <c r="FDF44" s="27"/>
      <c r="FDG44" s="27"/>
      <c r="FDH44" s="27"/>
      <c r="FDI44" s="27"/>
      <c r="FDJ44" s="27"/>
      <c r="FDK44" s="27"/>
      <c r="FDL44" s="27"/>
      <c r="FDM44" s="27"/>
      <c r="FDN44" s="27"/>
      <c r="FDO44" s="27"/>
      <c r="FDP44" s="27"/>
      <c r="FDQ44" s="27"/>
      <c r="FDR44" s="27"/>
      <c r="FDS44" s="27"/>
      <c r="FDT44" s="27"/>
      <c r="FDU44" s="27"/>
      <c r="FDV44" s="27"/>
      <c r="FDW44" s="27"/>
      <c r="FDX44" s="27"/>
      <c r="FDY44" s="27"/>
      <c r="FDZ44" s="27"/>
      <c r="FEA44" s="27"/>
      <c r="FEB44" s="27"/>
      <c r="FEC44" s="27"/>
      <c r="FED44" s="27"/>
      <c r="FEE44" s="27"/>
      <c r="FEF44" s="27"/>
      <c r="FEG44" s="27"/>
      <c r="FEH44" s="27"/>
      <c r="FEI44" s="27"/>
      <c r="FEJ44" s="27"/>
      <c r="FEK44" s="27"/>
      <c r="FEL44" s="27"/>
      <c r="FEM44" s="27"/>
      <c r="FEN44" s="27"/>
      <c r="FEO44" s="27"/>
      <c r="FEP44" s="27"/>
      <c r="FEQ44" s="27"/>
      <c r="FER44" s="27"/>
      <c r="FES44" s="27"/>
      <c r="FET44" s="27"/>
      <c r="FEU44" s="27"/>
      <c r="FEV44" s="27"/>
      <c r="FEW44" s="27"/>
      <c r="FEX44" s="27"/>
      <c r="FEY44" s="27"/>
      <c r="FEZ44" s="27"/>
      <c r="FFA44" s="27"/>
      <c r="FFB44" s="27"/>
      <c r="FFC44" s="27"/>
      <c r="FFD44" s="27"/>
      <c r="FFE44" s="27"/>
      <c r="FFF44" s="27"/>
      <c r="FFG44" s="27"/>
      <c r="FFH44" s="27"/>
      <c r="FFI44" s="27"/>
      <c r="FFJ44" s="27"/>
      <c r="FFK44" s="27"/>
      <c r="FFL44" s="27"/>
      <c r="FFM44" s="27"/>
      <c r="FFN44" s="27"/>
      <c r="FFO44" s="27"/>
      <c r="FFP44" s="27"/>
      <c r="FFQ44" s="27"/>
      <c r="FFR44" s="27"/>
      <c r="FFS44" s="27"/>
      <c r="FFT44" s="27"/>
      <c r="FFU44" s="27"/>
      <c r="FFV44" s="27"/>
      <c r="FFW44" s="27"/>
      <c r="FFX44" s="27"/>
      <c r="FFY44" s="27"/>
      <c r="FFZ44" s="27"/>
      <c r="FGA44" s="27"/>
      <c r="FGB44" s="27"/>
      <c r="FGC44" s="27"/>
      <c r="FGD44" s="27"/>
      <c r="FGE44" s="27"/>
      <c r="FGF44" s="27"/>
      <c r="FGG44" s="27"/>
      <c r="FGH44" s="27"/>
      <c r="FGI44" s="27"/>
      <c r="FGJ44" s="27"/>
      <c r="FGK44" s="27"/>
      <c r="FGL44" s="27"/>
      <c r="FGM44" s="27"/>
      <c r="FGN44" s="27"/>
      <c r="FGO44" s="27"/>
      <c r="FGP44" s="27"/>
      <c r="FGQ44" s="27"/>
      <c r="FGR44" s="27"/>
      <c r="FGS44" s="27"/>
      <c r="FGT44" s="27"/>
      <c r="FGU44" s="27"/>
      <c r="FGV44" s="27"/>
      <c r="FGW44" s="27"/>
      <c r="FGX44" s="27"/>
      <c r="FGY44" s="27"/>
      <c r="FGZ44" s="27"/>
      <c r="FHA44" s="27"/>
      <c r="FHB44" s="27"/>
      <c r="FHC44" s="27"/>
      <c r="FHD44" s="27"/>
      <c r="FHE44" s="27"/>
      <c r="FHF44" s="27"/>
      <c r="FHG44" s="27"/>
      <c r="FHH44" s="27"/>
      <c r="FHI44" s="27"/>
      <c r="FHJ44" s="27"/>
      <c r="FHK44" s="27"/>
      <c r="FHL44" s="27"/>
      <c r="FHM44" s="27"/>
      <c r="FHN44" s="27"/>
      <c r="FHO44" s="27"/>
      <c r="FHP44" s="27"/>
      <c r="FHQ44" s="27"/>
      <c r="FHR44" s="27"/>
      <c r="FHS44" s="27"/>
      <c r="FHT44" s="27"/>
      <c r="FHU44" s="27"/>
      <c r="FHV44" s="27"/>
      <c r="FHW44" s="27"/>
      <c r="FHX44" s="27"/>
      <c r="FHY44" s="27"/>
      <c r="FHZ44" s="27"/>
      <c r="FIA44" s="27"/>
      <c r="FIB44" s="27"/>
      <c r="FIC44" s="27"/>
      <c r="FID44" s="27"/>
      <c r="FIE44" s="27"/>
      <c r="FIF44" s="27"/>
      <c r="FIG44" s="27"/>
      <c r="FIH44" s="27"/>
      <c r="FII44" s="27"/>
      <c r="FIJ44" s="27"/>
      <c r="FIK44" s="27"/>
      <c r="FIL44" s="27"/>
      <c r="FIM44" s="27"/>
      <c r="FIN44" s="27"/>
      <c r="FIO44" s="27"/>
      <c r="FIP44" s="27"/>
      <c r="FIQ44" s="27"/>
      <c r="FIR44" s="27"/>
      <c r="FIS44" s="27"/>
      <c r="FIT44" s="27"/>
      <c r="FIU44" s="27"/>
      <c r="FIV44" s="27"/>
      <c r="FIW44" s="27"/>
      <c r="FIX44" s="27"/>
      <c r="FIY44" s="27"/>
      <c r="FIZ44" s="27"/>
      <c r="FJA44" s="27"/>
      <c r="FJB44" s="27"/>
      <c r="FJC44" s="27"/>
      <c r="FJD44" s="27"/>
      <c r="FJE44" s="27"/>
      <c r="FJF44" s="27"/>
      <c r="FJG44" s="27"/>
      <c r="FJH44" s="27"/>
      <c r="FJI44" s="27"/>
      <c r="FJJ44" s="27"/>
      <c r="FJK44" s="27"/>
      <c r="FJL44" s="27"/>
      <c r="FJM44" s="27"/>
      <c r="FJN44" s="27"/>
      <c r="FJO44" s="27"/>
      <c r="FJP44" s="27"/>
      <c r="FJQ44" s="27"/>
      <c r="FJR44" s="27"/>
      <c r="FJS44" s="27"/>
      <c r="FJU44" s="27"/>
      <c r="FJV44" s="27"/>
      <c r="FJW44" s="27"/>
      <c r="FJZ44" s="27"/>
      <c r="FKA44" s="27"/>
      <c r="FKB44" s="27"/>
      <c r="FKC44" s="27"/>
      <c r="FKD44" s="27"/>
      <c r="FKE44" s="27"/>
      <c r="FKF44" s="27"/>
      <c r="FKG44" s="27"/>
      <c r="FKH44" s="27"/>
      <c r="FKI44" s="27"/>
      <c r="FKJ44" s="27"/>
      <c r="FKR44" s="27"/>
      <c r="FKS44" s="27"/>
      <c r="FKT44" s="27"/>
      <c r="FKU44" s="27"/>
      <c r="FKV44" s="27"/>
      <c r="FKW44" s="27"/>
      <c r="FKX44" s="27"/>
      <c r="FKY44" s="27"/>
      <c r="FKZ44" s="27"/>
      <c r="FLA44" s="27"/>
      <c r="FLB44" s="27"/>
      <c r="FLC44" s="27"/>
      <c r="FLD44" s="27"/>
      <c r="FLE44" s="27"/>
      <c r="FLF44" s="27"/>
      <c r="FLG44" s="27"/>
      <c r="FLH44" s="27"/>
      <c r="FLI44" s="27"/>
      <c r="FLJ44" s="27"/>
      <c r="FLK44" s="27"/>
      <c r="FLL44" s="27"/>
      <c r="FLM44" s="27"/>
      <c r="FLN44" s="27"/>
      <c r="FLO44" s="27"/>
      <c r="FLP44" s="27"/>
      <c r="FLQ44" s="27"/>
      <c r="FLR44" s="27"/>
      <c r="FLS44" s="27"/>
      <c r="FLT44" s="27"/>
      <c r="FLU44" s="27"/>
      <c r="FLV44" s="27"/>
      <c r="FLW44" s="27"/>
      <c r="FLX44" s="27"/>
      <c r="FLY44" s="27"/>
      <c r="FLZ44" s="27"/>
      <c r="FMA44" s="27"/>
      <c r="FMB44" s="27"/>
      <c r="FMC44" s="27"/>
      <c r="FMD44" s="27"/>
      <c r="FME44" s="27"/>
      <c r="FMF44" s="27"/>
      <c r="FMG44" s="27"/>
      <c r="FMH44" s="27"/>
      <c r="FMI44" s="27"/>
      <c r="FMJ44" s="27"/>
      <c r="FMK44" s="27"/>
      <c r="FML44" s="27"/>
      <c r="FMM44" s="27"/>
      <c r="FMN44" s="27"/>
      <c r="FMO44" s="27"/>
      <c r="FMP44" s="27"/>
      <c r="FMQ44" s="27"/>
      <c r="FMR44" s="27"/>
      <c r="FMS44" s="27"/>
      <c r="FMT44" s="27"/>
      <c r="FMU44" s="27"/>
      <c r="FMV44" s="27"/>
      <c r="FMW44" s="27"/>
      <c r="FMX44" s="27"/>
      <c r="FMY44" s="27"/>
      <c r="FMZ44" s="27"/>
      <c r="FNA44" s="27"/>
      <c r="FNB44" s="27"/>
      <c r="FNC44" s="27"/>
      <c r="FND44" s="27"/>
      <c r="FNE44" s="27"/>
      <c r="FNF44" s="27"/>
      <c r="FNG44" s="27"/>
      <c r="FNH44" s="27"/>
      <c r="FNI44" s="27"/>
      <c r="FNJ44" s="27"/>
      <c r="FNK44" s="27"/>
      <c r="FNL44" s="27"/>
      <c r="FNM44" s="27"/>
      <c r="FNN44" s="27"/>
      <c r="FNO44" s="27"/>
      <c r="FNP44" s="27"/>
      <c r="FNQ44" s="27"/>
      <c r="FNR44" s="27"/>
      <c r="FNS44" s="27"/>
      <c r="FNT44" s="27"/>
      <c r="FNU44" s="27"/>
      <c r="FNV44" s="27"/>
      <c r="FNW44" s="27"/>
      <c r="FNX44" s="27"/>
      <c r="FNY44" s="27"/>
      <c r="FNZ44" s="27"/>
      <c r="FOA44" s="27"/>
      <c r="FOB44" s="27"/>
      <c r="FOC44" s="27"/>
      <c r="FOD44" s="27"/>
      <c r="FOE44" s="27"/>
      <c r="FOF44" s="27"/>
      <c r="FOG44" s="27"/>
      <c r="FOH44" s="27"/>
      <c r="FOI44" s="27"/>
      <c r="FOJ44" s="27"/>
      <c r="FOK44" s="27"/>
      <c r="FOL44" s="27"/>
      <c r="FOM44" s="27"/>
      <c r="FON44" s="27"/>
      <c r="FOO44" s="27"/>
      <c r="FOP44" s="27"/>
      <c r="FOQ44" s="27"/>
      <c r="FOR44" s="27"/>
      <c r="FOS44" s="27"/>
      <c r="FOT44" s="27"/>
      <c r="FOU44" s="27"/>
      <c r="FOV44" s="27"/>
      <c r="FOW44" s="27"/>
      <c r="FOX44" s="27"/>
      <c r="FOY44" s="27"/>
      <c r="FOZ44" s="27"/>
      <c r="FPA44" s="27"/>
      <c r="FPB44" s="27"/>
      <c r="FPC44" s="27"/>
      <c r="FPD44" s="27"/>
      <c r="FPE44" s="27"/>
      <c r="FPF44" s="27"/>
      <c r="FPG44" s="27"/>
      <c r="FPH44" s="27"/>
      <c r="FPI44" s="27"/>
      <c r="FPJ44" s="27"/>
      <c r="FPK44" s="27"/>
      <c r="FPL44" s="27"/>
      <c r="FPM44" s="27"/>
      <c r="FPN44" s="27"/>
      <c r="FPO44" s="27"/>
      <c r="FPP44" s="27"/>
      <c r="FPQ44" s="27"/>
      <c r="FPR44" s="27"/>
      <c r="FPS44" s="27"/>
      <c r="FPT44" s="27"/>
      <c r="FPU44" s="27"/>
      <c r="FPV44" s="27"/>
      <c r="FPW44" s="27"/>
      <c r="FPX44" s="27"/>
      <c r="FPY44" s="27"/>
      <c r="FPZ44" s="27"/>
      <c r="FQA44" s="27"/>
      <c r="FQB44" s="27"/>
      <c r="FQC44" s="27"/>
      <c r="FQD44" s="27"/>
      <c r="FQE44" s="27"/>
      <c r="FQF44" s="27"/>
      <c r="FQG44" s="27"/>
      <c r="FQH44" s="27"/>
      <c r="FQI44" s="27"/>
      <c r="FQJ44" s="27"/>
      <c r="FQK44" s="27"/>
      <c r="FQL44" s="27"/>
      <c r="FQM44" s="27"/>
      <c r="FQN44" s="27"/>
      <c r="FQO44" s="27"/>
      <c r="FQP44" s="27"/>
      <c r="FQQ44" s="27"/>
      <c r="FQR44" s="27"/>
      <c r="FQS44" s="27"/>
      <c r="FQT44" s="27"/>
      <c r="FQU44" s="27"/>
      <c r="FQV44" s="27"/>
      <c r="FQW44" s="27"/>
      <c r="FQX44" s="27"/>
      <c r="FQY44" s="27"/>
      <c r="FQZ44" s="27"/>
      <c r="FRA44" s="27"/>
      <c r="FRB44" s="27"/>
      <c r="FRC44" s="27"/>
      <c r="FRD44" s="27"/>
      <c r="FRE44" s="27"/>
      <c r="FRF44" s="27"/>
      <c r="FRG44" s="27"/>
      <c r="FRH44" s="27"/>
      <c r="FRI44" s="27"/>
      <c r="FRJ44" s="27"/>
      <c r="FRK44" s="27"/>
      <c r="FRL44" s="27"/>
      <c r="FRM44" s="27"/>
      <c r="FRN44" s="27"/>
      <c r="FRO44" s="27"/>
      <c r="FRP44" s="27"/>
      <c r="FRQ44" s="27"/>
      <c r="FRR44" s="27"/>
      <c r="FRS44" s="27"/>
      <c r="FRT44" s="27"/>
      <c r="FRU44" s="27"/>
      <c r="FRV44" s="27"/>
      <c r="FRW44" s="27"/>
      <c r="FRX44" s="27"/>
      <c r="FRY44" s="27"/>
      <c r="FRZ44" s="27"/>
      <c r="FSA44" s="27"/>
      <c r="FSB44" s="27"/>
      <c r="FSC44" s="27"/>
      <c r="FSD44" s="27"/>
      <c r="FSE44" s="27"/>
      <c r="FSF44" s="27"/>
      <c r="FSG44" s="27"/>
      <c r="FSH44" s="27"/>
      <c r="FSI44" s="27"/>
      <c r="FSJ44" s="27"/>
      <c r="FSK44" s="27"/>
      <c r="FSL44" s="27"/>
      <c r="FSM44" s="27"/>
      <c r="FSN44" s="27"/>
      <c r="FSO44" s="27"/>
      <c r="FSP44" s="27"/>
      <c r="FSQ44" s="27"/>
      <c r="FSR44" s="27"/>
      <c r="FSS44" s="27"/>
      <c r="FST44" s="27"/>
      <c r="FSU44" s="27"/>
      <c r="FSV44" s="27"/>
      <c r="FSW44" s="27"/>
      <c r="FSX44" s="27"/>
      <c r="FSY44" s="27"/>
      <c r="FSZ44" s="27"/>
      <c r="FTA44" s="27"/>
      <c r="FTB44" s="27"/>
      <c r="FTC44" s="27"/>
      <c r="FTD44" s="27"/>
      <c r="FTE44" s="27"/>
      <c r="FTF44" s="27"/>
      <c r="FTG44" s="27"/>
      <c r="FTH44" s="27"/>
      <c r="FTI44" s="27"/>
      <c r="FTJ44" s="27"/>
      <c r="FTK44" s="27"/>
      <c r="FTL44" s="27"/>
      <c r="FTM44" s="27"/>
      <c r="FTN44" s="27"/>
      <c r="FTO44" s="27"/>
      <c r="FTQ44" s="27"/>
      <c r="FTR44" s="27"/>
      <c r="FTS44" s="27"/>
      <c r="FTV44" s="27"/>
      <c r="FTW44" s="27"/>
      <c r="FTX44" s="27"/>
      <c r="FTY44" s="27"/>
      <c r="FTZ44" s="27"/>
      <c r="FUA44" s="27"/>
      <c r="FUB44" s="27"/>
      <c r="FUC44" s="27"/>
      <c r="FUD44" s="27"/>
      <c r="FUE44" s="27"/>
      <c r="FUF44" s="27"/>
      <c r="FUN44" s="27"/>
      <c r="FUO44" s="27"/>
      <c r="FUP44" s="27"/>
      <c r="FUQ44" s="27"/>
      <c r="FUR44" s="27"/>
      <c r="FUS44" s="27"/>
      <c r="FUT44" s="27"/>
      <c r="FUU44" s="27"/>
      <c r="FUV44" s="27"/>
      <c r="FUW44" s="27"/>
      <c r="FUX44" s="27"/>
      <c r="FUY44" s="27"/>
      <c r="FUZ44" s="27"/>
      <c r="FVA44" s="27"/>
      <c r="FVB44" s="27"/>
      <c r="FVC44" s="27"/>
      <c r="FVD44" s="27"/>
      <c r="FVE44" s="27"/>
      <c r="FVF44" s="27"/>
      <c r="FVG44" s="27"/>
      <c r="FVH44" s="27"/>
      <c r="FVI44" s="27"/>
      <c r="FVJ44" s="27"/>
      <c r="FVK44" s="27"/>
      <c r="FVL44" s="27"/>
      <c r="FVM44" s="27"/>
      <c r="FVN44" s="27"/>
      <c r="FVO44" s="27"/>
      <c r="FVP44" s="27"/>
      <c r="FVQ44" s="27"/>
      <c r="FVR44" s="27"/>
      <c r="FVS44" s="27"/>
      <c r="FVT44" s="27"/>
      <c r="FVU44" s="27"/>
      <c r="FVV44" s="27"/>
      <c r="FVW44" s="27"/>
      <c r="FVX44" s="27"/>
      <c r="FVY44" s="27"/>
      <c r="FVZ44" s="27"/>
      <c r="FWA44" s="27"/>
      <c r="FWB44" s="27"/>
      <c r="FWC44" s="27"/>
      <c r="FWD44" s="27"/>
      <c r="FWE44" s="27"/>
      <c r="FWF44" s="27"/>
      <c r="FWG44" s="27"/>
      <c r="FWH44" s="27"/>
      <c r="FWI44" s="27"/>
      <c r="FWJ44" s="27"/>
      <c r="FWK44" s="27"/>
      <c r="FWL44" s="27"/>
      <c r="FWM44" s="27"/>
      <c r="FWN44" s="27"/>
      <c r="FWO44" s="27"/>
      <c r="FWP44" s="27"/>
      <c r="FWQ44" s="27"/>
      <c r="FWR44" s="27"/>
      <c r="FWS44" s="27"/>
      <c r="FWT44" s="27"/>
      <c r="FWU44" s="27"/>
      <c r="FWV44" s="27"/>
      <c r="FWW44" s="27"/>
      <c r="FWX44" s="27"/>
      <c r="FWY44" s="27"/>
      <c r="FWZ44" s="27"/>
      <c r="FXA44" s="27"/>
      <c r="FXB44" s="27"/>
      <c r="FXC44" s="27"/>
      <c r="FXD44" s="27"/>
      <c r="FXE44" s="27"/>
      <c r="FXF44" s="27"/>
      <c r="FXG44" s="27"/>
      <c r="FXH44" s="27"/>
      <c r="FXI44" s="27"/>
      <c r="FXJ44" s="27"/>
      <c r="FXK44" s="27"/>
      <c r="FXL44" s="27"/>
      <c r="FXM44" s="27"/>
      <c r="FXN44" s="27"/>
      <c r="FXO44" s="27"/>
      <c r="FXP44" s="27"/>
      <c r="FXQ44" s="27"/>
      <c r="FXR44" s="27"/>
      <c r="FXS44" s="27"/>
      <c r="FXT44" s="27"/>
      <c r="FXU44" s="27"/>
      <c r="FXV44" s="27"/>
      <c r="FXW44" s="27"/>
      <c r="FXX44" s="27"/>
      <c r="FXY44" s="27"/>
      <c r="FXZ44" s="27"/>
      <c r="FYA44" s="27"/>
      <c r="FYB44" s="27"/>
      <c r="FYC44" s="27"/>
      <c r="FYD44" s="27"/>
      <c r="FYE44" s="27"/>
      <c r="FYF44" s="27"/>
      <c r="FYG44" s="27"/>
      <c r="FYH44" s="27"/>
      <c r="FYI44" s="27"/>
      <c r="FYJ44" s="27"/>
      <c r="FYK44" s="27"/>
      <c r="FYL44" s="27"/>
      <c r="FYM44" s="27"/>
      <c r="FYN44" s="27"/>
      <c r="FYO44" s="27"/>
      <c r="FYP44" s="27"/>
      <c r="FYQ44" s="27"/>
      <c r="FYR44" s="27"/>
      <c r="FYS44" s="27"/>
      <c r="FYT44" s="27"/>
      <c r="FYU44" s="27"/>
      <c r="FYV44" s="27"/>
      <c r="FYW44" s="27"/>
      <c r="FYX44" s="27"/>
      <c r="FYY44" s="27"/>
      <c r="FYZ44" s="27"/>
      <c r="FZA44" s="27"/>
      <c r="FZB44" s="27"/>
      <c r="FZC44" s="27"/>
      <c r="FZD44" s="27"/>
      <c r="FZE44" s="27"/>
      <c r="FZF44" s="27"/>
      <c r="FZG44" s="27"/>
      <c r="FZH44" s="27"/>
      <c r="FZI44" s="27"/>
      <c r="FZJ44" s="27"/>
      <c r="FZK44" s="27"/>
      <c r="FZL44" s="27"/>
      <c r="FZM44" s="27"/>
      <c r="FZN44" s="27"/>
      <c r="FZO44" s="27"/>
      <c r="FZP44" s="27"/>
      <c r="FZQ44" s="27"/>
      <c r="FZR44" s="27"/>
      <c r="FZS44" s="27"/>
      <c r="FZT44" s="27"/>
      <c r="FZU44" s="27"/>
      <c r="FZV44" s="27"/>
      <c r="FZW44" s="27"/>
      <c r="FZX44" s="27"/>
      <c r="FZY44" s="27"/>
      <c r="FZZ44" s="27"/>
      <c r="GAA44" s="27"/>
      <c r="GAB44" s="27"/>
      <c r="GAC44" s="27"/>
      <c r="GAD44" s="27"/>
      <c r="GAE44" s="27"/>
      <c r="GAF44" s="27"/>
      <c r="GAG44" s="27"/>
      <c r="GAH44" s="27"/>
      <c r="GAI44" s="27"/>
      <c r="GAJ44" s="27"/>
      <c r="GAK44" s="27"/>
      <c r="GAL44" s="27"/>
      <c r="GAM44" s="27"/>
      <c r="GAN44" s="27"/>
      <c r="GAO44" s="27"/>
      <c r="GAP44" s="27"/>
      <c r="GAQ44" s="27"/>
      <c r="GAR44" s="27"/>
      <c r="GAS44" s="27"/>
      <c r="GAT44" s="27"/>
      <c r="GAU44" s="27"/>
      <c r="GAV44" s="27"/>
      <c r="GAW44" s="27"/>
      <c r="GAX44" s="27"/>
      <c r="GAY44" s="27"/>
      <c r="GAZ44" s="27"/>
      <c r="GBA44" s="27"/>
      <c r="GBB44" s="27"/>
      <c r="GBC44" s="27"/>
      <c r="GBD44" s="27"/>
      <c r="GBE44" s="27"/>
      <c r="GBF44" s="27"/>
      <c r="GBG44" s="27"/>
      <c r="GBH44" s="27"/>
      <c r="GBI44" s="27"/>
      <c r="GBJ44" s="27"/>
      <c r="GBK44" s="27"/>
      <c r="GBL44" s="27"/>
      <c r="GBM44" s="27"/>
      <c r="GBN44" s="27"/>
      <c r="GBO44" s="27"/>
      <c r="GBP44" s="27"/>
      <c r="GBQ44" s="27"/>
      <c r="GBR44" s="27"/>
      <c r="GBS44" s="27"/>
      <c r="GBT44" s="27"/>
      <c r="GBU44" s="27"/>
      <c r="GBV44" s="27"/>
      <c r="GBW44" s="27"/>
      <c r="GBX44" s="27"/>
      <c r="GBY44" s="27"/>
      <c r="GBZ44" s="27"/>
      <c r="GCA44" s="27"/>
      <c r="GCB44" s="27"/>
      <c r="GCC44" s="27"/>
      <c r="GCD44" s="27"/>
      <c r="GCE44" s="27"/>
      <c r="GCF44" s="27"/>
      <c r="GCG44" s="27"/>
      <c r="GCH44" s="27"/>
      <c r="GCI44" s="27"/>
      <c r="GCJ44" s="27"/>
      <c r="GCK44" s="27"/>
      <c r="GCL44" s="27"/>
      <c r="GCM44" s="27"/>
      <c r="GCN44" s="27"/>
      <c r="GCO44" s="27"/>
      <c r="GCP44" s="27"/>
      <c r="GCQ44" s="27"/>
      <c r="GCR44" s="27"/>
      <c r="GCS44" s="27"/>
      <c r="GCT44" s="27"/>
      <c r="GCU44" s="27"/>
      <c r="GCV44" s="27"/>
      <c r="GCW44" s="27"/>
      <c r="GCX44" s="27"/>
      <c r="GCY44" s="27"/>
      <c r="GCZ44" s="27"/>
      <c r="GDA44" s="27"/>
      <c r="GDB44" s="27"/>
      <c r="GDC44" s="27"/>
      <c r="GDD44" s="27"/>
      <c r="GDE44" s="27"/>
      <c r="GDF44" s="27"/>
      <c r="GDG44" s="27"/>
      <c r="GDH44" s="27"/>
      <c r="GDI44" s="27"/>
      <c r="GDJ44" s="27"/>
      <c r="GDK44" s="27"/>
      <c r="GDM44" s="27"/>
      <c r="GDN44" s="27"/>
      <c r="GDO44" s="27"/>
      <c r="GDR44" s="27"/>
      <c r="GDS44" s="27"/>
      <c r="GDT44" s="27"/>
      <c r="GDU44" s="27"/>
      <c r="GDV44" s="27"/>
      <c r="GDW44" s="27"/>
      <c r="GDX44" s="27"/>
      <c r="GDY44" s="27"/>
      <c r="GDZ44" s="27"/>
      <c r="GEA44" s="27"/>
      <c r="GEB44" s="27"/>
      <c r="GEJ44" s="27"/>
      <c r="GEK44" s="27"/>
      <c r="GEL44" s="27"/>
      <c r="GEM44" s="27"/>
      <c r="GEN44" s="27"/>
      <c r="GEO44" s="27"/>
      <c r="GEP44" s="27"/>
      <c r="GEQ44" s="27"/>
      <c r="GER44" s="27"/>
      <c r="GES44" s="27"/>
      <c r="GET44" s="27"/>
      <c r="GEU44" s="27"/>
      <c r="GEV44" s="27"/>
      <c r="GEW44" s="27"/>
      <c r="GEX44" s="27"/>
      <c r="GEY44" s="27"/>
      <c r="GEZ44" s="27"/>
      <c r="GFA44" s="27"/>
      <c r="GFB44" s="27"/>
      <c r="GFC44" s="27"/>
      <c r="GFD44" s="27"/>
      <c r="GFE44" s="27"/>
      <c r="GFF44" s="27"/>
      <c r="GFG44" s="27"/>
      <c r="GFH44" s="27"/>
      <c r="GFI44" s="27"/>
      <c r="GFJ44" s="27"/>
      <c r="GFK44" s="27"/>
      <c r="GFL44" s="27"/>
      <c r="GFM44" s="27"/>
      <c r="GFN44" s="27"/>
      <c r="GFO44" s="27"/>
      <c r="GFP44" s="27"/>
      <c r="GFQ44" s="27"/>
      <c r="GFR44" s="27"/>
      <c r="GFS44" s="27"/>
      <c r="GFT44" s="27"/>
      <c r="GFU44" s="27"/>
      <c r="GFV44" s="27"/>
      <c r="GFW44" s="27"/>
      <c r="GFX44" s="27"/>
      <c r="GFY44" s="27"/>
      <c r="GFZ44" s="27"/>
      <c r="GGA44" s="27"/>
      <c r="GGB44" s="27"/>
      <c r="GGC44" s="27"/>
      <c r="GGD44" s="27"/>
      <c r="GGE44" s="27"/>
      <c r="GGF44" s="27"/>
      <c r="GGG44" s="27"/>
      <c r="GGH44" s="27"/>
      <c r="GGI44" s="27"/>
      <c r="GGJ44" s="27"/>
      <c r="GGK44" s="27"/>
      <c r="GGL44" s="27"/>
      <c r="GGM44" s="27"/>
      <c r="GGN44" s="27"/>
      <c r="GGO44" s="27"/>
      <c r="GGP44" s="27"/>
      <c r="GGQ44" s="27"/>
      <c r="GGR44" s="27"/>
      <c r="GGS44" s="27"/>
      <c r="GGT44" s="27"/>
      <c r="GGU44" s="27"/>
      <c r="GGV44" s="27"/>
      <c r="GGW44" s="27"/>
      <c r="GGX44" s="27"/>
      <c r="GGY44" s="27"/>
      <c r="GGZ44" s="27"/>
      <c r="GHA44" s="27"/>
      <c r="GHB44" s="27"/>
      <c r="GHC44" s="27"/>
      <c r="GHD44" s="27"/>
      <c r="GHE44" s="27"/>
      <c r="GHF44" s="27"/>
      <c r="GHG44" s="27"/>
      <c r="GHH44" s="27"/>
      <c r="GHI44" s="27"/>
      <c r="GHJ44" s="27"/>
      <c r="GHK44" s="27"/>
      <c r="GHL44" s="27"/>
      <c r="GHM44" s="27"/>
      <c r="GHN44" s="27"/>
      <c r="GHO44" s="27"/>
      <c r="GHP44" s="27"/>
      <c r="GHQ44" s="27"/>
      <c r="GHR44" s="27"/>
      <c r="GHS44" s="27"/>
      <c r="GHT44" s="27"/>
      <c r="GHU44" s="27"/>
      <c r="GHV44" s="27"/>
      <c r="GHW44" s="27"/>
      <c r="GHX44" s="27"/>
      <c r="GHY44" s="27"/>
      <c r="GHZ44" s="27"/>
      <c r="GIA44" s="27"/>
      <c r="GIB44" s="27"/>
      <c r="GIC44" s="27"/>
      <c r="GID44" s="27"/>
      <c r="GIE44" s="27"/>
      <c r="GIF44" s="27"/>
      <c r="GIG44" s="27"/>
      <c r="GIH44" s="27"/>
      <c r="GII44" s="27"/>
      <c r="GIJ44" s="27"/>
      <c r="GIK44" s="27"/>
      <c r="GIL44" s="27"/>
      <c r="GIM44" s="27"/>
      <c r="GIN44" s="27"/>
      <c r="GIO44" s="27"/>
      <c r="GIP44" s="27"/>
      <c r="GIQ44" s="27"/>
      <c r="GIR44" s="27"/>
      <c r="GIS44" s="27"/>
      <c r="GIT44" s="27"/>
      <c r="GIU44" s="27"/>
      <c r="GIV44" s="27"/>
      <c r="GIW44" s="27"/>
      <c r="GIX44" s="27"/>
      <c r="GIY44" s="27"/>
      <c r="GIZ44" s="27"/>
      <c r="GJA44" s="27"/>
      <c r="GJB44" s="27"/>
      <c r="GJC44" s="27"/>
      <c r="GJD44" s="27"/>
      <c r="GJE44" s="27"/>
      <c r="GJF44" s="27"/>
      <c r="GJG44" s="27"/>
      <c r="GJH44" s="27"/>
      <c r="GJI44" s="27"/>
      <c r="GJJ44" s="27"/>
      <c r="GJK44" s="27"/>
      <c r="GJL44" s="27"/>
      <c r="GJM44" s="27"/>
      <c r="GJN44" s="27"/>
      <c r="GJO44" s="27"/>
      <c r="GJP44" s="27"/>
      <c r="GJQ44" s="27"/>
      <c r="GJR44" s="27"/>
      <c r="GJS44" s="27"/>
      <c r="GJT44" s="27"/>
      <c r="GJU44" s="27"/>
      <c r="GJV44" s="27"/>
      <c r="GJW44" s="27"/>
      <c r="GJX44" s="27"/>
      <c r="GJY44" s="27"/>
      <c r="GJZ44" s="27"/>
      <c r="GKA44" s="27"/>
      <c r="GKB44" s="27"/>
      <c r="GKC44" s="27"/>
      <c r="GKD44" s="27"/>
      <c r="GKE44" s="27"/>
      <c r="GKF44" s="27"/>
      <c r="GKG44" s="27"/>
      <c r="GKH44" s="27"/>
      <c r="GKI44" s="27"/>
      <c r="GKJ44" s="27"/>
      <c r="GKK44" s="27"/>
      <c r="GKL44" s="27"/>
      <c r="GKM44" s="27"/>
      <c r="GKN44" s="27"/>
      <c r="GKO44" s="27"/>
      <c r="GKP44" s="27"/>
      <c r="GKQ44" s="27"/>
      <c r="GKR44" s="27"/>
      <c r="GKS44" s="27"/>
      <c r="GKT44" s="27"/>
      <c r="GKU44" s="27"/>
      <c r="GKV44" s="27"/>
      <c r="GKW44" s="27"/>
      <c r="GKX44" s="27"/>
      <c r="GKY44" s="27"/>
      <c r="GKZ44" s="27"/>
      <c r="GLA44" s="27"/>
      <c r="GLB44" s="27"/>
      <c r="GLC44" s="27"/>
      <c r="GLD44" s="27"/>
      <c r="GLE44" s="27"/>
      <c r="GLF44" s="27"/>
      <c r="GLG44" s="27"/>
      <c r="GLH44" s="27"/>
      <c r="GLI44" s="27"/>
      <c r="GLJ44" s="27"/>
      <c r="GLK44" s="27"/>
      <c r="GLL44" s="27"/>
      <c r="GLM44" s="27"/>
      <c r="GLN44" s="27"/>
      <c r="GLO44" s="27"/>
      <c r="GLP44" s="27"/>
      <c r="GLQ44" s="27"/>
      <c r="GLR44" s="27"/>
      <c r="GLS44" s="27"/>
      <c r="GLT44" s="27"/>
      <c r="GLU44" s="27"/>
      <c r="GLV44" s="27"/>
      <c r="GLW44" s="27"/>
      <c r="GLX44" s="27"/>
      <c r="GLY44" s="27"/>
      <c r="GLZ44" s="27"/>
      <c r="GMA44" s="27"/>
      <c r="GMB44" s="27"/>
      <c r="GMC44" s="27"/>
      <c r="GMD44" s="27"/>
      <c r="GME44" s="27"/>
      <c r="GMF44" s="27"/>
      <c r="GMG44" s="27"/>
      <c r="GMH44" s="27"/>
      <c r="GMI44" s="27"/>
      <c r="GMJ44" s="27"/>
      <c r="GMK44" s="27"/>
      <c r="GML44" s="27"/>
      <c r="GMM44" s="27"/>
      <c r="GMN44" s="27"/>
      <c r="GMO44" s="27"/>
      <c r="GMP44" s="27"/>
      <c r="GMQ44" s="27"/>
      <c r="GMR44" s="27"/>
      <c r="GMS44" s="27"/>
      <c r="GMT44" s="27"/>
      <c r="GMU44" s="27"/>
      <c r="GMV44" s="27"/>
      <c r="GMW44" s="27"/>
      <c r="GMX44" s="27"/>
      <c r="GMY44" s="27"/>
      <c r="GMZ44" s="27"/>
      <c r="GNA44" s="27"/>
      <c r="GNB44" s="27"/>
      <c r="GNC44" s="27"/>
      <c r="GND44" s="27"/>
      <c r="GNE44" s="27"/>
      <c r="GNF44" s="27"/>
      <c r="GNG44" s="27"/>
      <c r="GNI44" s="27"/>
      <c r="GNJ44" s="27"/>
      <c r="GNK44" s="27"/>
      <c r="GNN44" s="27"/>
      <c r="GNO44" s="27"/>
      <c r="GNP44" s="27"/>
      <c r="GNQ44" s="27"/>
      <c r="GNR44" s="27"/>
      <c r="GNS44" s="27"/>
      <c r="GNT44" s="27"/>
      <c r="GNU44" s="27"/>
      <c r="GNV44" s="27"/>
      <c r="GNW44" s="27"/>
      <c r="GNX44" s="27"/>
      <c r="GOF44" s="27"/>
      <c r="GOG44" s="27"/>
      <c r="GOH44" s="27"/>
      <c r="GOI44" s="27"/>
      <c r="GOJ44" s="27"/>
      <c r="GOK44" s="27"/>
      <c r="GOL44" s="27"/>
      <c r="GOM44" s="27"/>
      <c r="GON44" s="27"/>
      <c r="GOO44" s="27"/>
      <c r="GOP44" s="27"/>
      <c r="GOQ44" s="27"/>
      <c r="GOR44" s="27"/>
      <c r="GOS44" s="27"/>
      <c r="GOT44" s="27"/>
      <c r="GOU44" s="27"/>
      <c r="GOV44" s="27"/>
      <c r="GOW44" s="27"/>
      <c r="GOX44" s="27"/>
      <c r="GOY44" s="27"/>
      <c r="GOZ44" s="27"/>
      <c r="GPA44" s="27"/>
      <c r="GPB44" s="27"/>
      <c r="GPC44" s="27"/>
      <c r="GPD44" s="27"/>
      <c r="GPE44" s="27"/>
      <c r="GPF44" s="27"/>
      <c r="GPG44" s="27"/>
      <c r="GPH44" s="27"/>
      <c r="GPI44" s="27"/>
      <c r="GPJ44" s="27"/>
      <c r="GPK44" s="27"/>
      <c r="GPL44" s="27"/>
      <c r="GPM44" s="27"/>
      <c r="GPN44" s="27"/>
      <c r="GPO44" s="27"/>
      <c r="GPP44" s="27"/>
      <c r="GPQ44" s="27"/>
      <c r="GPR44" s="27"/>
      <c r="GPS44" s="27"/>
      <c r="GPT44" s="27"/>
      <c r="GPU44" s="27"/>
      <c r="GPV44" s="27"/>
      <c r="GPW44" s="27"/>
      <c r="GPX44" s="27"/>
      <c r="GPY44" s="27"/>
      <c r="GPZ44" s="27"/>
      <c r="GQA44" s="27"/>
      <c r="GQB44" s="27"/>
      <c r="GQC44" s="27"/>
      <c r="GQD44" s="27"/>
      <c r="GQE44" s="27"/>
      <c r="GQF44" s="27"/>
      <c r="GQG44" s="27"/>
      <c r="GQH44" s="27"/>
      <c r="GQI44" s="27"/>
      <c r="GQJ44" s="27"/>
      <c r="GQK44" s="27"/>
      <c r="GQL44" s="27"/>
      <c r="GQM44" s="27"/>
      <c r="GQN44" s="27"/>
      <c r="GQO44" s="27"/>
      <c r="GQP44" s="27"/>
      <c r="GQQ44" s="27"/>
      <c r="GQR44" s="27"/>
      <c r="GQS44" s="27"/>
      <c r="GQT44" s="27"/>
      <c r="GQU44" s="27"/>
      <c r="GQV44" s="27"/>
      <c r="GQW44" s="27"/>
      <c r="GQX44" s="27"/>
      <c r="GQY44" s="27"/>
      <c r="GQZ44" s="27"/>
      <c r="GRA44" s="27"/>
      <c r="GRB44" s="27"/>
      <c r="GRC44" s="27"/>
      <c r="GRD44" s="27"/>
      <c r="GRE44" s="27"/>
      <c r="GRF44" s="27"/>
      <c r="GRG44" s="27"/>
      <c r="GRH44" s="27"/>
      <c r="GRI44" s="27"/>
      <c r="GRJ44" s="27"/>
      <c r="GRK44" s="27"/>
      <c r="GRL44" s="27"/>
      <c r="GRM44" s="27"/>
      <c r="GRN44" s="27"/>
      <c r="GRO44" s="27"/>
      <c r="GRP44" s="27"/>
      <c r="GRQ44" s="27"/>
      <c r="GRR44" s="27"/>
      <c r="GRS44" s="27"/>
      <c r="GRT44" s="27"/>
      <c r="GRU44" s="27"/>
      <c r="GRV44" s="27"/>
      <c r="GRW44" s="27"/>
      <c r="GRX44" s="27"/>
      <c r="GRY44" s="27"/>
      <c r="GRZ44" s="27"/>
      <c r="GSA44" s="27"/>
      <c r="GSB44" s="27"/>
      <c r="GSC44" s="27"/>
      <c r="GSD44" s="27"/>
      <c r="GSE44" s="27"/>
      <c r="GSF44" s="27"/>
      <c r="GSG44" s="27"/>
      <c r="GSH44" s="27"/>
      <c r="GSI44" s="27"/>
      <c r="GSJ44" s="27"/>
      <c r="GSK44" s="27"/>
      <c r="GSL44" s="27"/>
      <c r="GSM44" s="27"/>
      <c r="GSN44" s="27"/>
      <c r="GSO44" s="27"/>
      <c r="GSP44" s="27"/>
      <c r="GSQ44" s="27"/>
      <c r="GSR44" s="27"/>
      <c r="GSS44" s="27"/>
      <c r="GST44" s="27"/>
      <c r="GSU44" s="27"/>
      <c r="GSV44" s="27"/>
      <c r="GSW44" s="27"/>
      <c r="GSX44" s="27"/>
      <c r="GSY44" s="27"/>
      <c r="GSZ44" s="27"/>
      <c r="GTA44" s="27"/>
      <c r="GTB44" s="27"/>
      <c r="GTC44" s="27"/>
      <c r="GTD44" s="27"/>
      <c r="GTE44" s="27"/>
      <c r="GTF44" s="27"/>
      <c r="GTG44" s="27"/>
      <c r="GTH44" s="27"/>
      <c r="GTI44" s="27"/>
      <c r="GTJ44" s="27"/>
      <c r="GTK44" s="27"/>
      <c r="GTL44" s="27"/>
      <c r="GTM44" s="27"/>
      <c r="GTN44" s="27"/>
      <c r="GTO44" s="27"/>
      <c r="GTP44" s="27"/>
      <c r="GTQ44" s="27"/>
      <c r="GTR44" s="27"/>
      <c r="GTS44" s="27"/>
      <c r="GTT44" s="27"/>
      <c r="GTU44" s="27"/>
      <c r="GTV44" s="27"/>
      <c r="GTW44" s="27"/>
      <c r="GTX44" s="27"/>
      <c r="GTY44" s="27"/>
      <c r="GTZ44" s="27"/>
      <c r="GUA44" s="27"/>
      <c r="GUB44" s="27"/>
      <c r="GUC44" s="27"/>
      <c r="GUD44" s="27"/>
      <c r="GUE44" s="27"/>
      <c r="GUF44" s="27"/>
      <c r="GUG44" s="27"/>
      <c r="GUH44" s="27"/>
      <c r="GUI44" s="27"/>
      <c r="GUJ44" s="27"/>
      <c r="GUK44" s="27"/>
      <c r="GUL44" s="27"/>
      <c r="GUM44" s="27"/>
      <c r="GUN44" s="27"/>
      <c r="GUO44" s="27"/>
      <c r="GUP44" s="27"/>
      <c r="GUQ44" s="27"/>
      <c r="GUR44" s="27"/>
      <c r="GUS44" s="27"/>
      <c r="GUT44" s="27"/>
      <c r="GUU44" s="27"/>
      <c r="GUV44" s="27"/>
      <c r="GUW44" s="27"/>
      <c r="GUX44" s="27"/>
      <c r="GUY44" s="27"/>
      <c r="GUZ44" s="27"/>
      <c r="GVA44" s="27"/>
      <c r="GVB44" s="27"/>
      <c r="GVC44" s="27"/>
      <c r="GVD44" s="27"/>
      <c r="GVE44" s="27"/>
      <c r="GVF44" s="27"/>
      <c r="GVG44" s="27"/>
      <c r="GVH44" s="27"/>
      <c r="GVI44" s="27"/>
      <c r="GVJ44" s="27"/>
      <c r="GVK44" s="27"/>
      <c r="GVL44" s="27"/>
      <c r="GVM44" s="27"/>
      <c r="GVN44" s="27"/>
      <c r="GVO44" s="27"/>
      <c r="GVP44" s="27"/>
      <c r="GVQ44" s="27"/>
      <c r="GVR44" s="27"/>
      <c r="GVS44" s="27"/>
      <c r="GVT44" s="27"/>
      <c r="GVU44" s="27"/>
      <c r="GVV44" s="27"/>
      <c r="GVW44" s="27"/>
      <c r="GVX44" s="27"/>
      <c r="GVY44" s="27"/>
      <c r="GVZ44" s="27"/>
      <c r="GWA44" s="27"/>
      <c r="GWB44" s="27"/>
      <c r="GWC44" s="27"/>
      <c r="GWD44" s="27"/>
      <c r="GWE44" s="27"/>
      <c r="GWF44" s="27"/>
      <c r="GWG44" s="27"/>
      <c r="GWH44" s="27"/>
      <c r="GWI44" s="27"/>
      <c r="GWJ44" s="27"/>
      <c r="GWK44" s="27"/>
      <c r="GWL44" s="27"/>
      <c r="GWM44" s="27"/>
      <c r="GWN44" s="27"/>
      <c r="GWO44" s="27"/>
      <c r="GWP44" s="27"/>
      <c r="GWQ44" s="27"/>
      <c r="GWR44" s="27"/>
      <c r="GWS44" s="27"/>
      <c r="GWT44" s="27"/>
      <c r="GWU44" s="27"/>
      <c r="GWV44" s="27"/>
      <c r="GWW44" s="27"/>
      <c r="GWX44" s="27"/>
      <c r="GWY44" s="27"/>
      <c r="GWZ44" s="27"/>
      <c r="GXA44" s="27"/>
      <c r="GXB44" s="27"/>
      <c r="GXC44" s="27"/>
      <c r="GXE44" s="27"/>
      <c r="GXF44" s="27"/>
      <c r="GXG44" s="27"/>
      <c r="GXJ44" s="27"/>
      <c r="GXK44" s="27"/>
      <c r="GXL44" s="27"/>
      <c r="GXM44" s="27"/>
      <c r="GXN44" s="27"/>
      <c r="GXO44" s="27"/>
      <c r="GXP44" s="27"/>
      <c r="GXQ44" s="27"/>
      <c r="GXR44" s="27"/>
      <c r="GXS44" s="27"/>
      <c r="GXT44" s="27"/>
      <c r="GYB44" s="27"/>
      <c r="GYC44" s="27"/>
      <c r="GYD44" s="27"/>
      <c r="GYE44" s="27"/>
      <c r="GYF44" s="27"/>
      <c r="GYG44" s="27"/>
      <c r="GYH44" s="27"/>
      <c r="GYI44" s="27"/>
      <c r="GYJ44" s="27"/>
      <c r="GYK44" s="27"/>
      <c r="GYL44" s="27"/>
      <c r="GYM44" s="27"/>
      <c r="GYN44" s="27"/>
      <c r="GYO44" s="27"/>
      <c r="GYP44" s="27"/>
      <c r="GYQ44" s="27"/>
      <c r="GYR44" s="27"/>
      <c r="GYS44" s="27"/>
      <c r="GYT44" s="27"/>
      <c r="GYU44" s="27"/>
      <c r="GYV44" s="27"/>
      <c r="GYW44" s="27"/>
      <c r="GYX44" s="27"/>
      <c r="GYY44" s="27"/>
      <c r="GYZ44" s="27"/>
      <c r="GZA44" s="27"/>
      <c r="GZB44" s="27"/>
      <c r="GZC44" s="27"/>
      <c r="GZD44" s="27"/>
      <c r="GZE44" s="27"/>
      <c r="GZF44" s="27"/>
      <c r="GZG44" s="27"/>
      <c r="GZH44" s="27"/>
      <c r="GZI44" s="27"/>
      <c r="GZJ44" s="27"/>
      <c r="GZK44" s="27"/>
      <c r="GZL44" s="27"/>
      <c r="GZM44" s="27"/>
      <c r="GZN44" s="27"/>
      <c r="GZO44" s="27"/>
      <c r="GZP44" s="27"/>
      <c r="GZQ44" s="27"/>
      <c r="GZR44" s="27"/>
      <c r="GZS44" s="27"/>
      <c r="GZT44" s="27"/>
      <c r="GZU44" s="27"/>
      <c r="GZV44" s="27"/>
      <c r="GZW44" s="27"/>
      <c r="GZX44" s="27"/>
      <c r="GZY44" s="27"/>
      <c r="GZZ44" s="27"/>
      <c r="HAA44" s="27"/>
      <c r="HAB44" s="27"/>
      <c r="HAC44" s="27"/>
      <c r="HAD44" s="27"/>
      <c r="HAE44" s="27"/>
      <c r="HAF44" s="27"/>
      <c r="HAG44" s="27"/>
      <c r="HAH44" s="27"/>
      <c r="HAI44" s="27"/>
      <c r="HAJ44" s="27"/>
      <c r="HAK44" s="27"/>
      <c r="HAL44" s="27"/>
      <c r="HAM44" s="27"/>
      <c r="HAN44" s="27"/>
      <c r="HAO44" s="27"/>
      <c r="HAP44" s="27"/>
      <c r="HAQ44" s="27"/>
      <c r="HAR44" s="27"/>
      <c r="HAS44" s="27"/>
      <c r="HAT44" s="27"/>
      <c r="HAU44" s="27"/>
      <c r="HAV44" s="27"/>
      <c r="HAW44" s="27"/>
      <c r="HAX44" s="27"/>
      <c r="HAY44" s="27"/>
      <c r="HAZ44" s="27"/>
      <c r="HBA44" s="27"/>
      <c r="HBB44" s="27"/>
      <c r="HBC44" s="27"/>
      <c r="HBD44" s="27"/>
      <c r="HBE44" s="27"/>
      <c r="HBF44" s="27"/>
      <c r="HBG44" s="27"/>
      <c r="HBH44" s="27"/>
      <c r="HBI44" s="27"/>
      <c r="HBJ44" s="27"/>
      <c r="HBK44" s="27"/>
      <c r="HBL44" s="27"/>
      <c r="HBM44" s="27"/>
      <c r="HBN44" s="27"/>
      <c r="HBO44" s="27"/>
      <c r="HBP44" s="27"/>
      <c r="HBQ44" s="27"/>
      <c r="HBR44" s="27"/>
      <c r="HBS44" s="27"/>
      <c r="HBT44" s="27"/>
      <c r="HBU44" s="27"/>
      <c r="HBV44" s="27"/>
      <c r="HBW44" s="27"/>
      <c r="HBX44" s="27"/>
      <c r="HBY44" s="27"/>
      <c r="HBZ44" s="27"/>
      <c r="HCA44" s="27"/>
      <c r="HCB44" s="27"/>
      <c r="HCC44" s="27"/>
      <c r="HCD44" s="27"/>
      <c r="HCE44" s="27"/>
      <c r="HCF44" s="27"/>
      <c r="HCG44" s="27"/>
      <c r="HCH44" s="27"/>
      <c r="HCI44" s="27"/>
      <c r="HCJ44" s="27"/>
      <c r="HCK44" s="27"/>
      <c r="HCL44" s="27"/>
      <c r="HCM44" s="27"/>
      <c r="HCN44" s="27"/>
      <c r="HCO44" s="27"/>
      <c r="HCP44" s="27"/>
      <c r="HCQ44" s="27"/>
      <c r="HCR44" s="27"/>
      <c r="HCS44" s="27"/>
      <c r="HCT44" s="27"/>
      <c r="HCU44" s="27"/>
      <c r="HCV44" s="27"/>
      <c r="HCW44" s="27"/>
      <c r="HCX44" s="27"/>
      <c r="HCY44" s="27"/>
      <c r="HCZ44" s="27"/>
      <c r="HDA44" s="27"/>
      <c r="HDB44" s="27"/>
      <c r="HDC44" s="27"/>
      <c r="HDD44" s="27"/>
      <c r="HDE44" s="27"/>
      <c r="HDF44" s="27"/>
      <c r="HDG44" s="27"/>
      <c r="HDH44" s="27"/>
      <c r="HDI44" s="27"/>
      <c r="HDJ44" s="27"/>
      <c r="HDK44" s="27"/>
      <c r="HDL44" s="27"/>
      <c r="HDM44" s="27"/>
      <c r="HDN44" s="27"/>
      <c r="HDO44" s="27"/>
      <c r="HDP44" s="27"/>
      <c r="HDQ44" s="27"/>
      <c r="HDR44" s="27"/>
      <c r="HDS44" s="27"/>
      <c r="HDT44" s="27"/>
      <c r="HDU44" s="27"/>
      <c r="HDV44" s="27"/>
      <c r="HDW44" s="27"/>
      <c r="HDX44" s="27"/>
      <c r="HDY44" s="27"/>
      <c r="HDZ44" s="27"/>
      <c r="HEA44" s="27"/>
      <c r="HEB44" s="27"/>
      <c r="HEC44" s="27"/>
      <c r="HED44" s="27"/>
      <c r="HEE44" s="27"/>
      <c r="HEF44" s="27"/>
      <c r="HEG44" s="27"/>
      <c r="HEH44" s="27"/>
      <c r="HEI44" s="27"/>
      <c r="HEJ44" s="27"/>
      <c r="HEK44" s="27"/>
      <c r="HEL44" s="27"/>
      <c r="HEM44" s="27"/>
      <c r="HEN44" s="27"/>
      <c r="HEO44" s="27"/>
      <c r="HEP44" s="27"/>
      <c r="HEQ44" s="27"/>
      <c r="HER44" s="27"/>
      <c r="HES44" s="27"/>
      <c r="HET44" s="27"/>
      <c r="HEU44" s="27"/>
      <c r="HEV44" s="27"/>
      <c r="HEW44" s="27"/>
      <c r="HEX44" s="27"/>
      <c r="HEY44" s="27"/>
      <c r="HEZ44" s="27"/>
      <c r="HFA44" s="27"/>
      <c r="HFB44" s="27"/>
      <c r="HFC44" s="27"/>
      <c r="HFD44" s="27"/>
      <c r="HFE44" s="27"/>
      <c r="HFF44" s="27"/>
      <c r="HFG44" s="27"/>
      <c r="HFH44" s="27"/>
      <c r="HFI44" s="27"/>
      <c r="HFJ44" s="27"/>
      <c r="HFK44" s="27"/>
      <c r="HFL44" s="27"/>
      <c r="HFM44" s="27"/>
      <c r="HFN44" s="27"/>
      <c r="HFO44" s="27"/>
      <c r="HFP44" s="27"/>
      <c r="HFQ44" s="27"/>
      <c r="HFR44" s="27"/>
      <c r="HFS44" s="27"/>
      <c r="HFT44" s="27"/>
      <c r="HFU44" s="27"/>
      <c r="HFV44" s="27"/>
      <c r="HFW44" s="27"/>
      <c r="HFX44" s="27"/>
      <c r="HFY44" s="27"/>
      <c r="HFZ44" s="27"/>
      <c r="HGA44" s="27"/>
      <c r="HGB44" s="27"/>
      <c r="HGC44" s="27"/>
      <c r="HGD44" s="27"/>
      <c r="HGE44" s="27"/>
      <c r="HGF44" s="27"/>
      <c r="HGG44" s="27"/>
      <c r="HGH44" s="27"/>
      <c r="HGI44" s="27"/>
      <c r="HGJ44" s="27"/>
      <c r="HGK44" s="27"/>
      <c r="HGL44" s="27"/>
      <c r="HGM44" s="27"/>
      <c r="HGN44" s="27"/>
      <c r="HGO44" s="27"/>
      <c r="HGP44" s="27"/>
      <c r="HGQ44" s="27"/>
      <c r="HGR44" s="27"/>
      <c r="HGS44" s="27"/>
      <c r="HGT44" s="27"/>
      <c r="HGU44" s="27"/>
      <c r="HGV44" s="27"/>
      <c r="HGW44" s="27"/>
      <c r="HGX44" s="27"/>
      <c r="HGY44" s="27"/>
      <c r="HHA44" s="27"/>
      <c r="HHB44" s="27"/>
      <c r="HHC44" s="27"/>
      <c r="HHF44" s="27"/>
      <c r="HHG44" s="27"/>
      <c r="HHH44" s="27"/>
      <c r="HHI44" s="27"/>
      <c r="HHJ44" s="27"/>
      <c r="HHK44" s="27"/>
      <c r="HHL44" s="27"/>
      <c r="HHM44" s="27"/>
      <c r="HHN44" s="27"/>
      <c r="HHO44" s="27"/>
      <c r="HHP44" s="27"/>
      <c r="HHX44" s="27"/>
      <c r="HHY44" s="27"/>
      <c r="HHZ44" s="27"/>
      <c r="HIA44" s="27"/>
      <c r="HIB44" s="27"/>
      <c r="HIC44" s="27"/>
      <c r="HID44" s="27"/>
      <c r="HIE44" s="27"/>
      <c r="HIF44" s="27"/>
      <c r="HIG44" s="27"/>
      <c r="HIH44" s="27"/>
      <c r="HII44" s="27"/>
      <c r="HIJ44" s="27"/>
      <c r="HIK44" s="27"/>
      <c r="HIL44" s="27"/>
      <c r="HIM44" s="27"/>
      <c r="HIN44" s="27"/>
      <c r="HIO44" s="27"/>
      <c r="HIP44" s="27"/>
      <c r="HIQ44" s="27"/>
      <c r="HIR44" s="27"/>
      <c r="HIS44" s="27"/>
      <c r="HIT44" s="27"/>
      <c r="HIU44" s="27"/>
      <c r="HIV44" s="27"/>
      <c r="HIW44" s="27"/>
      <c r="HIX44" s="27"/>
      <c r="HIY44" s="27"/>
      <c r="HIZ44" s="27"/>
      <c r="HJA44" s="27"/>
      <c r="HJB44" s="27"/>
      <c r="HJC44" s="27"/>
      <c r="HJD44" s="27"/>
      <c r="HJE44" s="27"/>
      <c r="HJF44" s="27"/>
      <c r="HJG44" s="27"/>
      <c r="HJH44" s="27"/>
      <c r="HJI44" s="27"/>
      <c r="HJJ44" s="27"/>
      <c r="HJK44" s="27"/>
      <c r="HJL44" s="27"/>
      <c r="HJM44" s="27"/>
      <c r="HJN44" s="27"/>
      <c r="HJO44" s="27"/>
      <c r="HJP44" s="27"/>
      <c r="HJQ44" s="27"/>
      <c r="HJR44" s="27"/>
      <c r="HJS44" s="27"/>
      <c r="HJT44" s="27"/>
      <c r="HJU44" s="27"/>
      <c r="HJV44" s="27"/>
      <c r="HJW44" s="27"/>
      <c r="HJX44" s="27"/>
      <c r="HJY44" s="27"/>
      <c r="HJZ44" s="27"/>
      <c r="HKA44" s="27"/>
      <c r="HKB44" s="27"/>
      <c r="HKC44" s="27"/>
      <c r="HKD44" s="27"/>
      <c r="HKE44" s="27"/>
      <c r="HKF44" s="27"/>
      <c r="HKG44" s="27"/>
      <c r="HKH44" s="27"/>
      <c r="HKI44" s="27"/>
      <c r="HKJ44" s="27"/>
      <c r="HKK44" s="27"/>
      <c r="HKL44" s="27"/>
      <c r="HKM44" s="27"/>
      <c r="HKN44" s="27"/>
      <c r="HKO44" s="27"/>
      <c r="HKP44" s="27"/>
      <c r="HKQ44" s="27"/>
      <c r="HKR44" s="27"/>
      <c r="HKS44" s="27"/>
      <c r="HKT44" s="27"/>
      <c r="HKU44" s="27"/>
      <c r="HKV44" s="27"/>
      <c r="HKW44" s="27"/>
      <c r="HKX44" s="27"/>
      <c r="HKY44" s="27"/>
      <c r="HKZ44" s="27"/>
      <c r="HLA44" s="27"/>
      <c r="HLB44" s="27"/>
      <c r="HLC44" s="27"/>
      <c r="HLD44" s="27"/>
      <c r="HLE44" s="27"/>
      <c r="HLF44" s="27"/>
      <c r="HLG44" s="27"/>
      <c r="HLH44" s="27"/>
      <c r="HLI44" s="27"/>
      <c r="HLJ44" s="27"/>
      <c r="HLK44" s="27"/>
      <c r="HLL44" s="27"/>
      <c r="HLM44" s="27"/>
      <c r="HLN44" s="27"/>
      <c r="HLO44" s="27"/>
      <c r="HLP44" s="27"/>
      <c r="HLQ44" s="27"/>
      <c r="HLR44" s="27"/>
      <c r="HLS44" s="27"/>
      <c r="HLT44" s="27"/>
      <c r="HLU44" s="27"/>
      <c r="HLV44" s="27"/>
      <c r="HLW44" s="27"/>
      <c r="HLX44" s="27"/>
      <c r="HLY44" s="27"/>
      <c r="HLZ44" s="27"/>
      <c r="HMA44" s="27"/>
      <c r="HMB44" s="27"/>
      <c r="HMC44" s="27"/>
      <c r="HMD44" s="27"/>
      <c r="HME44" s="27"/>
      <c r="HMF44" s="27"/>
      <c r="HMG44" s="27"/>
      <c r="HMH44" s="27"/>
      <c r="HMI44" s="27"/>
      <c r="HMJ44" s="27"/>
      <c r="HMK44" s="27"/>
      <c r="HML44" s="27"/>
      <c r="HMM44" s="27"/>
      <c r="HMN44" s="27"/>
      <c r="HMO44" s="27"/>
      <c r="HMP44" s="27"/>
      <c r="HMQ44" s="27"/>
      <c r="HMR44" s="27"/>
      <c r="HMS44" s="27"/>
      <c r="HMT44" s="27"/>
      <c r="HMU44" s="27"/>
      <c r="HMV44" s="27"/>
      <c r="HMW44" s="27"/>
      <c r="HMX44" s="27"/>
      <c r="HMY44" s="27"/>
      <c r="HMZ44" s="27"/>
      <c r="HNA44" s="27"/>
      <c r="HNB44" s="27"/>
      <c r="HNC44" s="27"/>
      <c r="HND44" s="27"/>
      <c r="HNE44" s="27"/>
      <c r="HNF44" s="27"/>
      <c r="HNG44" s="27"/>
      <c r="HNH44" s="27"/>
      <c r="HNI44" s="27"/>
      <c r="HNJ44" s="27"/>
      <c r="HNK44" s="27"/>
      <c r="HNL44" s="27"/>
      <c r="HNM44" s="27"/>
      <c r="HNN44" s="27"/>
      <c r="HNO44" s="27"/>
      <c r="HNP44" s="27"/>
      <c r="HNQ44" s="27"/>
      <c r="HNR44" s="27"/>
      <c r="HNS44" s="27"/>
      <c r="HNT44" s="27"/>
      <c r="HNU44" s="27"/>
      <c r="HNV44" s="27"/>
      <c r="HNW44" s="27"/>
      <c r="HNX44" s="27"/>
      <c r="HNY44" s="27"/>
      <c r="HNZ44" s="27"/>
      <c r="HOA44" s="27"/>
      <c r="HOB44" s="27"/>
      <c r="HOC44" s="27"/>
      <c r="HOD44" s="27"/>
      <c r="HOE44" s="27"/>
      <c r="HOF44" s="27"/>
      <c r="HOG44" s="27"/>
      <c r="HOH44" s="27"/>
      <c r="HOI44" s="27"/>
      <c r="HOJ44" s="27"/>
      <c r="HOK44" s="27"/>
      <c r="HOL44" s="27"/>
      <c r="HOM44" s="27"/>
      <c r="HON44" s="27"/>
      <c r="HOO44" s="27"/>
      <c r="HOP44" s="27"/>
      <c r="HOQ44" s="27"/>
      <c r="HOR44" s="27"/>
      <c r="HOS44" s="27"/>
      <c r="HOT44" s="27"/>
      <c r="HOU44" s="27"/>
      <c r="HOV44" s="27"/>
      <c r="HOW44" s="27"/>
      <c r="HOX44" s="27"/>
      <c r="HOY44" s="27"/>
      <c r="HOZ44" s="27"/>
      <c r="HPA44" s="27"/>
      <c r="HPB44" s="27"/>
      <c r="HPC44" s="27"/>
      <c r="HPD44" s="27"/>
      <c r="HPE44" s="27"/>
      <c r="HPF44" s="27"/>
      <c r="HPG44" s="27"/>
      <c r="HPH44" s="27"/>
      <c r="HPI44" s="27"/>
      <c r="HPJ44" s="27"/>
      <c r="HPK44" s="27"/>
      <c r="HPL44" s="27"/>
      <c r="HPM44" s="27"/>
      <c r="HPN44" s="27"/>
      <c r="HPO44" s="27"/>
      <c r="HPP44" s="27"/>
      <c r="HPQ44" s="27"/>
      <c r="HPR44" s="27"/>
      <c r="HPS44" s="27"/>
      <c r="HPT44" s="27"/>
      <c r="HPU44" s="27"/>
      <c r="HPV44" s="27"/>
      <c r="HPW44" s="27"/>
      <c r="HPX44" s="27"/>
      <c r="HPY44" s="27"/>
      <c r="HPZ44" s="27"/>
      <c r="HQA44" s="27"/>
      <c r="HQB44" s="27"/>
      <c r="HQC44" s="27"/>
      <c r="HQD44" s="27"/>
      <c r="HQE44" s="27"/>
      <c r="HQF44" s="27"/>
      <c r="HQG44" s="27"/>
      <c r="HQH44" s="27"/>
      <c r="HQI44" s="27"/>
      <c r="HQJ44" s="27"/>
      <c r="HQK44" s="27"/>
      <c r="HQL44" s="27"/>
      <c r="HQM44" s="27"/>
      <c r="HQN44" s="27"/>
      <c r="HQO44" s="27"/>
      <c r="HQP44" s="27"/>
      <c r="HQQ44" s="27"/>
      <c r="HQR44" s="27"/>
      <c r="HQS44" s="27"/>
      <c r="HQT44" s="27"/>
      <c r="HQU44" s="27"/>
      <c r="HQW44" s="27"/>
      <c r="HQX44" s="27"/>
      <c r="HQY44" s="27"/>
      <c r="HRB44" s="27"/>
      <c r="HRC44" s="27"/>
      <c r="HRD44" s="27"/>
      <c r="HRE44" s="27"/>
      <c r="HRF44" s="27"/>
      <c r="HRG44" s="27"/>
      <c r="HRH44" s="27"/>
      <c r="HRI44" s="27"/>
      <c r="HRJ44" s="27"/>
      <c r="HRK44" s="27"/>
      <c r="HRL44" s="27"/>
      <c r="HRT44" s="27"/>
      <c r="HRU44" s="27"/>
      <c r="HRV44" s="27"/>
      <c r="HRW44" s="27"/>
      <c r="HRX44" s="27"/>
      <c r="HRY44" s="27"/>
      <c r="HRZ44" s="27"/>
      <c r="HSA44" s="27"/>
      <c r="HSB44" s="27"/>
      <c r="HSC44" s="27"/>
      <c r="HSD44" s="27"/>
      <c r="HSE44" s="27"/>
      <c r="HSF44" s="27"/>
      <c r="HSG44" s="27"/>
      <c r="HSH44" s="27"/>
      <c r="HSI44" s="27"/>
      <c r="HSJ44" s="27"/>
      <c r="HSK44" s="27"/>
      <c r="HSL44" s="27"/>
      <c r="HSM44" s="27"/>
      <c r="HSN44" s="27"/>
      <c r="HSO44" s="27"/>
      <c r="HSP44" s="27"/>
      <c r="HSQ44" s="27"/>
      <c r="HSR44" s="27"/>
      <c r="HSS44" s="27"/>
      <c r="HST44" s="27"/>
      <c r="HSU44" s="27"/>
      <c r="HSV44" s="27"/>
      <c r="HSW44" s="27"/>
      <c r="HSX44" s="27"/>
      <c r="HSY44" s="27"/>
      <c r="HSZ44" s="27"/>
      <c r="HTA44" s="27"/>
      <c r="HTB44" s="27"/>
      <c r="HTC44" s="27"/>
      <c r="HTD44" s="27"/>
      <c r="HTE44" s="27"/>
      <c r="HTF44" s="27"/>
      <c r="HTG44" s="27"/>
      <c r="HTH44" s="27"/>
      <c r="HTI44" s="27"/>
      <c r="HTJ44" s="27"/>
      <c r="HTK44" s="27"/>
      <c r="HTL44" s="27"/>
      <c r="HTM44" s="27"/>
      <c r="HTN44" s="27"/>
      <c r="HTO44" s="27"/>
      <c r="HTP44" s="27"/>
      <c r="HTQ44" s="27"/>
      <c r="HTR44" s="27"/>
      <c r="HTS44" s="27"/>
      <c r="HTT44" s="27"/>
      <c r="HTU44" s="27"/>
      <c r="HTV44" s="27"/>
      <c r="HTW44" s="27"/>
      <c r="HTX44" s="27"/>
      <c r="HTY44" s="27"/>
      <c r="HTZ44" s="27"/>
      <c r="HUA44" s="27"/>
      <c r="HUB44" s="27"/>
      <c r="HUC44" s="27"/>
      <c r="HUD44" s="27"/>
      <c r="HUE44" s="27"/>
      <c r="HUF44" s="27"/>
      <c r="HUG44" s="27"/>
      <c r="HUH44" s="27"/>
      <c r="HUI44" s="27"/>
      <c r="HUJ44" s="27"/>
      <c r="HUK44" s="27"/>
      <c r="HUL44" s="27"/>
      <c r="HUM44" s="27"/>
      <c r="HUN44" s="27"/>
      <c r="HUO44" s="27"/>
      <c r="HUP44" s="27"/>
      <c r="HUQ44" s="27"/>
      <c r="HUR44" s="27"/>
      <c r="HUS44" s="27"/>
      <c r="HUT44" s="27"/>
      <c r="HUU44" s="27"/>
      <c r="HUV44" s="27"/>
      <c r="HUW44" s="27"/>
      <c r="HUX44" s="27"/>
      <c r="HUY44" s="27"/>
      <c r="HUZ44" s="27"/>
      <c r="HVA44" s="27"/>
      <c r="HVB44" s="27"/>
      <c r="HVC44" s="27"/>
      <c r="HVD44" s="27"/>
      <c r="HVE44" s="27"/>
      <c r="HVF44" s="27"/>
      <c r="HVG44" s="27"/>
      <c r="HVH44" s="27"/>
      <c r="HVI44" s="27"/>
      <c r="HVJ44" s="27"/>
      <c r="HVK44" s="27"/>
      <c r="HVL44" s="27"/>
      <c r="HVM44" s="27"/>
      <c r="HVN44" s="27"/>
      <c r="HVO44" s="27"/>
      <c r="HVP44" s="27"/>
      <c r="HVQ44" s="27"/>
      <c r="HVR44" s="27"/>
      <c r="HVS44" s="27"/>
      <c r="HVT44" s="27"/>
      <c r="HVU44" s="27"/>
      <c r="HVV44" s="27"/>
      <c r="HVW44" s="27"/>
      <c r="HVX44" s="27"/>
      <c r="HVY44" s="27"/>
      <c r="HVZ44" s="27"/>
      <c r="HWA44" s="27"/>
      <c r="HWB44" s="27"/>
      <c r="HWC44" s="27"/>
      <c r="HWD44" s="27"/>
      <c r="HWE44" s="27"/>
      <c r="HWF44" s="27"/>
      <c r="HWG44" s="27"/>
      <c r="HWH44" s="27"/>
      <c r="HWI44" s="27"/>
      <c r="HWJ44" s="27"/>
      <c r="HWK44" s="27"/>
      <c r="HWL44" s="27"/>
      <c r="HWM44" s="27"/>
      <c r="HWN44" s="27"/>
      <c r="HWO44" s="27"/>
      <c r="HWP44" s="27"/>
      <c r="HWQ44" s="27"/>
      <c r="HWR44" s="27"/>
      <c r="HWS44" s="27"/>
      <c r="HWT44" s="27"/>
      <c r="HWU44" s="27"/>
      <c r="HWV44" s="27"/>
      <c r="HWW44" s="27"/>
      <c r="HWX44" s="27"/>
      <c r="HWY44" s="27"/>
      <c r="HWZ44" s="27"/>
      <c r="HXA44" s="27"/>
      <c r="HXB44" s="27"/>
      <c r="HXC44" s="27"/>
      <c r="HXD44" s="27"/>
      <c r="HXE44" s="27"/>
      <c r="HXF44" s="27"/>
      <c r="HXG44" s="27"/>
      <c r="HXH44" s="27"/>
      <c r="HXI44" s="27"/>
      <c r="HXJ44" s="27"/>
      <c r="HXK44" s="27"/>
      <c r="HXL44" s="27"/>
      <c r="HXM44" s="27"/>
      <c r="HXN44" s="27"/>
      <c r="HXO44" s="27"/>
      <c r="HXP44" s="27"/>
      <c r="HXQ44" s="27"/>
      <c r="HXR44" s="27"/>
      <c r="HXS44" s="27"/>
      <c r="HXT44" s="27"/>
      <c r="HXU44" s="27"/>
      <c r="HXV44" s="27"/>
      <c r="HXW44" s="27"/>
      <c r="HXX44" s="27"/>
      <c r="HXY44" s="27"/>
      <c r="HXZ44" s="27"/>
      <c r="HYA44" s="27"/>
      <c r="HYB44" s="27"/>
      <c r="HYC44" s="27"/>
      <c r="HYD44" s="27"/>
      <c r="HYE44" s="27"/>
      <c r="HYF44" s="27"/>
      <c r="HYG44" s="27"/>
      <c r="HYH44" s="27"/>
      <c r="HYI44" s="27"/>
      <c r="HYJ44" s="27"/>
      <c r="HYK44" s="27"/>
      <c r="HYL44" s="27"/>
      <c r="HYM44" s="27"/>
      <c r="HYN44" s="27"/>
      <c r="HYO44" s="27"/>
      <c r="HYP44" s="27"/>
      <c r="HYQ44" s="27"/>
      <c r="HYR44" s="27"/>
      <c r="HYS44" s="27"/>
      <c r="HYT44" s="27"/>
      <c r="HYU44" s="27"/>
      <c r="HYV44" s="27"/>
      <c r="HYW44" s="27"/>
      <c r="HYX44" s="27"/>
      <c r="HYY44" s="27"/>
      <c r="HYZ44" s="27"/>
      <c r="HZA44" s="27"/>
      <c r="HZB44" s="27"/>
      <c r="HZC44" s="27"/>
      <c r="HZD44" s="27"/>
      <c r="HZE44" s="27"/>
      <c r="HZF44" s="27"/>
      <c r="HZG44" s="27"/>
      <c r="HZH44" s="27"/>
      <c r="HZI44" s="27"/>
      <c r="HZJ44" s="27"/>
      <c r="HZK44" s="27"/>
      <c r="HZL44" s="27"/>
      <c r="HZM44" s="27"/>
      <c r="HZN44" s="27"/>
      <c r="HZO44" s="27"/>
      <c r="HZP44" s="27"/>
      <c r="HZQ44" s="27"/>
      <c r="HZR44" s="27"/>
      <c r="HZS44" s="27"/>
      <c r="HZT44" s="27"/>
      <c r="HZU44" s="27"/>
      <c r="HZV44" s="27"/>
      <c r="HZW44" s="27"/>
      <c r="HZX44" s="27"/>
      <c r="HZY44" s="27"/>
      <c r="HZZ44" s="27"/>
      <c r="IAA44" s="27"/>
      <c r="IAB44" s="27"/>
      <c r="IAC44" s="27"/>
      <c r="IAD44" s="27"/>
      <c r="IAE44" s="27"/>
      <c r="IAF44" s="27"/>
      <c r="IAG44" s="27"/>
      <c r="IAH44" s="27"/>
      <c r="IAI44" s="27"/>
      <c r="IAJ44" s="27"/>
      <c r="IAK44" s="27"/>
      <c r="IAL44" s="27"/>
      <c r="IAM44" s="27"/>
      <c r="IAN44" s="27"/>
      <c r="IAO44" s="27"/>
      <c r="IAP44" s="27"/>
      <c r="IAQ44" s="27"/>
      <c r="IAS44" s="27"/>
      <c r="IAT44" s="27"/>
      <c r="IAU44" s="27"/>
      <c r="IAX44" s="27"/>
      <c r="IAY44" s="27"/>
      <c r="IAZ44" s="27"/>
      <c r="IBA44" s="27"/>
      <c r="IBB44" s="27"/>
      <c r="IBC44" s="27"/>
      <c r="IBD44" s="27"/>
      <c r="IBE44" s="27"/>
      <c r="IBF44" s="27"/>
      <c r="IBG44" s="27"/>
      <c r="IBH44" s="27"/>
      <c r="IBP44" s="27"/>
      <c r="IBQ44" s="27"/>
      <c r="IBR44" s="27"/>
      <c r="IBS44" s="27"/>
      <c r="IBT44" s="27"/>
      <c r="IBU44" s="27"/>
      <c r="IBV44" s="27"/>
      <c r="IBW44" s="27"/>
      <c r="IBX44" s="27"/>
      <c r="IBY44" s="27"/>
      <c r="IBZ44" s="27"/>
      <c r="ICA44" s="27"/>
      <c r="ICB44" s="27"/>
      <c r="ICC44" s="27"/>
      <c r="ICD44" s="27"/>
      <c r="ICE44" s="27"/>
      <c r="ICF44" s="27"/>
      <c r="ICG44" s="27"/>
      <c r="ICH44" s="27"/>
      <c r="ICI44" s="27"/>
      <c r="ICJ44" s="27"/>
      <c r="ICK44" s="27"/>
      <c r="ICL44" s="27"/>
      <c r="ICM44" s="27"/>
      <c r="ICN44" s="27"/>
      <c r="ICO44" s="27"/>
      <c r="ICP44" s="27"/>
      <c r="ICQ44" s="27"/>
      <c r="ICR44" s="27"/>
      <c r="ICS44" s="27"/>
      <c r="ICT44" s="27"/>
      <c r="ICU44" s="27"/>
      <c r="ICV44" s="27"/>
      <c r="ICW44" s="27"/>
      <c r="ICX44" s="27"/>
      <c r="ICY44" s="27"/>
      <c r="ICZ44" s="27"/>
      <c r="IDA44" s="27"/>
      <c r="IDB44" s="27"/>
      <c r="IDC44" s="27"/>
      <c r="IDD44" s="27"/>
      <c r="IDE44" s="27"/>
      <c r="IDF44" s="27"/>
      <c r="IDG44" s="27"/>
      <c r="IDH44" s="27"/>
      <c r="IDI44" s="27"/>
      <c r="IDJ44" s="27"/>
      <c r="IDK44" s="27"/>
      <c r="IDL44" s="27"/>
      <c r="IDM44" s="27"/>
      <c r="IDN44" s="27"/>
      <c r="IDO44" s="27"/>
      <c r="IDP44" s="27"/>
      <c r="IDQ44" s="27"/>
      <c r="IDR44" s="27"/>
      <c r="IDS44" s="27"/>
      <c r="IDT44" s="27"/>
      <c r="IDU44" s="27"/>
      <c r="IDV44" s="27"/>
      <c r="IDW44" s="27"/>
      <c r="IDX44" s="27"/>
      <c r="IDY44" s="27"/>
      <c r="IDZ44" s="27"/>
      <c r="IEA44" s="27"/>
      <c r="IEB44" s="27"/>
      <c r="IEC44" s="27"/>
      <c r="IED44" s="27"/>
      <c r="IEE44" s="27"/>
      <c r="IEF44" s="27"/>
      <c r="IEG44" s="27"/>
      <c r="IEH44" s="27"/>
      <c r="IEI44" s="27"/>
      <c r="IEJ44" s="27"/>
      <c r="IEK44" s="27"/>
      <c r="IEL44" s="27"/>
      <c r="IEM44" s="27"/>
      <c r="IEN44" s="27"/>
      <c r="IEO44" s="27"/>
      <c r="IEP44" s="27"/>
      <c r="IEQ44" s="27"/>
      <c r="IER44" s="27"/>
      <c r="IES44" s="27"/>
      <c r="IET44" s="27"/>
      <c r="IEU44" s="27"/>
      <c r="IEV44" s="27"/>
      <c r="IEW44" s="27"/>
      <c r="IEX44" s="27"/>
      <c r="IEY44" s="27"/>
      <c r="IEZ44" s="27"/>
      <c r="IFA44" s="27"/>
      <c r="IFB44" s="27"/>
      <c r="IFC44" s="27"/>
      <c r="IFD44" s="27"/>
      <c r="IFE44" s="27"/>
      <c r="IFF44" s="27"/>
      <c r="IFG44" s="27"/>
      <c r="IFH44" s="27"/>
      <c r="IFI44" s="27"/>
      <c r="IFJ44" s="27"/>
      <c r="IFK44" s="27"/>
      <c r="IFL44" s="27"/>
      <c r="IFM44" s="27"/>
      <c r="IFN44" s="27"/>
      <c r="IFO44" s="27"/>
      <c r="IFP44" s="27"/>
      <c r="IFQ44" s="27"/>
      <c r="IFR44" s="27"/>
      <c r="IFS44" s="27"/>
      <c r="IFT44" s="27"/>
      <c r="IFU44" s="27"/>
      <c r="IFV44" s="27"/>
      <c r="IFW44" s="27"/>
      <c r="IFX44" s="27"/>
      <c r="IFY44" s="27"/>
      <c r="IFZ44" s="27"/>
      <c r="IGA44" s="27"/>
      <c r="IGB44" s="27"/>
      <c r="IGC44" s="27"/>
      <c r="IGD44" s="27"/>
      <c r="IGE44" s="27"/>
      <c r="IGF44" s="27"/>
      <c r="IGG44" s="27"/>
      <c r="IGH44" s="27"/>
      <c r="IGI44" s="27"/>
      <c r="IGJ44" s="27"/>
      <c r="IGK44" s="27"/>
      <c r="IGL44" s="27"/>
      <c r="IGM44" s="27"/>
      <c r="IGN44" s="27"/>
      <c r="IGO44" s="27"/>
      <c r="IGP44" s="27"/>
      <c r="IGQ44" s="27"/>
      <c r="IGR44" s="27"/>
      <c r="IGS44" s="27"/>
      <c r="IGT44" s="27"/>
      <c r="IGU44" s="27"/>
      <c r="IGV44" s="27"/>
      <c r="IGW44" s="27"/>
      <c r="IGX44" s="27"/>
      <c r="IGY44" s="27"/>
      <c r="IGZ44" s="27"/>
      <c r="IHA44" s="27"/>
      <c r="IHB44" s="27"/>
      <c r="IHC44" s="27"/>
      <c r="IHD44" s="27"/>
      <c r="IHE44" s="27"/>
      <c r="IHF44" s="27"/>
      <c r="IHG44" s="27"/>
      <c r="IHH44" s="27"/>
      <c r="IHI44" s="27"/>
      <c r="IHJ44" s="27"/>
      <c r="IHK44" s="27"/>
      <c r="IHL44" s="27"/>
      <c r="IHM44" s="27"/>
      <c r="IHN44" s="27"/>
      <c r="IHO44" s="27"/>
      <c r="IHP44" s="27"/>
      <c r="IHQ44" s="27"/>
      <c r="IHR44" s="27"/>
      <c r="IHS44" s="27"/>
      <c r="IHT44" s="27"/>
      <c r="IHU44" s="27"/>
      <c r="IHV44" s="27"/>
      <c r="IHW44" s="27"/>
      <c r="IHX44" s="27"/>
      <c r="IHY44" s="27"/>
      <c r="IHZ44" s="27"/>
      <c r="IIA44" s="27"/>
      <c r="IIB44" s="27"/>
      <c r="IIC44" s="27"/>
      <c r="IID44" s="27"/>
      <c r="IIE44" s="27"/>
      <c r="IIF44" s="27"/>
      <c r="IIG44" s="27"/>
      <c r="IIH44" s="27"/>
      <c r="III44" s="27"/>
      <c r="IIJ44" s="27"/>
      <c r="IIK44" s="27"/>
      <c r="IIL44" s="27"/>
      <c r="IIM44" s="27"/>
      <c r="IIN44" s="27"/>
      <c r="IIO44" s="27"/>
      <c r="IIP44" s="27"/>
      <c r="IIQ44" s="27"/>
      <c r="IIR44" s="27"/>
      <c r="IIS44" s="27"/>
      <c r="IIT44" s="27"/>
      <c r="IIU44" s="27"/>
      <c r="IIV44" s="27"/>
      <c r="IIW44" s="27"/>
      <c r="IIX44" s="27"/>
      <c r="IIY44" s="27"/>
      <c r="IIZ44" s="27"/>
      <c r="IJA44" s="27"/>
      <c r="IJB44" s="27"/>
      <c r="IJC44" s="27"/>
      <c r="IJD44" s="27"/>
      <c r="IJE44" s="27"/>
      <c r="IJF44" s="27"/>
      <c r="IJG44" s="27"/>
      <c r="IJH44" s="27"/>
      <c r="IJI44" s="27"/>
      <c r="IJJ44" s="27"/>
      <c r="IJK44" s="27"/>
      <c r="IJL44" s="27"/>
      <c r="IJM44" s="27"/>
      <c r="IJN44" s="27"/>
      <c r="IJO44" s="27"/>
      <c r="IJP44" s="27"/>
      <c r="IJQ44" s="27"/>
      <c r="IJR44" s="27"/>
      <c r="IJS44" s="27"/>
      <c r="IJT44" s="27"/>
      <c r="IJU44" s="27"/>
      <c r="IJV44" s="27"/>
      <c r="IJW44" s="27"/>
      <c r="IJX44" s="27"/>
      <c r="IJY44" s="27"/>
      <c r="IJZ44" s="27"/>
      <c r="IKA44" s="27"/>
      <c r="IKB44" s="27"/>
      <c r="IKC44" s="27"/>
      <c r="IKD44" s="27"/>
      <c r="IKE44" s="27"/>
      <c r="IKF44" s="27"/>
      <c r="IKG44" s="27"/>
      <c r="IKH44" s="27"/>
      <c r="IKI44" s="27"/>
      <c r="IKJ44" s="27"/>
      <c r="IKK44" s="27"/>
      <c r="IKL44" s="27"/>
      <c r="IKM44" s="27"/>
      <c r="IKO44" s="27"/>
      <c r="IKP44" s="27"/>
      <c r="IKQ44" s="27"/>
      <c r="IKT44" s="27"/>
      <c r="IKU44" s="27"/>
      <c r="IKV44" s="27"/>
      <c r="IKW44" s="27"/>
      <c r="IKX44" s="27"/>
      <c r="IKY44" s="27"/>
      <c r="IKZ44" s="27"/>
      <c r="ILA44" s="27"/>
      <c r="ILB44" s="27"/>
      <c r="ILC44" s="27"/>
      <c r="ILD44" s="27"/>
      <c r="ILL44" s="27"/>
      <c r="ILM44" s="27"/>
      <c r="ILN44" s="27"/>
      <c r="ILO44" s="27"/>
      <c r="ILP44" s="27"/>
      <c r="ILQ44" s="27"/>
      <c r="ILR44" s="27"/>
      <c r="ILS44" s="27"/>
      <c r="ILT44" s="27"/>
      <c r="ILU44" s="27"/>
      <c r="ILV44" s="27"/>
      <c r="ILW44" s="27"/>
      <c r="ILX44" s="27"/>
      <c r="ILY44" s="27"/>
      <c r="ILZ44" s="27"/>
      <c r="IMA44" s="27"/>
      <c r="IMB44" s="27"/>
      <c r="IMC44" s="27"/>
      <c r="IMD44" s="27"/>
      <c r="IME44" s="27"/>
      <c r="IMF44" s="27"/>
      <c r="IMG44" s="27"/>
      <c r="IMH44" s="27"/>
      <c r="IMI44" s="27"/>
      <c r="IMJ44" s="27"/>
      <c r="IMK44" s="27"/>
      <c r="IML44" s="27"/>
      <c r="IMM44" s="27"/>
      <c r="IMN44" s="27"/>
      <c r="IMO44" s="27"/>
      <c r="IMP44" s="27"/>
      <c r="IMQ44" s="27"/>
      <c r="IMR44" s="27"/>
      <c r="IMS44" s="27"/>
      <c r="IMT44" s="27"/>
      <c r="IMU44" s="27"/>
      <c r="IMV44" s="27"/>
      <c r="IMW44" s="27"/>
      <c r="IMX44" s="27"/>
      <c r="IMY44" s="27"/>
      <c r="IMZ44" s="27"/>
      <c r="INA44" s="27"/>
      <c r="INB44" s="27"/>
      <c r="INC44" s="27"/>
      <c r="IND44" s="27"/>
      <c r="INE44" s="27"/>
      <c r="INF44" s="27"/>
      <c r="ING44" s="27"/>
      <c r="INH44" s="27"/>
      <c r="INI44" s="27"/>
      <c r="INJ44" s="27"/>
      <c r="INK44" s="27"/>
      <c r="INL44" s="27"/>
      <c r="INM44" s="27"/>
      <c r="INN44" s="27"/>
      <c r="INO44" s="27"/>
      <c r="INP44" s="27"/>
      <c r="INQ44" s="27"/>
      <c r="INR44" s="27"/>
      <c r="INS44" s="27"/>
      <c r="INT44" s="27"/>
      <c r="INU44" s="27"/>
      <c r="INV44" s="27"/>
      <c r="INW44" s="27"/>
      <c r="INX44" s="27"/>
      <c r="INY44" s="27"/>
      <c r="INZ44" s="27"/>
      <c r="IOA44" s="27"/>
      <c r="IOB44" s="27"/>
      <c r="IOC44" s="27"/>
      <c r="IOD44" s="27"/>
      <c r="IOE44" s="27"/>
      <c r="IOF44" s="27"/>
      <c r="IOG44" s="27"/>
      <c r="IOH44" s="27"/>
      <c r="IOI44" s="27"/>
      <c r="IOJ44" s="27"/>
      <c r="IOK44" s="27"/>
      <c r="IOL44" s="27"/>
      <c r="IOM44" s="27"/>
      <c r="ION44" s="27"/>
      <c r="IOO44" s="27"/>
      <c r="IOP44" s="27"/>
      <c r="IOQ44" s="27"/>
      <c r="IOR44" s="27"/>
      <c r="IOS44" s="27"/>
      <c r="IOT44" s="27"/>
      <c r="IOU44" s="27"/>
      <c r="IOV44" s="27"/>
      <c r="IOW44" s="27"/>
      <c r="IOX44" s="27"/>
      <c r="IOY44" s="27"/>
      <c r="IOZ44" s="27"/>
      <c r="IPA44" s="27"/>
      <c r="IPB44" s="27"/>
      <c r="IPC44" s="27"/>
      <c r="IPD44" s="27"/>
      <c r="IPE44" s="27"/>
      <c r="IPF44" s="27"/>
      <c r="IPG44" s="27"/>
      <c r="IPH44" s="27"/>
      <c r="IPI44" s="27"/>
      <c r="IPJ44" s="27"/>
      <c r="IPK44" s="27"/>
      <c r="IPL44" s="27"/>
      <c r="IPM44" s="27"/>
      <c r="IPN44" s="27"/>
      <c r="IPO44" s="27"/>
      <c r="IPP44" s="27"/>
      <c r="IPQ44" s="27"/>
      <c r="IPR44" s="27"/>
      <c r="IPS44" s="27"/>
      <c r="IPT44" s="27"/>
      <c r="IPU44" s="27"/>
      <c r="IPV44" s="27"/>
      <c r="IPW44" s="27"/>
      <c r="IPX44" s="27"/>
      <c r="IPY44" s="27"/>
      <c r="IPZ44" s="27"/>
      <c r="IQA44" s="27"/>
      <c r="IQB44" s="27"/>
      <c r="IQC44" s="27"/>
      <c r="IQD44" s="27"/>
      <c r="IQE44" s="27"/>
      <c r="IQF44" s="27"/>
      <c r="IQG44" s="27"/>
      <c r="IQH44" s="27"/>
      <c r="IQI44" s="27"/>
      <c r="IQJ44" s="27"/>
      <c r="IQK44" s="27"/>
      <c r="IQL44" s="27"/>
      <c r="IQM44" s="27"/>
      <c r="IQN44" s="27"/>
      <c r="IQO44" s="27"/>
      <c r="IQP44" s="27"/>
      <c r="IQQ44" s="27"/>
      <c r="IQR44" s="27"/>
      <c r="IQS44" s="27"/>
      <c r="IQT44" s="27"/>
      <c r="IQU44" s="27"/>
      <c r="IQV44" s="27"/>
      <c r="IQW44" s="27"/>
      <c r="IQX44" s="27"/>
      <c r="IQY44" s="27"/>
      <c r="IQZ44" s="27"/>
      <c r="IRA44" s="27"/>
      <c r="IRB44" s="27"/>
      <c r="IRC44" s="27"/>
      <c r="IRD44" s="27"/>
      <c r="IRE44" s="27"/>
      <c r="IRF44" s="27"/>
      <c r="IRG44" s="27"/>
      <c r="IRH44" s="27"/>
      <c r="IRI44" s="27"/>
      <c r="IRJ44" s="27"/>
      <c r="IRK44" s="27"/>
      <c r="IRL44" s="27"/>
      <c r="IRM44" s="27"/>
      <c r="IRN44" s="27"/>
      <c r="IRO44" s="27"/>
      <c r="IRP44" s="27"/>
      <c r="IRQ44" s="27"/>
      <c r="IRR44" s="27"/>
      <c r="IRS44" s="27"/>
      <c r="IRT44" s="27"/>
      <c r="IRU44" s="27"/>
      <c r="IRV44" s="27"/>
      <c r="IRW44" s="27"/>
      <c r="IRX44" s="27"/>
      <c r="IRY44" s="27"/>
      <c r="IRZ44" s="27"/>
      <c r="ISA44" s="27"/>
      <c r="ISB44" s="27"/>
      <c r="ISC44" s="27"/>
      <c r="ISD44" s="27"/>
      <c r="ISE44" s="27"/>
      <c r="ISF44" s="27"/>
      <c r="ISG44" s="27"/>
      <c r="ISH44" s="27"/>
      <c r="ISI44" s="27"/>
      <c r="ISJ44" s="27"/>
      <c r="ISK44" s="27"/>
      <c r="ISL44" s="27"/>
      <c r="ISM44" s="27"/>
      <c r="ISN44" s="27"/>
      <c r="ISO44" s="27"/>
      <c r="ISP44" s="27"/>
      <c r="ISQ44" s="27"/>
      <c r="ISR44" s="27"/>
      <c r="ISS44" s="27"/>
      <c r="IST44" s="27"/>
      <c r="ISU44" s="27"/>
      <c r="ISV44" s="27"/>
      <c r="ISW44" s="27"/>
      <c r="ISX44" s="27"/>
      <c r="ISY44" s="27"/>
      <c r="ISZ44" s="27"/>
      <c r="ITA44" s="27"/>
      <c r="ITB44" s="27"/>
      <c r="ITC44" s="27"/>
      <c r="ITD44" s="27"/>
      <c r="ITE44" s="27"/>
      <c r="ITF44" s="27"/>
      <c r="ITG44" s="27"/>
      <c r="ITH44" s="27"/>
      <c r="ITI44" s="27"/>
      <c r="ITJ44" s="27"/>
      <c r="ITK44" s="27"/>
      <c r="ITL44" s="27"/>
      <c r="ITM44" s="27"/>
      <c r="ITN44" s="27"/>
      <c r="ITO44" s="27"/>
      <c r="ITP44" s="27"/>
      <c r="ITQ44" s="27"/>
      <c r="ITR44" s="27"/>
      <c r="ITS44" s="27"/>
      <c r="ITT44" s="27"/>
      <c r="ITU44" s="27"/>
      <c r="ITV44" s="27"/>
      <c r="ITW44" s="27"/>
      <c r="ITX44" s="27"/>
      <c r="ITY44" s="27"/>
      <c r="ITZ44" s="27"/>
      <c r="IUA44" s="27"/>
      <c r="IUB44" s="27"/>
      <c r="IUC44" s="27"/>
      <c r="IUD44" s="27"/>
      <c r="IUE44" s="27"/>
      <c r="IUF44" s="27"/>
      <c r="IUG44" s="27"/>
      <c r="IUH44" s="27"/>
      <c r="IUI44" s="27"/>
      <c r="IUK44" s="27"/>
      <c r="IUL44" s="27"/>
      <c r="IUM44" s="27"/>
      <c r="IUP44" s="27"/>
      <c r="IUQ44" s="27"/>
      <c r="IUR44" s="27"/>
      <c r="IUS44" s="27"/>
      <c r="IUT44" s="27"/>
      <c r="IUU44" s="27"/>
      <c r="IUV44" s="27"/>
      <c r="IUW44" s="27"/>
      <c r="IUX44" s="27"/>
      <c r="IUY44" s="27"/>
      <c r="IUZ44" s="27"/>
      <c r="IVH44" s="27"/>
      <c r="IVI44" s="27"/>
      <c r="IVJ44" s="27"/>
      <c r="IVK44" s="27"/>
      <c r="IVL44" s="27"/>
      <c r="IVM44" s="27"/>
      <c r="IVN44" s="27"/>
      <c r="IVO44" s="27"/>
      <c r="IVP44" s="27"/>
      <c r="IVQ44" s="27"/>
      <c r="IVR44" s="27"/>
      <c r="IVS44" s="27"/>
      <c r="IVT44" s="27"/>
      <c r="IVU44" s="27"/>
      <c r="IVV44" s="27"/>
      <c r="IVW44" s="27"/>
      <c r="IVX44" s="27"/>
      <c r="IVY44" s="27"/>
      <c r="IVZ44" s="27"/>
      <c r="IWA44" s="27"/>
      <c r="IWB44" s="27"/>
      <c r="IWC44" s="27"/>
      <c r="IWD44" s="27"/>
      <c r="IWE44" s="27"/>
      <c r="IWF44" s="27"/>
      <c r="IWG44" s="27"/>
      <c r="IWH44" s="27"/>
      <c r="IWI44" s="27"/>
      <c r="IWJ44" s="27"/>
      <c r="IWK44" s="27"/>
      <c r="IWL44" s="27"/>
      <c r="IWM44" s="27"/>
      <c r="IWN44" s="27"/>
      <c r="IWO44" s="27"/>
      <c r="IWP44" s="27"/>
      <c r="IWQ44" s="27"/>
      <c r="IWR44" s="27"/>
      <c r="IWS44" s="27"/>
      <c r="IWT44" s="27"/>
      <c r="IWU44" s="27"/>
      <c r="IWV44" s="27"/>
      <c r="IWW44" s="27"/>
      <c r="IWX44" s="27"/>
      <c r="IWY44" s="27"/>
      <c r="IWZ44" s="27"/>
      <c r="IXA44" s="27"/>
      <c r="IXB44" s="27"/>
      <c r="IXC44" s="27"/>
      <c r="IXD44" s="27"/>
      <c r="IXE44" s="27"/>
      <c r="IXF44" s="27"/>
      <c r="IXG44" s="27"/>
      <c r="IXH44" s="27"/>
      <c r="IXI44" s="27"/>
      <c r="IXJ44" s="27"/>
      <c r="IXK44" s="27"/>
      <c r="IXL44" s="27"/>
      <c r="IXM44" s="27"/>
      <c r="IXN44" s="27"/>
      <c r="IXO44" s="27"/>
      <c r="IXP44" s="27"/>
      <c r="IXQ44" s="27"/>
      <c r="IXR44" s="27"/>
      <c r="IXS44" s="27"/>
      <c r="IXT44" s="27"/>
      <c r="IXU44" s="27"/>
      <c r="IXV44" s="27"/>
      <c r="IXW44" s="27"/>
      <c r="IXX44" s="27"/>
      <c r="IXY44" s="27"/>
      <c r="IXZ44" s="27"/>
      <c r="IYA44" s="27"/>
      <c r="IYB44" s="27"/>
      <c r="IYC44" s="27"/>
      <c r="IYD44" s="27"/>
      <c r="IYE44" s="27"/>
      <c r="IYF44" s="27"/>
      <c r="IYG44" s="27"/>
      <c r="IYH44" s="27"/>
      <c r="IYI44" s="27"/>
      <c r="IYJ44" s="27"/>
      <c r="IYK44" s="27"/>
      <c r="IYL44" s="27"/>
      <c r="IYM44" s="27"/>
      <c r="IYN44" s="27"/>
      <c r="IYO44" s="27"/>
      <c r="IYP44" s="27"/>
      <c r="IYQ44" s="27"/>
      <c r="IYR44" s="27"/>
      <c r="IYS44" s="27"/>
      <c r="IYT44" s="27"/>
      <c r="IYU44" s="27"/>
      <c r="IYV44" s="27"/>
      <c r="IYW44" s="27"/>
      <c r="IYX44" s="27"/>
      <c r="IYY44" s="27"/>
      <c r="IYZ44" s="27"/>
      <c r="IZA44" s="27"/>
      <c r="IZB44" s="27"/>
      <c r="IZC44" s="27"/>
      <c r="IZD44" s="27"/>
      <c r="IZE44" s="27"/>
      <c r="IZF44" s="27"/>
      <c r="IZG44" s="27"/>
      <c r="IZH44" s="27"/>
      <c r="IZI44" s="27"/>
      <c r="IZJ44" s="27"/>
      <c r="IZK44" s="27"/>
      <c r="IZL44" s="27"/>
      <c r="IZM44" s="27"/>
      <c r="IZN44" s="27"/>
      <c r="IZO44" s="27"/>
      <c r="IZP44" s="27"/>
      <c r="IZQ44" s="27"/>
      <c r="IZR44" s="27"/>
      <c r="IZS44" s="27"/>
      <c r="IZT44" s="27"/>
      <c r="IZU44" s="27"/>
      <c r="IZV44" s="27"/>
      <c r="IZW44" s="27"/>
      <c r="IZX44" s="27"/>
      <c r="IZY44" s="27"/>
      <c r="IZZ44" s="27"/>
      <c r="JAA44" s="27"/>
      <c r="JAB44" s="27"/>
      <c r="JAC44" s="27"/>
      <c r="JAD44" s="27"/>
      <c r="JAE44" s="27"/>
      <c r="JAF44" s="27"/>
      <c r="JAG44" s="27"/>
      <c r="JAH44" s="27"/>
      <c r="JAI44" s="27"/>
      <c r="JAJ44" s="27"/>
      <c r="JAK44" s="27"/>
      <c r="JAL44" s="27"/>
      <c r="JAM44" s="27"/>
      <c r="JAN44" s="27"/>
      <c r="JAO44" s="27"/>
      <c r="JAP44" s="27"/>
      <c r="JAQ44" s="27"/>
      <c r="JAR44" s="27"/>
      <c r="JAS44" s="27"/>
      <c r="JAT44" s="27"/>
      <c r="JAU44" s="27"/>
      <c r="JAV44" s="27"/>
      <c r="JAW44" s="27"/>
      <c r="JAX44" s="27"/>
      <c r="JAY44" s="27"/>
      <c r="JAZ44" s="27"/>
      <c r="JBA44" s="27"/>
      <c r="JBB44" s="27"/>
      <c r="JBC44" s="27"/>
      <c r="JBD44" s="27"/>
      <c r="JBE44" s="27"/>
      <c r="JBF44" s="27"/>
      <c r="JBG44" s="27"/>
      <c r="JBH44" s="27"/>
      <c r="JBI44" s="27"/>
      <c r="JBJ44" s="27"/>
      <c r="JBK44" s="27"/>
      <c r="JBL44" s="27"/>
      <c r="JBM44" s="27"/>
      <c r="JBN44" s="27"/>
      <c r="JBO44" s="27"/>
      <c r="JBP44" s="27"/>
      <c r="JBQ44" s="27"/>
      <c r="JBR44" s="27"/>
      <c r="JBS44" s="27"/>
      <c r="JBT44" s="27"/>
      <c r="JBU44" s="27"/>
      <c r="JBV44" s="27"/>
      <c r="JBW44" s="27"/>
      <c r="JBX44" s="27"/>
      <c r="JBY44" s="27"/>
      <c r="JBZ44" s="27"/>
      <c r="JCA44" s="27"/>
      <c r="JCB44" s="27"/>
      <c r="JCC44" s="27"/>
      <c r="JCD44" s="27"/>
      <c r="JCE44" s="27"/>
      <c r="JCF44" s="27"/>
      <c r="JCG44" s="27"/>
      <c r="JCH44" s="27"/>
      <c r="JCI44" s="27"/>
      <c r="JCJ44" s="27"/>
      <c r="JCK44" s="27"/>
      <c r="JCL44" s="27"/>
      <c r="JCM44" s="27"/>
      <c r="JCN44" s="27"/>
      <c r="JCO44" s="27"/>
      <c r="JCP44" s="27"/>
      <c r="JCQ44" s="27"/>
      <c r="JCR44" s="27"/>
      <c r="JCS44" s="27"/>
      <c r="JCT44" s="27"/>
      <c r="JCU44" s="27"/>
      <c r="JCV44" s="27"/>
      <c r="JCW44" s="27"/>
      <c r="JCX44" s="27"/>
      <c r="JCY44" s="27"/>
      <c r="JCZ44" s="27"/>
      <c r="JDA44" s="27"/>
      <c r="JDB44" s="27"/>
      <c r="JDC44" s="27"/>
      <c r="JDD44" s="27"/>
      <c r="JDE44" s="27"/>
      <c r="JDF44" s="27"/>
      <c r="JDG44" s="27"/>
      <c r="JDH44" s="27"/>
      <c r="JDI44" s="27"/>
      <c r="JDJ44" s="27"/>
      <c r="JDK44" s="27"/>
      <c r="JDL44" s="27"/>
      <c r="JDM44" s="27"/>
      <c r="JDN44" s="27"/>
      <c r="JDO44" s="27"/>
      <c r="JDP44" s="27"/>
      <c r="JDQ44" s="27"/>
      <c r="JDR44" s="27"/>
      <c r="JDS44" s="27"/>
      <c r="JDT44" s="27"/>
      <c r="JDU44" s="27"/>
      <c r="JDV44" s="27"/>
      <c r="JDW44" s="27"/>
      <c r="JDX44" s="27"/>
      <c r="JDY44" s="27"/>
      <c r="JDZ44" s="27"/>
      <c r="JEA44" s="27"/>
      <c r="JEB44" s="27"/>
      <c r="JEC44" s="27"/>
      <c r="JED44" s="27"/>
      <c r="JEE44" s="27"/>
      <c r="JEG44" s="27"/>
      <c r="JEH44" s="27"/>
      <c r="JEI44" s="27"/>
      <c r="JEL44" s="27"/>
      <c r="JEM44" s="27"/>
      <c r="JEN44" s="27"/>
      <c r="JEO44" s="27"/>
      <c r="JEP44" s="27"/>
      <c r="JEQ44" s="27"/>
      <c r="JER44" s="27"/>
      <c r="JES44" s="27"/>
      <c r="JET44" s="27"/>
      <c r="JEU44" s="27"/>
      <c r="JEV44" s="27"/>
      <c r="JFD44" s="27"/>
      <c r="JFE44" s="27"/>
      <c r="JFF44" s="27"/>
      <c r="JFG44" s="27"/>
      <c r="JFH44" s="27"/>
      <c r="JFI44" s="27"/>
      <c r="JFJ44" s="27"/>
      <c r="JFK44" s="27"/>
      <c r="JFL44" s="27"/>
      <c r="JFM44" s="27"/>
      <c r="JFN44" s="27"/>
      <c r="JFO44" s="27"/>
      <c r="JFP44" s="27"/>
      <c r="JFQ44" s="27"/>
      <c r="JFR44" s="27"/>
      <c r="JFS44" s="27"/>
      <c r="JFT44" s="27"/>
      <c r="JFU44" s="27"/>
      <c r="JFV44" s="27"/>
      <c r="JFW44" s="27"/>
      <c r="JFX44" s="27"/>
      <c r="JFY44" s="27"/>
      <c r="JFZ44" s="27"/>
      <c r="JGA44" s="27"/>
      <c r="JGB44" s="27"/>
      <c r="JGC44" s="27"/>
      <c r="JGD44" s="27"/>
      <c r="JGE44" s="27"/>
      <c r="JGF44" s="27"/>
      <c r="JGG44" s="27"/>
      <c r="JGH44" s="27"/>
      <c r="JGI44" s="27"/>
      <c r="JGJ44" s="27"/>
      <c r="JGK44" s="27"/>
      <c r="JGL44" s="27"/>
      <c r="JGM44" s="27"/>
      <c r="JGN44" s="27"/>
      <c r="JGO44" s="27"/>
      <c r="JGP44" s="27"/>
      <c r="JGQ44" s="27"/>
      <c r="JGR44" s="27"/>
      <c r="JGS44" s="27"/>
      <c r="JGT44" s="27"/>
      <c r="JGU44" s="27"/>
      <c r="JGV44" s="27"/>
      <c r="JGW44" s="27"/>
      <c r="JGX44" s="27"/>
      <c r="JGY44" s="27"/>
      <c r="JGZ44" s="27"/>
      <c r="JHA44" s="27"/>
      <c r="JHB44" s="27"/>
      <c r="JHC44" s="27"/>
      <c r="JHD44" s="27"/>
      <c r="JHE44" s="27"/>
      <c r="JHF44" s="27"/>
      <c r="JHG44" s="27"/>
      <c r="JHH44" s="27"/>
      <c r="JHI44" s="27"/>
      <c r="JHJ44" s="27"/>
      <c r="JHK44" s="27"/>
      <c r="JHL44" s="27"/>
      <c r="JHM44" s="27"/>
      <c r="JHN44" s="27"/>
      <c r="JHO44" s="27"/>
      <c r="JHP44" s="27"/>
      <c r="JHQ44" s="27"/>
      <c r="JHR44" s="27"/>
      <c r="JHS44" s="27"/>
      <c r="JHT44" s="27"/>
      <c r="JHU44" s="27"/>
      <c r="JHV44" s="27"/>
      <c r="JHW44" s="27"/>
      <c r="JHX44" s="27"/>
      <c r="JHY44" s="27"/>
      <c r="JHZ44" s="27"/>
      <c r="JIA44" s="27"/>
      <c r="JIB44" s="27"/>
      <c r="JIC44" s="27"/>
      <c r="JID44" s="27"/>
      <c r="JIE44" s="27"/>
      <c r="JIF44" s="27"/>
      <c r="JIG44" s="27"/>
      <c r="JIH44" s="27"/>
      <c r="JII44" s="27"/>
      <c r="JIJ44" s="27"/>
      <c r="JIK44" s="27"/>
      <c r="JIL44" s="27"/>
      <c r="JIM44" s="27"/>
      <c r="JIN44" s="27"/>
      <c r="JIO44" s="27"/>
      <c r="JIP44" s="27"/>
      <c r="JIQ44" s="27"/>
      <c r="JIR44" s="27"/>
      <c r="JIS44" s="27"/>
      <c r="JIT44" s="27"/>
      <c r="JIU44" s="27"/>
      <c r="JIV44" s="27"/>
      <c r="JIW44" s="27"/>
      <c r="JIX44" s="27"/>
      <c r="JIY44" s="27"/>
      <c r="JIZ44" s="27"/>
      <c r="JJA44" s="27"/>
      <c r="JJB44" s="27"/>
      <c r="JJC44" s="27"/>
      <c r="JJD44" s="27"/>
      <c r="JJE44" s="27"/>
      <c r="JJF44" s="27"/>
      <c r="JJG44" s="27"/>
      <c r="JJH44" s="27"/>
      <c r="JJI44" s="27"/>
      <c r="JJJ44" s="27"/>
      <c r="JJK44" s="27"/>
      <c r="JJL44" s="27"/>
      <c r="JJM44" s="27"/>
      <c r="JJN44" s="27"/>
      <c r="JJO44" s="27"/>
      <c r="JJP44" s="27"/>
      <c r="JJQ44" s="27"/>
      <c r="JJR44" s="27"/>
      <c r="JJS44" s="27"/>
      <c r="JJT44" s="27"/>
      <c r="JJU44" s="27"/>
      <c r="JJV44" s="27"/>
      <c r="JJW44" s="27"/>
      <c r="JJX44" s="27"/>
      <c r="JJY44" s="27"/>
      <c r="JJZ44" s="27"/>
      <c r="JKA44" s="27"/>
      <c r="JKB44" s="27"/>
      <c r="JKC44" s="27"/>
      <c r="JKD44" s="27"/>
      <c r="JKE44" s="27"/>
      <c r="JKF44" s="27"/>
      <c r="JKG44" s="27"/>
      <c r="JKH44" s="27"/>
      <c r="JKI44" s="27"/>
      <c r="JKJ44" s="27"/>
      <c r="JKK44" s="27"/>
      <c r="JKL44" s="27"/>
      <c r="JKM44" s="27"/>
      <c r="JKN44" s="27"/>
      <c r="JKO44" s="27"/>
      <c r="JKP44" s="27"/>
      <c r="JKQ44" s="27"/>
      <c r="JKR44" s="27"/>
      <c r="JKS44" s="27"/>
      <c r="JKT44" s="27"/>
      <c r="JKU44" s="27"/>
      <c r="JKV44" s="27"/>
      <c r="JKW44" s="27"/>
      <c r="JKX44" s="27"/>
      <c r="JKY44" s="27"/>
      <c r="JKZ44" s="27"/>
      <c r="JLA44" s="27"/>
      <c r="JLB44" s="27"/>
      <c r="JLC44" s="27"/>
      <c r="JLD44" s="27"/>
      <c r="JLE44" s="27"/>
      <c r="JLF44" s="27"/>
      <c r="JLG44" s="27"/>
      <c r="JLH44" s="27"/>
      <c r="JLI44" s="27"/>
      <c r="JLJ44" s="27"/>
      <c r="JLK44" s="27"/>
      <c r="JLL44" s="27"/>
      <c r="JLM44" s="27"/>
      <c r="JLN44" s="27"/>
      <c r="JLO44" s="27"/>
      <c r="JLP44" s="27"/>
      <c r="JLQ44" s="27"/>
      <c r="JLR44" s="27"/>
      <c r="JLS44" s="27"/>
      <c r="JLT44" s="27"/>
      <c r="JLU44" s="27"/>
      <c r="JLV44" s="27"/>
      <c r="JLW44" s="27"/>
      <c r="JLX44" s="27"/>
      <c r="JLY44" s="27"/>
      <c r="JLZ44" s="27"/>
      <c r="JMA44" s="27"/>
      <c r="JMB44" s="27"/>
      <c r="JMC44" s="27"/>
      <c r="JMD44" s="27"/>
      <c r="JME44" s="27"/>
      <c r="JMF44" s="27"/>
      <c r="JMG44" s="27"/>
      <c r="JMH44" s="27"/>
      <c r="JMI44" s="27"/>
      <c r="JMJ44" s="27"/>
      <c r="JMK44" s="27"/>
      <c r="JML44" s="27"/>
      <c r="JMM44" s="27"/>
      <c r="JMN44" s="27"/>
      <c r="JMO44" s="27"/>
      <c r="JMP44" s="27"/>
      <c r="JMQ44" s="27"/>
      <c r="JMR44" s="27"/>
      <c r="JMS44" s="27"/>
      <c r="JMT44" s="27"/>
      <c r="JMU44" s="27"/>
      <c r="JMV44" s="27"/>
      <c r="JMW44" s="27"/>
      <c r="JMX44" s="27"/>
      <c r="JMY44" s="27"/>
      <c r="JMZ44" s="27"/>
      <c r="JNA44" s="27"/>
      <c r="JNB44" s="27"/>
      <c r="JNC44" s="27"/>
      <c r="JND44" s="27"/>
      <c r="JNE44" s="27"/>
      <c r="JNF44" s="27"/>
      <c r="JNG44" s="27"/>
      <c r="JNH44" s="27"/>
      <c r="JNI44" s="27"/>
      <c r="JNJ44" s="27"/>
      <c r="JNK44" s="27"/>
      <c r="JNL44" s="27"/>
      <c r="JNM44" s="27"/>
      <c r="JNN44" s="27"/>
      <c r="JNO44" s="27"/>
      <c r="JNP44" s="27"/>
      <c r="JNQ44" s="27"/>
      <c r="JNR44" s="27"/>
      <c r="JNS44" s="27"/>
      <c r="JNT44" s="27"/>
      <c r="JNU44" s="27"/>
      <c r="JNV44" s="27"/>
      <c r="JNW44" s="27"/>
      <c r="JNX44" s="27"/>
      <c r="JNY44" s="27"/>
      <c r="JNZ44" s="27"/>
      <c r="JOA44" s="27"/>
      <c r="JOC44" s="27"/>
      <c r="JOD44" s="27"/>
      <c r="JOE44" s="27"/>
      <c r="JOH44" s="27"/>
      <c r="JOI44" s="27"/>
      <c r="JOJ44" s="27"/>
      <c r="JOK44" s="27"/>
      <c r="JOL44" s="27"/>
      <c r="JOM44" s="27"/>
      <c r="JON44" s="27"/>
      <c r="JOO44" s="27"/>
      <c r="JOP44" s="27"/>
      <c r="JOQ44" s="27"/>
      <c r="JOR44" s="27"/>
      <c r="JOZ44" s="27"/>
      <c r="JPA44" s="27"/>
      <c r="JPB44" s="27"/>
      <c r="JPC44" s="27"/>
      <c r="JPD44" s="27"/>
      <c r="JPE44" s="27"/>
      <c r="JPF44" s="27"/>
      <c r="JPG44" s="27"/>
      <c r="JPH44" s="27"/>
      <c r="JPI44" s="27"/>
      <c r="JPJ44" s="27"/>
      <c r="JPK44" s="27"/>
      <c r="JPL44" s="27"/>
      <c r="JPM44" s="27"/>
      <c r="JPN44" s="27"/>
      <c r="JPO44" s="27"/>
      <c r="JPP44" s="27"/>
      <c r="JPQ44" s="27"/>
      <c r="JPR44" s="27"/>
      <c r="JPS44" s="27"/>
      <c r="JPT44" s="27"/>
      <c r="JPU44" s="27"/>
      <c r="JPV44" s="27"/>
      <c r="JPW44" s="27"/>
      <c r="JPX44" s="27"/>
      <c r="JPY44" s="27"/>
      <c r="JPZ44" s="27"/>
      <c r="JQA44" s="27"/>
      <c r="JQB44" s="27"/>
      <c r="JQC44" s="27"/>
      <c r="JQD44" s="27"/>
      <c r="JQE44" s="27"/>
      <c r="JQF44" s="27"/>
      <c r="JQG44" s="27"/>
      <c r="JQH44" s="27"/>
      <c r="JQI44" s="27"/>
      <c r="JQJ44" s="27"/>
      <c r="JQK44" s="27"/>
      <c r="JQL44" s="27"/>
      <c r="JQM44" s="27"/>
      <c r="JQN44" s="27"/>
      <c r="JQO44" s="27"/>
      <c r="JQP44" s="27"/>
      <c r="JQQ44" s="27"/>
      <c r="JQR44" s="27"/>
      <c r="JQS44" s="27"/>
      <c r="JQT44" s="27"/>
      <c r="JQU44" s="27"/>
      <c r="JQV44" s="27"/>
      <c r="JQW44" s="27"/>
      <c r="JQX44" s="27"/>
      <c r="JQY44" s="27"/>
      <c r="JQZ44" s="27"/>
      <c r="JRA44" s="27"/>
      <c r="JRB44" s="27"/>
      <c r="JRC44" s="27"/>
      <c r="JRD44" s="27"/>
      <c r="JRE44" s="27"/>
      <c r="JRF44" s="27"/>
      <c r="JRG44" s="27"/>
      <c r="JRH44" s="27"/>
      <c r="JRI44" s="27"/>
      <c r="JRJ44" s="27"/>
      <c r="JRK44" s="27"/>
      <c r="JRL44" s="27"/>
      <c r="JRM44" s="27"/>
      <c r="JRN44" s="27"/>
      <c r="JRO44" s="27"/>
      <c r="JRP44" s="27"/>
      <c r="JRQ44" s="27"/>
      <c r="JRR44" s="27"/>
      <c r="JRS44" s="27"/>
      <c r="JRT44" s="27"/>
      <c r="JRU44" s="27"/>
      <c r="JRV44" s="27"/>
      <c r="JRW44" s="27"/>
      <c r="JRX44" s="27"/>
      <c r="JRY44" s="27"/>
      <c r="JRZ44" s="27"/>
      <c r="JSA44" s="27"/>
      <c r="JSB44" s="27"/>
      <c r="JSC44" s="27"/>
      <c r="JSD44" s="27"/>
      <c r="JSE44" s="27"/>
      <c r="JSF44" s="27"/>
      <c r="JSG44" s="27"/>
      <c r="JSH44" s="27"/>
      <c r="JSI44" s="27"/>
      <c r="JSJ44" s="27"/>
      <c r="JSK44" s="27"/>
      <c r="JSL44" s="27"/>
      <c r="JSM44" s="27"/>
      <c r="JSN44" s="27"/>
      <c r="JSO44" s="27"/>
      <c r="JSP44" s="27"/>
      <c r="JSQ44" s="27"/>
      <c r="JSR44" s="27"/>
      <c r="JSS44" s="27"/>
      <c r="JST44" s="27"/>
      <c r="JSU44" s="27"/>
      <c r="JSV44" s="27"/>
      <c r="JSW44" s="27"/>
      <c r="JSX44" s="27"/>
      <c r="JSY44" s="27"/>
      <c r="JSZ44" s="27"/>
      <c r="JTA44" s="27"/>
      <c r="JTB44" s="27"/>
      <c r="JTC44" s="27"/>
      <c r="JTD44" s="27"/>
      <c r="JTE44" s="27"/>
      <c r="JTF44" s="27"/>
      <c r="JTG44" s="27"/>
      <c r="JTH44" s="27"/>
      <c r="JTI44" s="27"/>
      <c r="JTJ44" s="27"/>
      <c r="JTK44" s="27"/>
      <c r="JTL44" s="27"/>
      <c r="JTM44" s="27"/>
      <c r="JTN44" s="27"/>
      <c r="JTO44" s="27"/>
      <c r="JTP44" s="27"/>
      <c r="JTQ44" s="27"/>
      <c r="JTR44" s="27"/>
      <c r="JTS44" s="27"/>
      <c r="JTT44" s="27"/>
      <c r="JTU44" s="27"/>
      <c r="JTV44" s="27"/>
      <c r="JTW44" s="27"/>
      <c r="JTX44" s="27"/>
      <c r="JTY44" s="27"/>
      <c r="JTZ44" s="27"/>
      <c r="JUA44" s="27"/>
      <c r="JUB44" s="27"/>
      <c r="JUC44" s="27"/>
      <c r="JUD44" s="27"/>
      <c r="JUE44" s="27"/>
      <c r="JUF44" s="27"/>
      <c r="JUG44" s="27"/>
      <c r="JUH44" s="27"/>
      <c r="JUI44" s="27"/>
      <c r="JUJ44" s="27"/>
      <c r="JUK44" s="27"/>
      <c r="JUL44" s="27"/>
      <c r="JUM44" s="27"/>
      <c r="JUN44" s="27"/>
      <c r="JUO44" s="27"/>
      <c r="JUP44" s="27"/>
      <c r="JUQ44" s="27"/>
      <c r="JUR44" s="27"/>
      <c r="JUS44" s="27"/>
      <c r="JUT44" s="27"/>
      <c r="JUU44" s="27"/>
      <c r="JUV44" s="27"/>
      <c r="JUW44" s="27"/>
      <c r="JUX44" s="27"/>
      <c r="JUY44" s="27"/>
      <c r="JUZ44" s="27"/>
      <c r="JVA44" s="27"/>
      <c r="JVB44" s="27"/>
      <c r="JVC44" s="27"/>
      <c r="JVD44" s="27"/>
      <c r="JVE44" s="27"/>
      <c r="JVF44" s="27"/>
      <c r="JVG44" s="27"/>
      <c r="JVH44" s="27"/>
      <c r="JVI44" s="27"/>
      <c r="JVJ44" s="27"/>
      <c r="JVK44" s="27"/>
      <c r="JVL44" s="27"/>
      <c r="JVM44" s="27"/>
      <c r="JVN44" s="27"/>
      <c r="JVO44" s="27"/>
      <c r="JVP44" s="27"/>
      <c r="JVQ44" s="27"/>
      <c r="JVR44" s="27"/>
      <c r="JVS44" s="27"/>
      <c r="JVT44" s="27"/>
      <c r="JVU44" s="27"/>
      <c r="JVV44" s="27"/>
      <c r="JVW44" s="27"/>
      <c r="JVX44" s="27"/>
      <c r="JVY44" s="27"/>
      <c r="JVZ44" s="27"/>
      <c r="JWA44" s="27"/>
      <c r="JWB44" s="27"/>
      <c r="JWC44" s="27"/>
      <c r="JWD44" s="27"/>
      <c r="JWE44" s="27"/>
      <c r="JWF44" s="27"/>
      <c r="JWG44" s="27"/>
      <c r="JWH44" s="27"/>
      <c r="JWI44" s="27"/>
      <c r="JWJ44" s="27"/>
      <c r="JWK44" s="27"/>
      <c r="JWL44" s="27"/>
      <c r="JWM44" s="27"/>
      <c r="JWN44" s="27"/>
      <c r="JWO44" s="27"/>
      <c r="JWP44" s="27"/>
      <c r="JWQ44" s="27"/>
      <c r="JWR44" s="27"/>
      <c r="JWS44" s="27"/>
      <c r="JWT44" s="27"/>
      <c r="JWU44" s="27"/>
      <c r="JWV44" s="27"/>
      <c r="JWW44" s="27"/>
      <c r="JWX44" s="27"/>
      <c r="JWY44" s="27"/>
      <c r="JWZ44" s="27"/>
      <c r="JXA44" s="27"/>
      <c r="JXB44" s="27"/>
      <c r="JXC44" s="27"/>
      <c r="JXD44" s="27"/>
      <c r="JXE44" s="27"/>
      <c r="JXF44" s="27"/>
      <c r="JXG44" s="27"/>
      <c r="JXH44" s="27"/>
      <c r="JXI44" s="27"/>
      <c r="JXJ44" s="27"/>
      <c r="JXK44" s="27"/>
      <c r="JXL44" s="27"/>
      <c r="JXM44" s="27"/>
      <c r="JXN44" s="27"/>
      <c r="JXO44" s="27"/>
      <c r="JXP44" s="27"/>
      <c r="JXQ44" s="27"/>
      <c r="JXR44" s="27"/>
      <c r="JXS44" s="27"/>
      <c r="JXT44" s="27"/>
      <c r="JXU44" s="27"/>
      <c r="JXV44" s="27"/>
      <c r="JXW44" s="27"/>
      <c r="JXY44" s="27"/>
      <c r="JXZ44" s="27"/>
      <c r="JYA44" s="27"/>
      <c r="JYD44" s="27"/>
      <c r="JYE44" s="27"/>
      <c r="JYF44" s="27"/>
      <c r="JYG44" s="27"/>
      <c r="JYH44" s="27"/>
      <c r="JYI44" s="27"/>
      <c r="JYJ44" s="27"/>
      <c r="JYK44" s="27"/>
      <c r="JYL44" s="27"/>
      <c r="JYM44" s="27"/>
      <c r="JYN44" s="27"/>
      <c r="JYV44" s="27"/>
      <c r="JYW44" s="27"/>
      <c r="JYX44" s="27"/>
      <c r="JYY44" s="27"/>
      <c r="JYZ44" s="27"/>
      <c r="JZA44" s="27"/>
      <c r="JZB44" s="27"/>
      <c r="JZC44" s="27"/>
      <c r="JZD44" s="27"/>
      <c r="JZE44" s="27"/>
      <c r="JZF44" s="27"/>
      <c r="JZG44" s="27"/>
      <c r="JZH44" s="27"/>
      <c r="JZI44" s="27"/>
      <c r="JZJ44" s="27"/>
      <c r="JZK44" s="27"/>
      <c r="JZL44" s="27"/>
      <c r="JZM44" s="27"/>
      <c r="JZN44" s="27"/>
      <c r="JZO44" s="27"/>
      <c r="JZP44" s="27"/>
      <c r="JZQ44" s="27"/>
      <c r="JZR44" s="27"/>
      <c r="JZS44" s="27"/>
      <c r="JZT44" s="27"/>
      <c r="JZU44" s="27"/>
      <c r="JZV44" s="27"/>
      <c r="JZW44" s="27"/>
      <c r="JZX44" s="27"/>
      <c r="JZY44" s="27"/>
      <c r="JZZ44" s="27"/>
      <c r="KAA44" s="27"/>
      <c r="KAB44" s="27"/>
      <c r="KAC44" s="27"/>
      <c r="KAD44" s="27"/>
      <c r="KAE44" s="27"/>
      <c r="KAF44" s="27"/>
      <c r="KAG44" s="27"/>
      <c r="KAH44" s="27"/>
      <c r="KAI44" s="27"/>
      <c r="KAJ44" s="27"/>
      <c r="KAK44" s="27"/>
      <c r="KAL44" s="27"/>
      <c r="KAM44" s="27"/>
      <c r="KAN44" s="27"/>
      <c r="KAO44" s="27"/>
      <c r="KAP44" s="27"/>
      <c r="KAQ44" s="27"/>
      <c r="KAR44" s="27"/>
      <c r="KAS44" s="27"/>
      <c r="KAT44" s="27"/>
      <c r="KAU44" s="27"/>
      <c r="KAV44" s="27"/>
      <c r="KAW44" s="27"/>
      <c r="KAX44" s="27"/>
      <c r="KAY44" s="27"/>
      <c r="KAZ44" s="27"/>
      <c r="KBA44" s="27"/>
      <c r="KBB44" s="27"/>
      <c r="KBC44" s="27"/>
      <c r="KBD44" s="27"/>
      <c r="KBE44" s="27"/>
      <c r="KBF44" s="27"/>
      <c r="KBG44" s="27"/>
      <c r="KBH44" s="27"/>
      <c r="KBI44" s="27"/>
      <c r="KBJ44" s="27"/>
      <c r="KBK44" s="27"/>
      <c r="KBL44" s="27"/>
      <c r="KBM44" s="27"/>
      <c r="KBN44" s="27"/>
      <c r="KBO44" s="27"/>
      <c r="KBP44" s="27"/>
      <c r="KBQ44" s="27"/>
      <c r="KBR44" s="27"/>
      <c r="KBS44" s="27"/>
      <c r="KBT44" s="27"/>
      <c r="KBU44" s="27"/>
      <c r="KBV44" s="27"/>
      <c r="KBW44" s="27"/>
      <c r="KBX44" s="27"/>
      <c r="KBY44" s="27"/>
      <c r="KBZ44" s="27"/>
      <c r="KCA44" s="27"/>
      <c r="KCB44" s="27"/>
      <c r="KCC44" s="27"/>
      <c r="KCD44" s="27"/>
      <c r="KCE44" s="27"/>
      <c r="KCF44" s="27"/>
      <c r="KCG44" s="27"/>
      <c r="KCH44" s="27"/>
      <c r="KCI44" s="27"/>
      <c r="KCJ44" s="27"/>
      <c r="KCK44" s="27"/>
      <c r="KCL44" s="27"/>
      <c r="KCM44" s="27"/>
      <c r="KCN44" s="27"/>
      <c r="KCO44" s="27"/>
      <c r="KCP44" s="27"/>
      <c r="KCQ44" s="27"/>
      <c r="KCR44" s="27"/>
      <c r="KCS44" s="27"/>
      <c r="KCT44" s="27"/>
      <c r="KCU44" s="27"/>
      <c r="KCV44" s="27"/>
      <c r="KCW44" s="27"/>
      <c r="KCX44" s="27"/>
      <c r="KCY44" s="27"/>
      <c r="KCZ44" s="27"/>
      <c r="KDA44" s="27"/>
      <c r="KDB44" s="27"/>
      <c r="KDC44" s="27"/>
      <c r="KDD44" s="27"/>
      <c r="KDE44" s="27"/>
      <c r="KDF44" s="27"/>
      <c r="KDG44" s="27"/>
      <c r="KDH44" s="27"/>
      <c r="KDI44" s="27"/>
      <c r="KDJ44" s="27"/>
      <c r="KDK44" s="27"/>
      <c r="KDL44" s="27"/>
      <c r="KDM44" s="27"/>
      <c r="KDN44" s="27"/>
      <c r="KDO44" s="27"/>
      <c r="KDP44" s="27"/>
      <c r="KDQ44" s="27"/>
      <c r="KDR44" s="27"/>
      <c r="KDS44" s="27"/>
      <c r="KDT44" s="27"/>
      <c r="KDU44" s="27"/>
      <c r="KDV44" s="27"/>
      <c r="KDW44" s="27"/>
      <c r="KDX44" s="27"/>
      <c r="KDY44" s="27"/>
      <c r="KDZ44" s="27"/>
      <c r="KEA44" s="27"/>
      <c r="KEB44" s="27"/>
      <c r="KEC44" s="27"/>
      <c r="KED44" s="27"/>
      <c r="KEE44" s="27"/>
      <c r="KEF44" s="27"/>
      <c r="KEG44" s="27"/>
      <c r="KEH44" s="27"/>
      <c r="KEI44" s="27"/>
      <c r="KEJ44" s="27"/>
      <c r="KEK44" s="27"/>
      <c r="KEL44" s="27"/>
      <c r="KEM44" s="27"/>
      <c r="KEN44" s="27"/>
      <c r="KEO44" s="27"/>
      <c r="KEP44" s="27"/>
      <c r="KEQ44" s="27"/>
      <c r="KER44" s="27"/>
      <c r="KES44" s="27"/>
      <c r="KET44" s="27"/>
      <c r="KEU44" s="27"/>
      <c r="KEV44" s="27"/>
      <c r="KEW44" s="27"/>
      <c r="KEX44" s="27"/>
      <c r="KEY44" s="27"/>
      <c r="KEZ44" s="27"/>
      <c r="KFA44" s="27"/>
      <c r="KFB44" s="27"/>
      <c r="KFC44" s="27"/>
      <c r="KFD44" s="27"/>
      <c r="KFE44" s="27"/>
      <c r="KFF44" s="27"/>
      <c r="KFG44" s="27"/>
      <c r="KFH44" s="27"/>
      <c r="KFI44" s="27"/>
      <c r="KFJ44" s="27"/>
      <c r="KFK44" s="27"/>
      <c r="KFL44" s="27"/>
      <c r="KFM44" s="27"/>
      <c r="KFN44" s="27"/>
      <c r="KFO44" s="27"/>
      <c r="KFP44" s="27"/>
      <c r="KFQ44" s="27"/>
      <c r="KFR44" s="27"/>
      <c r="KFS44" s="27"/>
      <c r="KFT44" s="27"/>
      <c r="KFU44" s="27"/>
      <c r="KFV44" s="27"/>
      <c r="KFW44" s="27"/>
      <c r="KFX44" s="27"/>
      <c r="KFY44" s="27"/>
      <c r="KFZ44" s="27"/>
      <c r="KGA44" s="27"/>
      <c r="KGB44" s="27"/>
      <c r="KGC44" s="27"/>
      <c r="KGD44" s="27"/>
      <c r="KGE44" s="27"/>
      <c r="KGF44" s="27"/>
      <c r="KGG44" s="27"/>
      <c r="KGH44" s="27"/>
      <c r="KGI44" s="27"/>
      <c r="KGJ44" s="27"/>
      <c r="KGK44" s="27"/>
      <c r="KGL44" s="27"/>
      <c r="KGM44" s="27"/>
      <c r="KGN44" s="27"/>
      <c r="KGO44" s="27"/>
      <c r="KGP44" s="27"/>
      <c r="KGQ44" s="27"/>
      <c r="KGR44" s="27"/>
      <c r="KGS44" s="27"/>
      <c r="KGT44" s="27"/>
      <c r="KGU44" s="27"/>
      <c r="KGV44" s="27"/>
      <c r="KGW44" s="27"/>
      <c r="KGX44" s="27"/>
      <c r="KGY44" s="27"/>
      <c r="KGZ44" s="27"/>
      <c r="KHA44" s="27"/>
      <c r="KHB44" s="27"/>
      <c r="KHC44" s="27"/>
      <c r="KHD44" s="27"/>
      <c r="KHE44" s="27"/>
      <c r="KHF44" s="27"/>
      <c r="KHG44" s="27"/>
      <c r="KHH44" s="27"/>
      <c r="KHI44" s="27"/>
      <c r="KHJ44" s="27"/>
      <c r="KHK44" s="27"/>
      <c r="KHL44" s="27"/>
      <c r="KHM44" s="27"/>
      <c r="KHN44" s="27"/>
      <c r="KHO44" s="27"/>
      <c r="KHP44" s="27"/>
      <c r="KHQ44" s="27"/>
      <c r="KHR44" s="27"/>
      <c r="KHS44" s="27"/>
      <c r="KHU44" s="27"/>
      <c r="KHV44" s="27"/>
      <c r="KHW44" s="27"/>
      <c r="KHZ44" s="27"/>
      <c r="KIA44" s="27"/>
      <c r="KIB44" s="27"/>
      <c r="KIC44" s="27"/>
      <c r="KID44" s="27"/>
      <c r="KIE44" s="27"/>
      <c r="KIF44" s="27"/>
      <c r="KIG44" s="27"/>
      <c r="KIH44" s="27"/>
      <c r="KII44" s="27"/>
      <c r="KIJ44" s="27"/>
      <c r="KIR44" s="27"/>
      <c r="KIS44" s="27"/>
      <c r="KIT44" s="27"/>
      <c r="KIU44" s="27"/>
      <c r="KIV44" s="27"/>
      <c r="KIW44" s="27"/>
      <c r="KIX44" s="27"/>
      <c r="KIY44" s="27"/>
      <c r="KIZ44" s="27"/>
      <c r="KJA44" s="27"/>
      <c r="KJB44" s="27"/>
      <c r="KJC44" s="27"/>
      <c r="KJD44" s="27"/>
      <c r="KJE44" s="27"/>
      <c r="KJF44" s="27"/>
      <c r="KJG44" s="27"/>
      <c r="KJH44" s="27"/>
      <c r="KJI44" s="27"/>
      <c r="KJJ44" s="27"/>
      <c r="KJK44" s="27"/>
      <c r="KJL44" s="27"/>
      <c r="KJM44" s="27"/>
      <c r="KJN44" s="27"/>
      <c r="KJO44" s="27"/>
      <c r="KJP44" s="27"/>
      <c r="KJQ44" s="27"/>
      <c r="KJR44" s="27"/>
      <c r="KJS44" s="27"/>
      <c r="KJT44" s="27"/>
      <c r="KJU44" s="27"/>
      <c r="KJV44" s="27"/>
      <c r="KJW44" s="27"/>
      <c r="KJX44" s="27"/>
      <c r="KJY44" s="27"/>
      <c r="KJZ44" s="27"/>
      <c r="KKA44" s="27"/>
      <c r="KKB44" s="27"/>
      <c r="KKC44" s="27"/>
      <c r="KKD44" s="27"/>
      <c r="KKE44" s="27"/>
      <c r="KKF44" s="27"/>
      <c r="KKG44" s="27"/>
      <c r="KKH44" s="27"/>
      <c r="KKI44" s="27"/>
      <c r="KKJ44" s="27"/>
      <c r="KKK44" s="27"/>
      <c r="KKL44" s="27"/>
      <c r="KKM44" s="27"/>
      <c r="KKN44" s="27"/>
      <c r="KKO44" s="27"/>
      <c r="KKP44" s="27"/>
      <c r="KKQ44" s="27"/>
      <c r="KKR44" s="27"/>
      <c r="KKS44" s="27"/>
      <c r="KKT44" s="27"/>
      <c r="KKU44" s="27"/>
      <c r="KKV44" s="27"/>
      <c r="KKW44" s="27"/>
      <c r="KKX44" s="27"/>
      <c r="KKY44" s="27"/>
      <c r="KKZ44" s="27"/>
      <c r="KLA44" s="27"/>
      <c r="KLB44" s="27"/>
      <c r="KLC44" s="27"/>
      <c r="KLD44" s="27"/>
      <c r="KLE44" s="27"/>
      <c r="KLF44" s="27"/>
      <c r="KLG44" s="27"/>
      <c r="KLH44" s="27"/>
      <c r="KLI44" s="27"/>
      <c r="KLJ44" s="27"/>
      <c r="KLK44" s="27"/>
      <c r="KLL44" s="27"/>
      <c r="KLM44" s="27"/>
      <c r="KLN44" s="27"/>
      <c r="KLO44" s="27"/>
      <c r="KLP44" s="27"/>
      <c r="KLQ44" s="27"/>
      <c r="KLR44" s="27"/>
      <c r="KLS44" s="27"/>
      <c r="KLT44" s="27"/>
      <c r="KLU44" s="27"/>
      <c r="KLV44" s="27"/>
      <c r="KLW44" s="27"/>
      <c r="KLX44" s="27"/>
      <c r="KLY44" s="27"/>
      <c r="KLZ44" s="27"/>
      <c r="KMA44" s="27"/>
      <c r="KMB44" s="27"/>
      <c r="KMC44" s="27"/>
      <c r="KMD44" s="27"/>
      <c r="KME44" s="27"/>
      <c r="KMF44" s="27"/>
      <c r="KMG44" s="27"/>
      <c r="KMH44" s="27"/>
      <c r="KMI44" s="27"/>
      <c r="KMJ44" s="27"/>
      <c r="KMK44" s="27"/>
      <c r="KML44" s="27"/>
      <c r="KMM44" s="27"/>
      <c r="KMN44" s="27"/>
      <c r="KMO44" s="27"/>
      <c r="KMP44" s="27"/>
      <c r="KMQ44" s="27"/>
      <c r="KMR44" s="27"/>
      <c r="KMS44" s="27"/>
      <c r="KMT44" s="27"/>
      <c r="KMU44" s="27"/>
      <c r="KMV44" s="27"/>
      <c r="KMW44" s="27"/>
      <c r="KMX44" s="27"/>
      <c r="KMY44" s="27"/>
      <c r="KMZ44" s="27"/>
      <c r="KNA44" s="27"/>
      <c r="KNB44" s="27"/>
      <c r="KNC44" s="27"/>
      <c r="KND44" s="27"/>
      <c r="KNE44" s="27"/>
      <c r="KNF44" s="27"/>
      <c r="KNG44" s="27"/>
      <c r="KNH44" s="27"/>
      <c r="KNI44" s="27"/>
      <c r="KNJ44" s="27"/>
      <c r="KNK44" s="27"/>
      <c r="KNL44" s="27"/>
      <c r="KNM44" s="27"/>
      <c r="KNN44" s="27"/>
      <c r="KNO44" s="27"/>
      <c r="KNP44" s="27"/>
      <c r="KNQ44" s="27"/>
      <c r="KNR44" s="27"/>
      <c r="KNS44" s="27"/>
      <c r="KNT44" s="27"/>
      <c r="KNU44" s="27"/>
      <c r="KNV44" s="27"/>
      <c r="KNW44" s="27"/>
      <c r="KNX44" s="27"/>
      <c r="KNY44" s="27"/>
      <c r="KNZ44" s="27"/>
      <c r="KOA44" s="27"/>
      <c r="KOB44" s="27"/>
      <c r="KOC44" s="27"/>
      <c r="KOD44" s="27"/>
      <c r="KOE44" s="27"/>
      <c r="KOF44" s="27"/>
      <c r="KOG44" s="27"/>
      <c r="KOH44" s="27"/>
      <c r="KOI44" s="27"/>
      <c r="KOJ44" s="27"/>
      <c r="KOK44" s="27"/>
      <c r="KOL44" s="27"/>
      <c r="KOM44" s="27"/>
      <c r="KON44" s="27"/>
      <c r="KOO44" s="27"/>
      <c r="KOP44" s="27"/>
      <c r="KOQ44" s="27"/>
      <c r="KOR44" s="27"/>
      <c r="KOS44" s="27"/>
      <c r="KOT44" s="27"/>
      <c r="KOU44" s="27"/>
      <c r="KOV44" s="27"/>
      <c r="KOW44" s="27"/>
      <c r="KOX44" s="27"/>
      <c r="KOY44" s="27"/>
      <c r="KOZ44" s="27"/>
      <c r="KPA44" s="27"/>
      <c r="KPB44" s="27"/>
      <c r="KPC44" s="27"/>
      <c r="KPD44" s="27"/>
      <c r="KPE44" s="27"/>
      <c r="KPF44" s="27"/>
      <c r="KPG44" s="27"/>
      <c r="KPH44" s="27"/>
      <c r="KPI44" s="27"/>
      <c r="KPJ44" s="27"/>
      <c r="KPK44" s="27"/>
      <c r="KPL44" s="27"/>
      <c r="KPM44" s="27"/>
      <c r="KPN44" s="27"/>
      <c r="KPO44" s="27"/>
      <c r="KPP44" s="27"/>
      <c r="KPQ44" s="27"/>
      <c r="KPR44" s="27"/>
      <c r="KPS44" s="27"/>
      <c r="KPT44" s="27"/>
      <c r="KPU44" s="27"/>
      <c r="KPV44" s="27"/>
      <c r="KPW44" s="27"/>
      <c r="KPX44" s="27"/>
      <c r="KPY44" s="27"/>
      <c r="KPZ44" s="27"/>
      <c r="KQA44" s="27"/>
      <c r="KQB44" s="27"/>
      <c r="KQC44" s="27"/>
      <c r="KQD44" s="27"/>
      <c r="KQE44" s="27"/>
      <c r="KQF44" s="27"/>
      <c r="KQG44" s="27"/>
      <c r="KQH44" s="27"/>
      <c r="KQI44" s="27"/>
      <c r="KQJ44" s="27"/>
      <c r="KQK44" s="27"/>
      <c r="KQL44" s="27"/>
      <c r="KQM44" s="27"/>
      <c r="KQN44" s="27"/>
      <c r="KQO44" s="27"/>
      <c r="KQP44" s="27"/>
      <c r="KQQ44" s="27"/>
      <c r="KQR44" s="27"/>
      <c r="KQS44" s="27"/>
      <c r="KQT44" s="27"/>
      <c r="KQU44" s="27"/>
      <c r="KQV44" s="27"/>
      <c r="KQW44" s="27"/>
      <c r="KQX44" s="27"/>
      <c r="KQY44" s="27"/>
      <c r="KQZ44" s="27"/>
      <c r="KRA44" s="27"/>
      <c r="KRB44" s="27"/>
      <c r="KRC44" s="27"/>
      <c r="KRD44" s="27"/>
      <c r="KRE44" s="27"/>
      <c r="KRF44" s="27"/>
      <c r="KRG44" s="27"/>
      <c r="KRH44" s="27"/>
      <c r="KRI44" s="27"/>
      <c r="KRJ44" s="27"/>
      <c r="KRK44" s="27"/>
      <c r="KRL44" s="27"/>
      <c r="KRM44" s="27"/>
      <c r="KRN44" s="27"/>
      <c r="KRO44" s="27"/>
      <c r="KRQ44" s="27"/>
      <c r="KRR44" s="27"/>
      <c r="KRS44" s="27"/>
      <c r="KRV44" s="27"/>
      <c r="KRW44" s="27"/>
      <c r="KRX44" s="27"/>
      <c r="KRY44" s="27"/>
      <c r="KRZ44" s="27"/>
      <c r="KSA44" s="27"/>
      <c r="KSB44" s="27"/>
      <c r="KSC44" s="27"/>
      <c r="KSD44" s="27"/>
      <c r="KSE44" s="27"/>
      <c r="KSF44" s="27"/>
      <c r="KSN44" s="27"/>
      <c r="KSO44" s="27"/>
      <c r="KSP44" s="27"/>
      <c r="KSQ44" s="27"/>
      <c r="KSR44" s="27"/>
      <c r="KSS44" s="27"/>
      <c r="KST44" s="27"/>
      <c r="KSU44" s="27"/>
      <c r="KSV44" s="27"/>
      <c r="KSW44" s="27"/>
      <c r="KSX44" s="27"/>
      <c r="KSY44" s="27"/>
      <c r="KSZ44" s="27"/>
      <c r="KTA44" s="27"/>
      <c r="KTB44" s="27"/>
      <c r="KTC44" s="27"/>
      <c r="KTD44" s="27"/>
      <c r="KTE44" s="27"/>
      <c r="KTF44" s="27"/>
      <c r="KTG44" s="27"/>
      <c r="KTH44" s="27"/>
      <c r="KTI44" s="27"/>
      <c r="KTJ44" s="27"/>
      <c r="KTK44" s="27"/>
      <c r="KTL44" s="27"/>
      <c r="KTM44" s="27"/>
      <c r="KTN44" s="27"/>
      <c r="KTO44" s="27"/>
      <c r="KTP44" s="27"/>
      <c r="KTQ44" s="27"/>
      <c r="KTR44" s="27"/>
      <c r="KTS44" s="27"/>
      <c r="KTT44" s="27"/>
      <c r="KTU44" s="27"/>
      <c r="KTV44" s="27"/>
      <c r="KTW44" s="27"/>
      <c r="KTX44" s="27"/>
      <c r="KTY44" s="27"/>
      <c r="KTZ44" s="27"/>
      <c r="KUA44" s="27"/>
      <c r="KUB44" s="27"/>
      <c r="KUC44" s="27"/>
      <c r="KUD44" s="27"/>
      <c r="KUE44" s="27"/>
      <c r="KUF44" s="27"/>
      <c r="KUG44" s="27"/>
      <c r="KUH44" s="27"/>
      <c r="KUI44" s="27"/>
      <c r="KUJ44" s="27"/>
      <c r="KUK44" s="27"/>
      <c r="KUL44" s="27"/>
      <c r="KUM44" s="27"/>
      <c r="KUN44" s="27"/>
      <c r="KUO44" s="27"/>
      <c r="KUP44" s="27"/>
      <c r="KUQ44" s="27"/>
      <c r="KUR44" s="27"/>
      <c r="KUS44" s="27"/>
      <c r="KUT44" s="27"/>
      <c r="KUU44" s="27"/>
      <c r="KUV44" s="27"/>
      <c r="KUW44" s="27"/>
      <c r="KUX44" s="27"/>
      <c r="KUY44" s="27"/>
      <c r="KUZ44" s="27"/>
      <c r="KVA44" s="27"/>
      <c r="KVB44" s="27"/>
      <c r="KVC44" s="27"/>
      <c r="KVD44" s="27"/>
      <c r="KVE44" s="27"/>
      <c r="KVF44" s="27"/>
      <c r="KVG44" s="27"/>
      <c r="KVH44" s="27"/>
      <c r="KVI44" s="27"/>
      <c r="KVJ44" s="27"/>
      <c r="KVK44" s="27"/>
      <c r="KVL44" s="27"/>
      <c r="KVM44" s="27"/>
      <c r="KVN44" s="27"/>
      <c r="KVO44" s="27"/>
      <c r="KVP44" s="27"/>
      <c r="KVQ44" s="27"/>
      <c r="KVR44" s="27"/>
      <c r="KVS44" s="27"/>
      <c r="KVT44" s="27"/>
      <c r="KVU44" s="27"/>
      <c r="KVV44" s="27"/>
      <c r="KVW44" s="27"/>
      <c r="KVX44" s="27"/>
      <c r="KVY44" s="27"/>
      <c r="KVZ44" s="27"/>
      <c r="KWA44" s="27"/>
      <c r="KWB44" s="27"/>
      <c r="KWC44" s="27"/>
      <c r="KWD44" s="27"/>
      <c r="KWE44" s="27"/>
      <c r="KWF44" s="27"/>
      <c r="KWG44" s="27"/>
      <c r="KWH44" s="27"/>
      <c r="KWI44" s="27"/>
      <c r="KWJ44" s="27"/>
      <c r="KWK44" s="27"/>
      <c r="KWL44" s="27"/>
      <c r="KWM44" s="27"/>
      <c r="KWN44" s="27"/>
      <c r="KWO44" s="27"/>
      <c r="KWP44" s="27"/>
      <c r="KWQ44" s="27"/>
      <c r="KWR44" s="27"/>
      <c r="KWS44" s="27"/>
      <c r="KWT44" s="27"/>
      <c r="KWU44" s="27"/>
      <c r="KWV44" s="27"/>
      <c r="KWW44" s="27"/>
      <c r="KWX44" s="27"/>
      <c r="KWY44" s="27"/>
      <c r="KWZ44" s="27"/>
      <c r="KXA44" s="27"/>
      <c r="KXB44" s="27"/>
      <c r="KXC44" s="27"/>
      <c r="KXD44" s="27"/>
      <c r="KXE44" s="27"/>
      <c r="KXF44" s="27"/>
      <c r="KXG44" s="27"/>
      <c r="KXH44" s="27"/>
      <c r="KXI44" s="27"/>
      <c r="KXJ44" s="27"/>
      <c r="KXK44" s="27"/>
      <c r="KXL44" s="27"/>
      <c r="KXM44" s="27"/>
      <c r="KXN44" s="27"/>
      <c r="KXO44" s="27"/>
      <c r="KXP44" s="27"/>
      <c r="KXQ44" s="27"/>
      <c r="KXR44" s="27"/>
      <c r="KXS44" s="27"/>
      <c r="KXT44" s="27"/>
      <c r="KXU44" s="27"/>
      <c r="KXV44" s="27"/>
      <c r="KXW44" s="27"/>
      <c r="KXX44" s="27"/>
      <c r="KXY44" s="27"/>
      <c r="KXZ44" s="27"/>
      <c r="KYA44" s="27"/>
      <c r="KYB44" s="27"/>
      <c r="KYC44" s="27"/>
      <c r="KYD44" s="27"/>
      <c r="KYE44" s="27"/>
      <c r="KYF44" s="27"/>
      <c r="KYG44" s="27"/>
      <c r="KYH44" s="27"/>
      <c r="KYI44" s="27"/>
      <c r="KYJ44" s="27"/>
      <c r="KYK44" s="27"/>
      <c r="KYL44" s="27"/>
      <c r="KYM44" s="27"/>
      <c r="KYN44" s="27"/>
      <c r="KYO44" s="27"/>
      <c r="KYP44" s="27"/>
      <c r="KYQ44" s="27"/>
      <c r="KYR44" s="27"/>
      <c r="KYS44" s="27"/>
      <c r="KYT44" s="27"/>
      <c r="KYU44" s="27"/>
      <c r="KYV44" s="27"/>
      <c r="KYW44" s="27"/>
      <c r="KYX44" s="27"/>
      <c r="KYY44" s="27"/>
      <c r="KYZ44" s="27"/>
      <c r="KZA44" s="27"/>
      <c r="KZB44" s="27"/>
      <c r="KZC44" s="27"/>
      <c r="KZD44" s="27"/>
      <c r="KZE44" s="27"/>
      <c r="KZF44" s="27"/>
      <c r="KZG44" s="27"/>
      <c r="KZH44" s="27"/>
      <c r="KZI44" s="27"/>
      <c r="KZJ44" s="27"/>
      <c r="KZK44" s="27"/>
      <c r="KZL44" s="27"/>
      <c r="KZM44" s="27"/>
      <c r="KZN44" s="27"/>
      <c r="KZO44" s="27"/>
      <c r="KZP44" s="27"/>
      <c r="KZQ44" s="27"/>
      <c r="KZR44" s="27"/>
      <c r="KZS44" s="27"/>
      <c r="KZT44" s="27"/>
      <c r="KZU44" s="27"/>
      <c r="KZV44" s="27"/>
      <c r="KZW44" s="27"/>
      <c r="KZX44" s="27"/>
      <c r="KZY44" s="27"/>
      <c r="KZZ44" s="27"/>
      <c r="LAA44" s="27"/>
      <c r="LAB44" s="27"/>
      <c r="LAC44" s="27"/>
      <c r="LAD44" s="27"/>
      <c r="LAE44" s="27"/>
      <c r="LAF44" s="27"/>
      <c r="LAG44" s="27"/>
      <c r="LAH44" s="27"/>
      <c r="LAI44" s="27"/>
      <c r="LAJ44" s="27"/>
      <c r="LAK44" s="27"/>
      <c r="LAL44" s="27"/>
      <c r="LAM44" s="27"/>
      <c r="LAN44" s="27"/>
      <c r="LAO44" s="27"/>
      <c r="LAP44" s="27"/>
      <c r="LAQ44" s="27"/>
      <c r="LAR44" s="27"/>
      <c r="LAS44" s="27"/>
      <c r="LAT44" s="27"/>
      <c r="LAU44" s="27"/>
      <c r="LAV44" s="27"/>
      <c r="LAW44" s="27"/>
      <c r="LAX44" s="27"/>
      <c r="LAY44" s="27"/>
      <c r="LAZ44" s="27"/>
      <c r="LBA44" s="27"/>
      <c r="LBB44" s="27"/>
      <c r="LBC44" s="27"/>
      <c r="LBD44" s="27"/>
      <c r="LBE44" s="27"/>
      <c r="LBF44" s="27"/>
      <c r="LBG44" s="27"/>
      <c r="LBH44" s="27"/>
      <c r="LBI44" s="27"/>
      <c r="LBJ44" s="27"/>
      <c r="LBK44" s="27"/>
      <c r="LBM44" s="27"/>
      <c r="LBN44" s="27"/>
      <c r="LBO44" s="27"/>
      <c r="LBR44" s="27"/>
      <c r="LBS44" s="27"/>
      <c r="LBT44" s="27"/>
      <c r="LBU44" s="27"/>
      <c r="LBV44" s="27"/>
      <c r="LBW44" s="27"/>
      <c r="LBX44" s="27"/>
      <c r="LBY44" s="27"/>
      <c r="LBZ44" s="27"/>
      <c r="LCA44" s="27"/>
      <c r="LCB44" s="27"/>
      <c r="LCJ44" s="27"/>
      <c r="LCK44" s="27"/>
      <c r="LCL44" s="27"/>
      <c r="LCM44" s="27"/>
      <c r="LCN44" s="27"/>
      <c r="LCO44" s="27"/>
      <c r="LCP44" s="27"/>
      <c r="LCQ44" s="27"/>
      <c r="LCR44" s="27"/>
      <c r="LCS44" s="27"/>
      <c r="LCT44" s="27"/>
      <c r="LCU44" s="27"/>
      <c r="LCV44" s="27"/>
      <c r="LCW44" s="27"/>
      <c r="LCX44" s="27"/>
      <c r="LCY44" s="27"/>
      <c r="LCZ44" s="27"/>
      <c r="LDA44" s="27"/>
      <c r="LDB44" s="27"/>
      <c r="LDC44" s="27"/>
      <c r="LDD44" s="27"/>
      <c r="LDE44" s="27"/>
      <c r="LDF44" s="27"/>
      <c r="LDG44" s="27"/>
      <c r="LDH44" s="27"/>
      <c r="LDI44" s="27"/>
      <c r="LDJ44" s="27"/>
      <c r="LDK44" s="27"/>
      <c r="LDL44" s="27"/>
      <c r="LDM44" s="27"/>
      <c r="LDN44" s="27"/>
      <c r="LDO44" s="27"/>
      <c r="LDP44" s="27"/>
      <c r="LDQ44" s="27"/>
      <c r="LDR44" s="27"/>
      <c r="LDS44" s="27"/>
      <c r="LDT44" s="27"/>
      <c r="LDU44" s="27"/>
      <c r="LDV44" s="27"/>
      <c r="LDW44" s="27"/>
      <c r="LDX44" s="27"/>
      <c r="LDY44" s="27"/>
      <c r="LDZ44" s="27"/>
      <c r="LEA44" s="27"/>
      <c r="LEB44" s="27"/>
      <c r="LEC44" s="27"/>
      <c r="LED44" s="27"/>
      <c r="LEE44" s="27"/>
      <c r="LEF44" s="27"/>
      <c r="LEG44" s="27"/>
      <c r="LEH44" s="27"/>
      <c r="LEI44" s="27"/>
      <c r="LEJ44" s="27"/>
      <c r="LEK44" s="27"/>
      <c r="LEL44" s="27"/>
      <c r="LEM44" s="27"/>
      <c r="LEN44" s="27"/>
      <c r="LEO44" s="27"/>
      <c r="LEP44" s="27"/>
      <c r="LEQ44" s="27"/>
      <c r="LER44" s="27"/>
      <c r="LES44" s="27"/>
      <c r="LET44" s="27"/>
      <c r="LEU44" s="27"/>
      <c r="LEV44" s="27"/>
      <c r="LEW44" s="27"/>
      <c r="LEX44" s="27"/>
      <c r="LEY44" s="27"/>
      <c r="LEZ44" s="27"/>
      <c r="LFA44" s="27"/>
      <c r="LFB44" s="27"/>
      <c r="LFC44" s="27"/>
      <c r="LFD44" s="27"/>
      <c r="LFE44" s="27"/>
      <c r="LFF44" s="27"/>
      <c r="LFG44" s="27"/>
      <c r="LFH44" s="27"/>
      <c r="LFI44" s="27"/>
      <c r="LFJ44" s="27"/>
      <c r="LFK44" s="27"/>
      <c r="LFL44" s="27"/>
      <c r="LFM44" s="27"/>
      <c r="LFN44" s="27"/>
      <c r="LFO44" s="27"/>
      <c r="LFP44" s="27"/>
      <c r="LFQ44" s="27"/>
      <c r="LFR44" s="27"/>
      <c r="LFS44" s="27"/>
      <c r="LFT44" s="27"/>
      <c r="LFU44" s="27"/>
      <c r="LFV44" s="27"/>
      <c r="LFW44" s="27"/>
      <c r="LFX44" s="27"/>
      <c r="LFY44" s="27"/>
      <c r="LFZ44" s="27"/>
      <c r="LGA44" s="27"/>
      <c r="LGB44" s="27"/>
      <c r="LGC44" s="27"/>
      <c r="LGD44" s="27"/>
      <c r="LGE44" s="27"/>
      <c r="LGF44" s="27"/>
      <c r="LGG44" s="27"/>
      <c r="LGH44" s="27"/>
      <c r="LGI44" s="27"/>
      <c r="LGJ44" s="27"/>
      <c r="LGK44" s="27"/>
      <c r="LGL44" s="27"/>
      <c r="LGM44" s="27"/>
      <c r="LGN44" s="27"/>
      <c r="LGO44" s="27"/>
      <c r="LGP44" s="27"/>
      <c r="LGQ44" s="27"/>
      <c r="LGR44" s="27"/>
      <c r="LGS44" s="27"/>
      <c r="LGT44" s="27"/>
      <c r="LGU44" s="27"/>
      <c r="LGV44" s="27"/>
      <c r="LGW44" s="27"/>
      <c r="LGX44" s="27"/>
      <c r="LGY44" s="27"/>
      <c r="LGZ44" s="27"/>
      <c r="LHA44" s="27"/>
      <c r="LHB44" s="27"/>
      <c r="LHC44" s="27"/>
      <c r="LHD44" s="27"/>
      <c r="LHE44" s="27"/>
      <c r="LHF44" s="27"/>
      <c r="LHG44" s="27"/>
      <c r="LHH44" s="27"/>
      <c r="LHI44" s="27"/>
      <c r="LHJ44" s="27"/>
      <c r="LHK44" s="27"/>
      <c r="LHL44" s="27"/>
      <c r="LHM44" s="27"/>
      <c r="LHN44" s="27"/>
      <c r="LHO44" s="27"/>
      <c r="LHP44" s="27"/>
      <c r="LHQ44" s="27"/>
      <c r="LHR44" s="27"/>
      <c r="LHS44" s="27"/>
      <c r="LHT44" s="27"/>
      <c r="LHU44" s="27"/>
      <c r="LHV44" s="27"/>
      <c r="LHW44" s="27"/>
      <c r="LHX44" s="27"/>
      <c r="LHY44" s="27"/>
      <c r="LHZ44" s="27"/>
      <c r="LIA44" s="27"/>
      <c r="LIB44" s="27"/>
      <c r="LIC44" s="27"/>
      <c r="LID44" s="27"/>
      <c r="LIE44" s="27"/>
      <c r="LIF44" s="27"/>
      <c r="LIG44" s="27"/>
      <c r="LIH44" s="27"/>
      <c r="LII44" s="27"/>
      <c r="LIJ44" s="27"/>
      <c r="LIK44" s="27"/>
      <c r="LIL44" s="27"/>
      <c r="LIM44" s="27"/>
      <c r="LIN44" s="27"/>
      <c r="LIO44" s="27"/>
      <c r="LIP44" s="27"/>
      <c r="LIQ44" s="27"/>
      <c r="LIR44" s="27"/>
      <c r="LIS44" s="27"/>
      <c r="LIT44" s="27"/>
      <c r="LIU44" s="27"/>
      <c r="LIV44" s="27"/>
      <c r="LIW44" s="27"/>
      <c r="LIX44" s="27"/>
      <c r="LIY44" s="27"/>
      <c r="LIZ44" s="27"/>
      <c r="LJA44" s="27"/>
      <c r="LJB44" s="27"/>
      <c r="LJC44" s="27"/>
      <c r="LJD44" s="27"/>
      <c r="LJE44" s="27"/>
      <c r="LJF44" s="27"/>
      <c r="LJG44" s="27"/>
      <c r="LJH44" s="27"/>
      <c r="LJI44" s="27"/>
      <c r="LJJ44" s="27"/>
      <c r="LJK44" s="27"/>
      <c r="LJL44" s="27"/>
      <c r="LJM44" s="27"/>
      <c r="LJN44" s="27"/>
      <c r="LJO44" s="27"/>
      <c r="LJP44" s="27"/>
      <c r="LJQ44" s="27"/>
      <c r="LJR44" s="27"/>
      <c r="LJS44" s="27"/>
      <c r="LJT44" s="27"/>
      <c r="LJU44" s="27"/>
      <c r="LJV44" s="27"/>
      <c r="LJW44" s="27"/>
      <c r="LJX44" s="27"/>
      <c r="LJY44" s="27"/>
      <c r="LJZ44" s="27"/>
      <c r="LKA44" s="27"/>
      <c r="LKB44" s="27"/>
      <c r="LKC44" s="27"/>
      <c r="LKD44" s="27"/>
      <c r="LKE44" s="27"/>
      <c r="LKF44" s="27"/>
      <c r="LKG44" s="27"/>
      <c r="LKH44" s="27"/>
      <c r="LKI44" s="27"/>
      <c r="LKJ44" s="27"/>
      <c r="LKK44" s="27"/>
      <c r="LKL44" s="27"/>
      <c r="LKM44" s="27"/>
      <c r="LKN44" s="27"/>
      <c r="LKO44" s="27"/>
      <c r="LKP44" s="27"/>
      <c r="LKQ44" s="27"/>
      <c r="LKR44" s="27"/>
      <c r="LKS44" s="27"/>
      <c r="LKT44" s="27"/>
      <c r="LKU44" s="27"/>
      <c r="LKV44" s="27"/>
      <c r="LKW44" s="27"/>
      <c r="LKX44" s="27"/>
      <c r="LKY44" s="27"/>
      <c r="LKZ44" s="27"/>
      <c r="LLA44" s="27"/>
      <c r="LLB44" s="27"/>
      <c r="LLC44" s="27"/>
      <c r="LLD44" s="27"/>
      <c r="LLE44" s="27"/>
      <c r="LLF44" s="27"/>
      <c r="LLG44" s="27"/>
      <c r="LLI44" s="27"/>
      <c r="LLJ44" s="27"/>
      <c r="LLK44" s="27"/>
      <c r="LLN44" s="27"/>
      <c r="LLO44" s="27"/>
      <c r="LLP44" s="27"/>
      <c r="LLQ44" s="27"/>
      <c r="LLR44" s="27"/>
      <c r="LLS44" s="27"/>
      <c r="LLT44" s="27"/>
      <c r="LLU44" s="27"/>
      <c r="LLV44" s="27"/>
      <c r="LLW44" s="27"/>
      <c r="LLX44" s="27"/>
      <c r="LMF44" s="27"/>
      <c r="LMG44" s="27"/>
      <c r="LMH44" s="27"/>
      <c r="LMI44" s="27"/>
      <c r="LMJ44" s="27"/>
      <c r="LMK44" s="27"/>
      <c r="LML44" s="27"/>
      <c r="LMM44" s="27"/>
      <c r="LMN44" s="27"/>
      <c r="LMO44" s="27"/>
      <c r="LMP44" s="27"/>
      <c r="LMQ44" s="27"/>
      <c r="LMR44" s="27"/>
      <c r="LMS44" s="27"/>
      <c r="LMT44" s="27"/>
      <c r="LMU44" s="27"/>
      <c r="LMV44" s="27"/>
      <c r="LMW44" s="27"/>
      <c r="LMX44" s="27"/>
      <c r="LMY44" s="27"/>
      <c r="LMZ44" s="27"/>
      <c r="LNA44" s="27"/>
      <c r="LNB44" s="27"/>
      <c r="LNC44" s="27"/>
      <c r="LND44" s="27"/>
      <c r="LNE44" s="27"/>
      <c r="LNF44" s="27"/>
      <c r="LNG44" s="27"/>
      <c r="LNH44" s="27"/>
      <c r="LNI44" s="27"/>
      <c r="LNJ44" s="27"/>
      <c r="LNK44" s="27"/>
      <c r="LNL44" s="27"/>
      <c r="LNM44" s="27"/>
      <c r="LNN44" s="27"/>
      <c r="LNO44" s="27"/>
      <c r="LNP44" s="27"/>
      <c r="LNQ44" s="27"/>
      <c r="LNR44" s="27"/>
      <c r="LNS44" s="27"/>
      <c r="LNT44" s="27"/>
      <c r="LNU44" s="27"/>
      <c r="LNV44" s="27"/>
      <c r="LNW44" s="27"/>
      <c r="LNX44" s="27"/>
      <c r="LNY44" s="27"/>
      <c r="LNZ44" s="27"/>
      <c r="LOA44" s="27"/>
      <c r="LOB44" s="27"/>
      <c r="LOC44" s="27"/>
      <c r="LOD44" s="27"/>
      <c r="LOE44" s="27"/>
      <c r="LOF44" s="27"/>
      <c r="LOG44" s="27"/>
      <c r="LOH44" s="27"/>
      <c r="LOI44" s="27"/>
      <c r="LOJ44" s="27"/>
      <c r="LOK44" s="27"/>
      <c r="LOL44" s="27"/>
      <c r="LOM44" s="27"/>
      <c r="LON44" s="27"/>
      <c r="LOO44" s="27"/>
      <c r="LOP44" s="27"/>
      <c r="LOQ44" s="27"/>
      <c r="LOR44" s="27"/>
      <c r="LOS44" s="27"/>
      <c r="LOT44" s="27"/>
      <c r="LOU44" s="27"/>
      <c r="LOV44" s="27"/>
      <c r="LOW44" s="27"/>
      <c r="LOX44" s="27"/>
      <c r="LOY44" s="27"/>
      <c r="LOZ44" s="27"/>
      <c r="LPA44" s="27"/>
      <c r="LPB44" s="27"/>
      <c r="LPC44" s="27"/>
      <c r="LPD44" s="27"/>
      <c r="LPE44" s="27"/>
      <c r="LPF44" s="27"/>
      <c r="LPG44" s="27"/>
      <c r="LPH44" s="27"/>
      <c r="LPI44" s="27"/>
      <c r="LPJ44" s="27"/>
      <c r="LPK44" s="27"/>
      <c r="LPL44" s="27"/>
      <c r="LPM44" s="27"/>
      <c r="LPN44" s="27"/>
      <c r="LPO44" s="27"/>
      <c r="LPP44" s="27"/>
      <c r="LPQ44" s="27"/>
      <c r="LPR44" s="27"/>
      <c r="LPS44" s="27"/>
      <c r="LPT44" s="27"/>
      <c r="LPU44" s="27"/>
      <c r="LPV44" s="27"/>
      <c r="LPW44" s="27"/>
      <c r="LPX44" s="27"/>
      <c r="LPY44" s="27"/>
      <c r="LPZ44" s="27"/>
      <c r="LQA44" s="27"/>
      <c r="LQB44" s="27"/>
      <c r="LQC44" s="27"/>
      <c r="LQD44" s="27"/>
      <c r="LQE44" s="27"/>
      <c r="LQF44" s="27"/>
      <c r="LQG44" s="27"/>
      <c r="LQH44" s="27"/>
      <c r="LQI44" s="27"/>
      <c r="LQJ44" s="27"/>
      <c r="LQK44" s="27"/>
      <c r="LQL44" s="27"/>
      <c r="LQM44" s="27"/>
      <c r="LQN44" s="27"/>
      <c r="LQO44" s="27"/>
      <c r="LQP44" s="27"/>
      <c r="LQQ44" s="27"/>
      <c r="LQR44" s="27"/>
      <c r="LQS44" s="27"/>
      <c r="LQT44" s="27"/>
      <c r="LQU44" s="27"/>
      <c r="LQV44" s="27"/>
      <c r="LQW44" s="27"/>
      <c r="LQX44" s="27"/>
      <c r="LQY44" s="27"/>
      <c r="LQZ44" s="27"/>
      <c r="LRA44" s="27"/>
      <c r="LRB44" s="27"/>
      <c r="LRC44" s="27"/>
      <c r="LRD44" s="27"/>
      <c r="LRE44" s="27"/>
      <c r="LRF44" s="27"/>
      <c r="LRG44" s="27"/>
      <c r="LRH44" s="27"/>
      <c r="LRI44" s="27"/>
      <c r="LRJ44" s="27"/>
      <c r="LRK44" s="27"/>
      <c r="LRL44" s="27"/>
      <c r="LRM44" s="27"/>
      <c r="LRN44" s="27"/>
      <c r="LRO44" s="27"/>
      <c r="LRP44" s="27"/>
      <c r="LRQ44" s="27"/>
      <c r="LRR44" s="27"/>
      <c r="LRS44" s="27"/>
      <c r="LRT44" s="27"/>
      <c r="LRU44" s="27"/>
      <c r="LRV44" s="27"/>
      <c r="LRW44" s="27"/>
      <c r="LRX44" s="27"/>
      <c r="LRY44" s="27"/>
      <c r="LRZ44" s="27"/>
      <c r="LSA44" s="27"/>
      <c r="LSB44" s="27"/>
      <c r="LSC44" s="27"/>
      <c r="LSD44" s="27"/>
      <c r="LSE44" s="27"/>
      <c r="LSF44" s="27"/>
      <c r="LSG44" s="27"/>
      <c r="LSH44" s="27"/>
      <c r="LSI44" s="27"/>
      <c r="LSJ44" s="27"/>
      <c r="LSK44" s="27"/>
      <c r="LSL44" s="27"/>
      <c r="LSM44" s="27"/>
      <c r="LSN44" s="27"/>
      <c r="LSO44" s="27"/>
      <c r="LSP44" s="27"/>
      <c r="LSQ44" s="27"/>
      <c r="LSR44" s="27"/>
      <c r="LSS44" s="27"/>
      <c r="LST44" s="27"/>
      <c r="LSU44" s="27"/>
      <c r="LSV44" s="27"/>
      <c r="LSW44" s="27"/>
      <c r="LSX44" s="27"/>
      <c r="LSY44" s="27"/>
      <c r="LSZ44" s="27"/>
      <c r="LTA44" s="27"/>
      <c r="LTB44" s="27"/>
      <c r="LTC44" s="27"/>
      <c r="LTD44" s="27"/>
      <c r="LTE44" s="27"/>
      <c r="LTF44" s="27"/>
      <c r="LTG44" s="27"/>
      <c r="LTH44" s="27"/>
      <c r="LTI44" s="27"/>
      <c r="LTJ44" s="27"/>
      <c r="LTK44" s="27"/>
      <c r="LTL44" s="27"/>
      <c r="LTM44" s="27"/>
      <c r="LTN44" s="27"/>
      <c r="LTO44" s="27"/>
      <c r="LTP44" s="27"/>
      <c r="LTQ44" s="27"/>
      <c r="LTR44" s="27"/>
      <c r="LTS44" s="27"/>
      <c r="LTT44" s="27"/>
      <c r="LTU44" s="27"/>
      <c r="LTV44" s="27"/>
      <c r="LTW44" s="27"/>
      <c r="LTX44" s="27"/>
      <c r="LTY44" s="27"/>
      <c r="LTZ44" s="27"/>
      <c r="LUA44" s="27"/>
      <c r="LUB44" s="27"/>
      <c r="LUC44" s="27"/>
      <c r="LUD44" s="27"/>
      <c r="LUE44" s="27"/>
      <c r="LUF44" s="27"/>
      <c r="LUG44" s="27"/>
      <c r="LUH44" s="27"/>
      <c r="LUI44" s="27"/>
      <c r="LUJ44" s="27"/>
      <c r="LUK44" s="27"/>
      <c r="LUL44" s="27"/>
      <c r="LUM44" s="27"/>
      <c r="LUN44" s="27"/>
      <c r="LUO44" s="27"/>
      <c r="LUP44" s="27"/>
      <c r="LUQ44" s="27"/>
      <c r="LUR44" s="27"/>
      <c r="LUS44" s="27"/>
      <c r="LUT44" s="27"/>
      <c r="LUU44" s="27"/>
      <c r="LUV44" s="27"/>
      <c r="LUW44" s="27"/>
      <c r="LUX44" s="27"/>
      <c r="LUY44" s="27"/>
      <c r="LUZ44" s="27"/>
      <c r="LVA44" s="27"/>
      <c r="LVB44" s="27"/>
      <c r="LVC44" s="27"/>
      <c r="LVE44" s="27"/>
      <c r="LVF44" s="27"/>
      <c r="LVG44" s="27"/>
      <c r="LVJ44" s="27"/>
      <c r="LVK44" s="27"/>
      <c r="LVL44" s="27"/>
      <c r="LVM44" s="27"/>
      <c r="LVN44" s="27"/>
      <c r="LVO44" s="27"/>
      <c r="LVP44" s="27"/>
      <c r="LVQ44" s="27"/>
      <c r="LVR44" s="27"/>
      <c r="LVS44" s="27"/>
      <c r="LVT44" s="27"/>
      <c r="LWB44" s="27"/>
      <c r="LWC44" s="27"/>
      <c r="LWD44" s="27"/>
      <c r="LWE44" s="27"/>
      <c r="LWF44" s="27"/>
      <c r="LWG44" s="27"/>
      <c r="LWH44" s="27"/>
      <c r="LWI44" s="27"/>
      <c r="LWJ44" s="27"/>
      <c r="LWK44" s="27"/>
      <c r="LWL44" s="27"/>
      <c r="LWM44" s="27"/>
      <c r="LWN44" s="27"/>
      <c r="LWO44" s="27"/>
      <c r="LWP44" s="27"/>
      <c r="LWQ44" s="27"/>
      <c r="LWR44" s="27"/>
      <c r="LWS44" s="27"/>
      <c r="LWT44" s="27"/>
      <c r="LWU44" s="27"/>
      <c r="LWV44" s="27"/>
      <c r="LWW44" s="27"/>
      <c r="LWX44" s="27"/>
      <c r="LWY44" s="27"/>
      <c r="LWZ44" s="27"/>
      <c r="LXA44" s="27"/>
      <c r="LXB44" s="27"/>
      <c r="LXC44" s="27"/>
      <c r="LXD44" s="27"/>
      <c r="LXE44" s="27"/>
      <c r="LXF44" s="27"/>
      <c r="LXG44" s="27"/>
      <c r="LXH44" s="27"/>
      <c r="LXI44" s="27"/>
      <c r="LXJ44" s="27"/>
      <c r="LXK44" s="27"/>
      <c r="LXL44" s="27"/>
      <c r="LXM44" s="27"/>
      <c r="LXN44" s="27"/>
      <c r="LXO44" s="27"/>
      <c r="LXP44" s="27"/>
      <c r="LXQ44" s="27"/>
      <c r="LXR44" s="27"/>
      <c r="LXS44" s="27"/>
      <c r="LXT44" s="27"/>
      <c r="LXU44" s="27"/>
      <c r="LXV44" s="27"/>
      <c r="LXW44" s="27"/>
      <c r="LXX44" s="27"/>
      <c r="LXY44" s="27"/>
      <c r="LXZ44" s="27"/>
      <c r="LYA44" s="27"/>
      <c r="LYB44" s="27"/>
      <c r="LYC44" s="27"/>
      <c r="LYD44" s="27"/>
      <c r="LYE44" s="27"/>
      <c r="LYF44" s="27"/>
      <c r="LYG44" s="27"/>
      <c r="LYH44" s="27"/>
      <c r="LYI44" s="27"/>
      <c r="LYJ44" s="27"/>
      <c r="LYK44" s="27"/>
      <c r="LYL44" s="27"/>
      <c r="LYM44" s="27"/>
      <c r="LYN44" s="27"/>
      <c r="LYO44" s="27"/>
      <c r="LYP44" s="27"/>
      <c r="LYQ44" s="27"/>
      <c r="LYR44" s="27"/>
      <c r="LYS44" s="27"/>
      <c r="LYT44" s="27"/>
      <c r="LYU44" s="27"/>
      <c r="LYV44" s="27"/>
      <c r="LYW44" s="27"/>
      <c r="LYX44" s="27"/>
      <c r="LYY44" s="27"/>
      <c r="LYZ44" s="27"/>
      <c r="LZA44" s="27"/>
      <c r="LZB44" s="27"/>
      <c r="LZC44" s="27"/>
      <c r="LZD44" s="27"/>
      <c r="LZE44" s="27"/>
      <c r="LZF44" s="27"/>
      <c r="LZG44" s="27"/>
      <c r="LZH44" s="27"/>
      <c r="LZI44" s="27"/>
      <c r="LZJ44" s="27"/>
      <c r="LZK44" s="27"/>
      <c r="LZL44" s="27"/>
      <c r="LZM44" s="27"/>
      <c r="LZN44" s="27"/>
      <c r="LZO44" s="27"/>
      <c r="LZP44" s="27"/>
      <c r="LZQ44" s="27"/>
      <c r="LZR44" s="27"/>
      <c r="LZS44" s="27"/>
      <c r="LZT44" s="27"/>
      <c r="LZU44" s="27"/>
      <c r="LZV44" s="27"/>
      <c r="LZW44" s="27"/>
      <c r="LZX44" s="27"/>
      <c r="LZY44" s="27"/>
      <c r="LZZ44" s="27"/>
      <c r="MAA44" s="27"/>
      <c r="MAB44" s="27"/>
      <c r="MAC44" s="27"/>
      <c r="MAD44" s="27"/>
      <c r="MAE44" s="27"/>
      <c r="MAF44" s="27"/>
      <c r="MAG44" s="27"/>
      <c r="MAH44" s="27"/>
      <c r="MAI44" s="27"/>
      <c r="MAJ44" s="27"/>
      <c r="MAK44" s="27"/>
      <c r="MAL44" s="27"/>
      <c r="MAM44" s="27"/>
      <c r="MAN44" s="27"/>
      <c r="MAO44" s="27"/>
      <c r="MAP44" s="27"/>
      <c r="MAQ44" s="27"/>
      <c r="MAR44" s="27"/>
      <c r="MAS44" s="27"/>
      <c r="MAT44" s="27"/>
      <c r="MAU44" s="27"/>
      <c r="MAV44" s="27"/>
      <c r="MAW44" s="27"/>
      <c r="MAX44" s="27"/>
      <c r="MAY44" s="27"/>
      <c r="MAZ44" s="27"/>
      <c r="MBA44" s="27"/>
      <c r="MBB44" s="27"/>
      <c r="MBC44" s="27"/>
      <c r="MBD44" s="27"/>
      <c r="MBE44" s="27"/>
      <c r="MBF44" s="27"/>
      <c r="MBG44" s="27"/>
      <c r="MBH44" s="27"/>
      <c r="MBI44" s="27"/>
      <c r="MBJ44" s="27"/>
      <c r="MBK44" s="27"/>
      <c r="MBL44" s="27"/>
      <c r="MBM44" s="27"/>
      <c r="MBN44" s="27"/>
      <c r="MBO44" s="27"/>
      <c r="MBP44" s="27"/>
      <c r="MBQ44" s="27"/>
      <c r="MBR44" s="27"/>
      <c r="MBS44" s="27"/>
      <c r="MBT44" s="27"/>
      <c r="MBU44" s="27"/>
      <c r="MBV44" s="27"/>
      <c r="MBW44" s="27"/>
      <c r="MBX44" s="27"/>
      <c r="MBY44" s="27"/>
      <c r="MBZ44" s="27"/>
      <c r="MCA44" s="27"/>
      <c r="MCB44" s="27"/>
      <c r="MCC44" s="27"/>
      <c r="MCD44" s="27"/>
      <c r="MCE44" s="27"/>
      <c r="MCF44" s="27"/>
      <c r="MCG44" s="27"/>
      <c r="MCH44" s="27"/>
      <c r="MCI44" s="27"/>
      <c r="MCJ44" s="27"/>
      <c r="MCK44" s="27"/>
      <c r="MCL44" s="27"/>
      <c r="MCM44" s="27"/>
      <c r="MCN44" s="27"/>
      <c r="MCO44" s="27"/>
      <c r="MCP44" s="27"/>
      <c r="MCQ44" s="27"/>
      <c r="MCR44" s="27"/>
      <c r="MCS44" s="27"/>
      <c r="MCT44" s="27"/>
      <c r="MCU44" s="27"/>
      <c r="MCV44" s="27"/>
      <c r="MCW44" s="27"/>
      <c r="MCX44" s="27"/>
      <c r="MCY44" s="27"/>
      <c r="MCZ44" s="27"/>
      <c r="MDA44" s="27"/>
      <c r="MDB44" s="27"/>
      <c r="MDC44" s="27"/>
      <c r="MDD44" s="27"/>
      <c r="MDE44" s="27"/>
      <c r="MDF44" s="27"/>
      <c r="MDG44" s="27"/>
      <c r="MDH44" s="27"/>
      <c r="MDI44" s="27"/>
      <c r="MDJ44" s="27"/>
      <c r="MDK44" s="27"/>
      <c r="MDL44" s="27"/>
      <c r="MDM44" s="27"/>
      <c r="MDN44" s="27"/>
      <c r="MDO44" s="27"/>
      <c r="MDP44" s="27"/>
      <c r="MDQ44" s="27"/>
      <c r="MDR44" s="27"/>
      <c r="MDS44" s="27"/>
      <c r="MDT44" s="27"/>
      <c r="MDU44" s="27"/>
      <c r="MDV44" s="27"/>
      <c r="MDW44" s="27"/>
      <c r="MDX44" s="27"/>
      <c r="MDY44" s="27"/>
      <c r="MDZ44" s="27"/>
      <c r="MEA44" s="27"/>
      <c r="MEB44" s="27"/>
      <c r="MEC44" s="27"/>
      <c r="MED44" s="27"/>
      <c r="MEE44" s="27"/>
      <c r="MEF44" s="27"/>
      <c r="MEG44" s="27"/>
      <c r="MEH44" s="27"/>
      <c r="MEI44" s="27"/>
      <c r="MEJ44" s="27"/>
      <c r="MEK44" s="27"/>
      <c r="MEL44" s="27"/>
      <c r="MEM44" s="27"/>
      <c r="MEN44" s="27"/>
      <c r="MEO44" s="27"/>
      <c r="MEP44" s="27"/>
      <c r="MEQ44" s="27"/>
      <c r="MER44" s="27"/>
      <c r="MES44" s="27"/>
      <c r="MET44" s="27"/>
      <c r="MEU44" s="27"/>
      <c r="MEV44" s="27"/>
      <c r="MEW44" s="27"/>
      <c r="MEX44" s="27"/>
      <c r="MEY44" s="27"/>
      <c r="MFA44" s="27"/>
      <c r="MFB44" s="27"/>
      <c r="MFC44" s="27"/>
      <c r="MFF44" s="27"/>
      <c r="MFG44" s="27"/>
      <c r="MFH44" s="27"/>
      <c r="MFI44" s="27"/>
      <c r="MFJ44" s="27"/>
      <c r="MFK44" s="27"/>
      <c r="MFL44" s="27"/>
      <c r="MFM44" s="27"/>
      <c r="MFN44" s="27"/>
      <c r="MFO44" s="27"/>
      <c r="MFP44" s="27"/>
      <c r="MFX44" s="27"/>
      <c r="MFY44" s="27"/>
      <c r="MFZ44" s="27"/>
      <c r="MGA44" s="27"/>
      <c r="MGB44" s="27"/>
      <c r="MGC44" s="27"/>
      <c r="MGD44" s="27"/>
      <c r="MGE44" s="27"/>
      <c r="MGF44" s="27"/>
      <c r="MGG44" s="27"/>
      <c r="MGH44" s="27"/>
      <c r="MGI44" s="27"/>
      <c r="MGJ44" s="27"/>
      <c r="MGK44" s="27"/>
      <c r="MGL44" s="27"/>
      <c r="MGM44" s="27"/>
      <c r="MGN44" s="27"/>
      <c r="MGO44" s="27"/>
      <c r="MGP44" s="27"/>
      <c r="MGQ44" s="27"/>
      <c r="MGR44" s="27"/>
      <c r="MGS44" s="27"/>
      <c r="MGT44" s="27"/>
      <c r="MGU44" s="27"/>
      <c r="MGV44" s="27"/>
      <c r="MGW44" s="27"/>
      <c r="MGX44" s="27"/>
      <c r="MGY44" s="27"/>
      <c r="MGZ44" s="27"/>
      <c r="MHA44" s="27"/>
      <c r="MHB44" s="27"/>
      <c r="MHC44" s="27"/>
      <c r="MHD44" s="27"/>
      <c r="MHE44" s="27"/>
      <c r="MHF44" s="27"/>
      <c r="MHG44" s="27"/>
      <c r="MHH44" s="27"/>
      <c r="MHI44" s="27"/>
      <c r="MHJ44" s="27"/>
      <c r="MHK44" s="27"/>
      <c r="MHL44" s="27"/>
      <c r="MHM44" s="27"/>
      <c r="MHN44" s="27"/>
      <c r="MHO44" s="27"/>
      <c r="MHP44" s="27"/>
      <c r="MHQ44" s="27"/>
      <c r="MHR44" s="27"/>
      <c r="MHS44" s="27"/>
      <c r="MHT44" s="27"/>
      <c r="MHU44" s="27"/>
      <c r="MHV44" s="27"/>
      <c r="MHW44" s="27"/>
      <c r="MHX44" s="27"/>
      <c r="MHY44" s="27"/>
      <c r="MHZ44" s="27"/>
      <c r="MIA44" s="27"/>
      <c r="MIB44" s="27"/>
      <c r="MIC44" s="27"/>
      <c r="MID44" s="27"/>
      <c r="MIE44" s="27"/>
      <c r="MIF44" s="27"/>
      <c r="MIG44" s="27"/>
      <c r="MIH44" s="27"/>
      <c r="MII44" s="27"/>
      <c r="MIJ44" s="27"/>
      <c r="MIK44" s="27"/>
      <c r="MIL44" s="27"/>
      <c r="MIM44" s="27"/>
      <c r="MIN44" s="27"/>
      <c r="MIO44" s="27"/>
      <c r="MIP44" s="27"/>
      <c r="MIQ44" s="27"/>
      <c r="MIR44" s="27"/>
      <c r="MIS44" s="27"/>
      <c r="MIT44" s="27"/>
      <c r="MIU44" s="27"/>
      <c r="MIV44" s="27"/>
      <c r="MIW44" s="27"/>
      <c r="MIX44" s="27"/>
      <c r="MIY44" s="27"/>
      <c r="MIZ44" s="27"/>
      <c r="MJA44" s="27"/>
      <c r="MJB44" s="27"/>
      <c r="MJC44" s="27"/>
      <c r="MJD44" s="27"/>
      <c r="MJE44" s="27"/>
      <c r="MJF44" s="27"/>
      <c r="MJG44" s="27"/>
      <c r="MJH44" s="27"/>
      <c r="MJI44" s="27"/>
      <c r="MJJ44" s="27"/>
      <c r="MJK44" s="27"/>
      <c r="MJL44" s="27"/>
      <c r="MJM44" s="27"/>
      <c r="MJN44" s="27"/>
      <c r="MJO44" s="27"/>
      <c r="MJP44" s="27"/>
      <c r="MJQ44" s="27"/>
      <c r="MJR44" s="27"/>
      <c r="MJS44" s="27"/>
      <c r="MJT44" s="27"/>
      <c r="MJU44" s="27"/>
      <c r="MJV44" s="27"/>
      <c r="MJW44" s="27"/>
      <c r="MJX44" s="27"/>
      <c r="MJY44" s="27"/>
      <c r="MJZ44" s="27"/>
      <c r="MKA44" s="27"/>
      <c r="MKB44" s="27"/>
      <c r="MKC44" s="27"/>
      <c r="MKD44" s="27"/>
      <c r="MKE44" s="27"/>
      <c r="MKF44" s="27"/>
      <c r="MKG44" s="27"/>
      <c r="MKH44" s="27"/>
      <c r="MKI44" s="27"/>
      <c r="MKJ44" s="27"/>
      <c r="MKK44" s="27"/>
      <c r="MKL44" s="27"/>
      <c r="MKM44" s="27"/>
      <c r="MKN44" s="27"/>
      <c r="MKO44" s="27"/>
      <c r="MKP44" s="27"/>
      <c r="MKQ44" s="27"/>
      <c r="MKR44" s="27"/>
      <c r="MKS44" s="27"/>
      <c r="MKT44" s="27"/>
      <c r="MKU44" s="27"/>
      <c r="MKV44" s="27"/>
      <c r="MKW44" s="27"/>
      <c r="MKX44" s="27"/>
      <c r="MKY44" s="27"/>
      <c r="MKZ44" s="27"/>
      <c r="MLA44" s="27"/>
      <c r="MLB44" s="27"/>
      <c r="MLC44" s="27"/>
      <c r="MLD44" s="27"/>
      <c r="MLE44" s="27"/>
      <c r="MLF44" s="27"/>
      <c r="MLG44" s="27"/>
      <c r="MLH44" s="27"/>
      <c r="MLI44" s="27"/>
      <c r="MLJ44" s="27"/>
      <c r="MLK44" s="27"/>
      <c r="MLL44" s="27"/>
      <c r="MLM44" s="27"/>
      <c r="MLN44" s="27"/>
      <c r="MLO44" s="27"/>
      <c r="MLP44" s="27"/>
      <c r="MLQ44" s="27"/>
      <c r="MLR44" s="27"/>
      <c r="MLS44" s="27"/>
      <c r="MLT44" s="27"/>
      <c r="MLU44" s="27"/>
      <c r="MLV44" s="27"/>
      <c r="MLW44" s="27"/>
      <c r="MLX44" s="27"/>
      <c r="MLY44" s="27"/>
      <c r="MLZ44" s="27"/>
      <c r="MMA44" s="27"/>
      <c r="MMB44" s="27"/>
      <c r="MMC44" s="27"/>
      <c r="MMD44" s="27"/>
      <c r="MME44" s="27"/>
      <c r="MMF44" s="27"/>
      <c r="MMG44" s="27"/>
      <c r="MMH44" s="27"/>
      <c r="MMI44" s="27"/>
      <c r="MMJ44" s="27"/>
      <c r="MMK44" s="27"/>
      <c r="MML44" s="27"/>
      <c r="MMM44" s="27"/>
      <c r="MMN44" s="27"/>
      <c r="MMO44" s="27"/>
      <c r="MMP44" s="27"/>
      <c r="MMQ44" s="27"/>
      <c r="MMR44" s="27"/>
      <c r="MMS44" s="27"/>
      <c r="MMT44" s="27"/>
      <c r="MMU44" s="27"/>
      <c r="MMV44" s="27"/>
      <c r="MMW44" s="27"/>
      <c r="MMX44" s="27"/>
      <c r="MMY44" s="27"/>
      <c r="MMZ44" s="27"/>
      <c r="MNA44" s="27"/>
      <c r="MNB44" s="27"/>
      <c r="MNC44" s="27"/>
      <c r="MND44" s="27"/>
      <c r="MNE44" s="27"/>
      <c r="MNF44" s="27"/>
      <c r="MNG44" s="27"/>
      <c r="MNH44" s="27"/>
      <c r="MNI44" s="27"/>
      <c r="MNJ44" s="27"/>
      <c r="MNK44" s="27"/>
      <c r="MNL44" s="27"/>
      <c r="MNM44" s="27"/>
      <c r="MNN44" s="27"/>
      <c r="MNO44" s="27"/>
      <c r="MNP44" s="27"/>
      <c r="MNQ44" s="27"/>
      <c r="MNR44" s="27"/>
      <c r="MNS44" s="27"/>
      <c r="MNT44" s="27"/>
      <c r="MNU44" s="27"/>
      <c r="MNV44" s="27"/>
      <c r="MNW44" s="27"/>
      <c r="MNX44" s="27"/>
      <c r="MNY44" s="27"/>
      <c r="MNZ44" s="27"/>
      <c r="MOA44" s="27"/>
      <c r="MOB44" s="27"/>
      <c r="MOC44" s="27"/>
      <c r="MOD44" s="27"/>
      <c r="MOE44" s="27"/>
      <c r="MOF44" s="27"/>
      <c r="MOG44" s="27"/>
      <c r="MOH44" s="27"/>
      <c r="MOI44" s="27"/>
      <c r="MOJ44" s="27"/>
      <c r="MOK44" s="27"/>
      <c r="MOL44" s="27"/>
      <c r="MOM44" s="27"/>
      <c r="MON44" s="27"/>
      <c r="MOO44" s="27"/>
      <c r="MOP44" s="27"/>
      <c r="MOQ44" s="27"/>
      <c r="MOR44" s="27"/>
      <c r="MOS44" s="27"/>
      <c r="MOT44" s="27"/>
      <c r="MOU44" s="27"/>
      <c r="MOW44" s="27"/>
      <c r="MOX44" s="27"/>
      <c r="MOY44" s="27"/>
      <c r="MPB44" s="27"/>
      <c r="MPC44" s="27"/>
      <c r="MPD44" s="27"/>
      <c r="MPE44" s="27"/>
      <c r="MPF44" s="27"/>
      <c r="MPG44" s="27"/>
      <c r="MPH44" s="27"/>
      <c r="MPI44" s="27"/>
      <c r="MPJ44" s="27"/>
      <c r="MPK44" s="27"/>
      <c r="MPL44" s="27"/>
      <c r="MPT44" s="27"/>
      <c r="MPU44" s="27"/>
      <c r="MPV44" s="27"/>
      <c r="MPW44" s="27"/>
      <c r="MPX44" s="27"/>
      <c r="MPY44" s="27"/>
      <c r="MPZ44" s="27"/>
      <c r="MQA44" s="27"/>
      <c r="MQB44" s="27"/>
      <c r="MQC44" s="27"/>
      <c r="MQD44" s="27"/>
      <c r="MQE44" s="27"/>
      <c r="MQF44" s="27"/>
      <c r="MQG44" s="27"/>
      <c r="MQH44" s="27"/>
      <c r="MQI44" s="27"/>
      <c r="MQJ44" s="27"/>
      <c r="MQK44" s="27"/>
      <c r="MQL44" s="27"/>
      <c r="MQM44" s="27"/>
      <c r="MQN44" s="27"/>
      <c r="MQO44" s="27"/>
      <c r="MQP44" s="27"/>
      <c r="MQQ44" s="27"/>
      <c r="MQR44" s="27"/>
      <c r="MQS44" s="27"/>
      <c r="MQT44" s="27"/>
      <c r="MQU44" s="27"/>
      <c r="MQV44" s="27"/>
      <c r="MQW44" s="27"/>
      <c r="MQX44" s="27"/>
      <c r="MQY44" s="27"/>
      <c r="MQZ44" s="27"/>
      <c r="MRA44" s="27"/>
      <c r="MRB44" s="27"/>
      <c r="MRC44" s="27"/>
      <c r="MRD44" s="27"/>
      <c r="MRE44" s="27"/>
      <c r="MRF44" s="27"/>
      <c r="MRG44" s="27"/>
      <c r="MRH44" s="27"/>
      <c r="MRI44" s="27"/>
      <c r="MRJ44" s="27"/>
      <c r="MRK44" s="27"/>
      <c r="MRL44" s="27"/>
      <c r="MRM44" s="27"/>
      <c r="MRN44" s="27"/>
      <c r="MRO44" s="27"/>
      <c r="MRP44" s="27"/>
      <c r="MRQ44" s="27"/>
      <c r="MRR44" s="27"/>
      <c r="MRS44" s="27"/>
      <c r="MRT44" s="27"/>
      <c r="MRU44" s="27"/>
      <c r="MRV44" s="27"/>
      <c r="MRW44" s="27"/>
      <c r="MRX44" s="27"/>
      <c r="MRY44" s="27"/>
      <c r="MRZ44" s="27"/>
      <c r="MSA44" s="27"/>
      <c r="MSB44" s="27"/>
      <c r="MSC44" s="27"/>
      <c r="MSD44" s="27"/>
      <c r="MSE44" s="27"/>
      <c r="MSF44" s="27"/>
      <c r="MSG44" s="27"/>
      <c r="MSH44" s="27"/>
      <c r="MSI44" s="27"/>
      <c r="MSJ44" s="27"/>
      <c r="MSK44" s="27"/>
      <c r="MSL44" s="27"/>
      <c r="MSM44" s="27"/>
      <c r="MSN44" s="27"/>
      <c r="MSO44" s="27"/>
      <c r="MSP44" s="27"/>
      <c r="MSQ44" s="27"/>
      <c r="MSR44" s="27"/>
      <c r="MSS44" s="27"/>
      <c r="MST44" s="27"/>
      <c r="MSU44" s="27"/>
      <c r="MSV44" s="27"/>
      <c r="MSW44" s="27"/>
      <c r="MSX44" s="27"/>
      <c r="MSY44" s="27"/>
      <c r="MSZ44" s="27"/>
      <c r="MTA44" s="27"/>
      <c r="MTB44" s="27"/>
      <c r="MTC44" s="27"/>
      <c r="MTD44" s="27"/>
      <c r="MTE44" s="27"/>
      <c r="MTF44" s="27"/>
      <c r="MTG44" s="27"/>
      <c r="MTH44" s="27"/>
      <c r="MTI44" s="27"/>
      <c r="MTJ44" s="27"/>
      <c r="MTK44" s="27"/>
      <c r="MTL44" s="27"/>
      <c r="MTM44" s="27"/>
      <c r="MTN44" s="27"/>
      <c r="MTO44" s="27"/>
      <c r="MTP44" s="27"/>
      <c r="MTQ44" s="27"/>
      <c r="MTR44" s="27"/>
      <c r="MTS44" s="27"/>
      <c r="MTT44" s="27"/>
      <c r="MTU44" s="27"/>
      <c r="MTV44" s="27"/>
      <c r="MTW44" s="27"/>
      <c r="MTX44" s="27"/>
      <c r="MTY44" s="27"/>
      <c r="MTZ44" s="27"/>
      <c r="MUA44" s="27"/>
      <c r="MUB44" s="27"/>
      <c r="MUC44" s="27"/>
      <c r="MUD44" s="27"/>
      <c r="MUE44" s="27"/>
      <c r="MUF44" s="27"/>
      <c r="MUG44" s="27"/>
      <c r="MUH44" s="27"/>
      <c r="MUI44" s="27"/>
      <c r="MUJ44" s="27"/>
      <c r="MUK44" s="27"/>
      <c r="MUL44" s="27"/>
      <c r="MUM44" s="27"/>
      <c r="MUN44" s="27"/>
      <c r="MUO44" s="27"/>
      <c r="MUP44" s="27"/>
      <c r="MUQ44" s="27"/>
      <c r="MUR44" s="27"/>
      <c r="MUS44" s="27"/>
      <c r="MUT44" s="27"/>
      <c r="MUU44" s="27"/>
      <c r="MUV44" s="27"/>
      <c r="MUW44" s="27"/>
      <c r="MUX44" s="27"/>
      <c r="MUY44" s="27"/>
      <c r="MUZ44" s="27"/>
      <c r="MVA44" s="27"/>
      <c r="MVB44" s="27"/>
      <c r="MVC44" s="27"/>
      <c r="MVD44" s="27"/>
      <c r="MVE44" s="27"/>
      <c r="MVF44" s="27"/>
      <c r="MVG44" s="27"/>
      <c r="MVH44" s="27"/>
      <c r="MVI44" s="27"/>
      <c r="MVJ44" s="27"/>
      <c r="MVK44" s="27"/>
      <c r="MVL44" s="27"/>
      <c r="MVM44" s="27"/>
      <c r="MVN44" s="27"/>
      <c r="MVO44" s="27"/>
      <c r="MVP44" s="27"/>
      <c r="MVQ44" s="27"/>
      <c r="MVR44" s="27"/>
      <c r="MVS44" s="27"/>
      <c r="MVT44" s="27"/>
      <c r="MVU44" s="27"/>
      <c r="MVV44" s="27"/>
      <c r="MVW44" s="27"/>
      <c r="MVX44" s="27"/>
      <c r="MVY44" s="27"/>
      <c r="MVZ44" s="27"/>
      <c r="MWA44" s="27"/>
      <c r="MWB44" s="27"/>
      <c r="MWC44" s="27"/>
      <c r="MWD44" s="27"/>
      <c r="MWE44" s="27"/>
      <c r="MWF44" s="27"/>
      <c r="MWG44" s="27"/>
      <c r="MWH44" s="27"/>
      <c r="MWI44" s="27"/>
      <c r="MWJ44" s="27"/>
      <c r="MWK44" s="27"/>
      <c r="MWL44" s="27"/>
      <c r="MWM44" s="27"/>
      <c r="MWN44" s="27"/>
      <c r="MWO44" s="27"/>
      <c r="MWP44" s="27"/>
      <c r="MWQ44" s="27"/>
      <c r="MWR44" s="27"/>
      <c r="MWS44" s="27"/>
      <c r="MWT44" s="27"/>
      <c r="MWU44" s="27"/>
      <c r="MWV44" s="27"/>
      <c r="MWW44" s="27"/>
      <c r="MWX44" s="27"/>
      <c r="MWY44" s="27"/>
      <c r="MWZ44" s="27"/>
      <c r="MXA44" s="27"/>
      <c r="MXB44" s="27"/>
      <c r="MXC44" s="27"/>
      <c r="MXD44" s="27"/>
      <c r="MXE44" s="27"/>
      <c r="MXF44" s="27"/>
      <c r="MXG44" s="27"/>
      <c r="MXH44" s="27"/>
      <c r="MXI44" s="27"/>
      <c r="MXJ44" s="27"/>
      <c r="MXK44" s="27"/>
      <c r="MXL44" s="27"/>
      <c r="MXM44" s="27"/>
      <c r="MXN44" s="27"/>
      <c r="MXO44" s="27"/>
      <c r="MXP44" s="27"/>
      <c r="MXQ44" s="27"/>
      <c r="MXR44" s="27"/>
      <c r="MXS44" s="27"/>
      <c r="MXT44" s="27"/>
      <c r="MXU44" s="27"/>
      <c r="MXV44" s="27"/>
      <c r="MXW44" s="27"/>
      <c r="MXX44" s="27"/>
      <c r="MXY44" s="27"/>
      <c r="MXZ44" s="27"/>
      <c r="MYA44" s="27"/>
      <c r="MYB44" s="27"/>
      <c r="MYC44" s="27"/>
      <c r="MYD44" s="27"/>
      <c r="MYE44" s="27"/>
      <c r="MYF44" s="27"/>
      <c r="MYG44" s="27"/>
      <c r="MYH44" s="27"/>
      <c r="MYI44" s="27"/>
      <c r="MYJ44" s="27"/>
      <c r="MYK44" s="27"/>
      <c r="MYL44" s="27"/>
      <c r="MYM44" s="27"/>
      <c r="MYN44" s="27"/>
      <c r="MYO44" s="27"/>
      <c r="MYP44" s="27"/>
      <c r="MYQ44" s="27"/>
      <c r="MYS44" s="27"/>
      <c r="MYT44" s="27"/>
      <c r="MYU44" s="27"/>
      <c r="MYX44" s="27"/>
      <c r="MYY44" s="27"/>
      <c r="MYZ44" s="27"/>
      <c r="MZA44" s="27"/>
      <c r="MZB44" s="27"/>
      <c r="MZC44" s="27"/>
      <c r="MZD44" s="27"/>
      <c r="MZE44" s="27"/>
      <c r="MZF44" s="27"/>
      <c r="MZG44" s="27"/>
      <c r="MZH44" s="27"/>
      <c r="MZP44" s="27"/>
      <c r="MZQ44" s="27"/>
      <c r="MZR44" s="27"/>
      <c r="MZS44" s="27"/>
      <c r="MZT44" s="27"/>
      <c r="MZU44" s="27"/>
      <c r="MZV44" s="27"/>
      <c r="MZW44" s="27"/>
      <c r="MZX44" s="27"/>
      <c r="MZY44" s="27"/>
      <c r="MZZ44" s="27"/>
      <c r="NAA44" s="27"/>
      <c r="NAB44" s="27"/>
      <c r="NAC44" s="27"/>
      <c r="NAD44" s="27"/>
      <c r="NAE44" s="27"/>
      <c r="NAF44" s="27"/>
      <c r="NAG44" s="27"/>
      <c r="NAH44" s="27"/>
      <c r="NAI44" s="27"/>
      <c r="NAJ44" s="27"/>
      <c r="NAK44" s="27"/>
      <c r="NAL44" s="27"/>
      <c r="NAM44" s="27"/>
      <c r="NAN44" s="27"/>
      <c r="NAO44" s="27"/>
      <c r="NAP44" s="27"/>
      <c r="NAQ44" s="27"/>
      <c r="NAR44" s="27"/>
      <c r="NAS44" s="27"/>
      <c r="NAT44" s="27"/>
      <c r="NAU44" s="27"/>
      <c r="NAV44" s="27"/>
      <c r="NAW44" s="27"/>
      <c r="NAX44" s="27"/>
      <c r="NAY44" s="27"/>
      <c r="NAZ44" s="27"/>
      <c r="NBA44" s="27"/>
      <c r="NBB44" s="27"/>
      <c r="NBC44" s="27"/>
      <c r="NBD44" s="27"/>
      <c r="NBE44" s="27"/>
      <c r="NBF44" s="27"/>
      <c r="NBG44" s="27"/>
      <c r="NBH44" s="27"/>
      <c r="NBI44" s="27"/>
      <c r="NBJ44" s="27"/>
      <c r="NBK44" s="27"/>
      <c r="NBL44" s="27"/>
      <c r="NBM44" s="27"/>
      <c r="NBN44" s="27"/>
      <c r="NBO44" s="27"/>
      <c r="NBP44" s="27"/>
      <c r="NBQ44" s="27"/>
      <c r="NBR44" s="27"/>
      <c r="NBS44" s="27"/>
      <c r="NBT44" s="27"/>
      <c r="NBU44" s="27"/>
      <c r="NBV44" s="27"/>
      <c r="NBW44" s="27"/>
      <c r="NBX44" s="27"/>
      <c r="NBY44" s="27"/>
      <c r="NBZ44" s="27"/>
      <c r="NCA44" s="27"/>
      <c r="NCB44" s="27"/>
      <c r="NCC44" s="27"/>
      <c r="NCD44" s="27"/>
      <c r="NCE44" s="27"/>
      <c r="NCF44" s="27"/>
      <c r="NCG44" s="27"/>
      <c r="NCH44" s="27"/>
      <c r="NCI44" s="27"/>
      <c r="NCJ44" s="27"/>
      <c r="NCK44" s="27"/>
      <c r="NCL44" s="27"/>
      <c r="NCM44" s="27"/>
      <c r="NCN44" s="27"/>
      <c r="NCO44" s="27"/>
      <c r="NCP44" s="27"/>
      <c r="NCQ44" s="27"/>
      <c r="NCR44" s="27"/>
      <c r="NCS44" s="27"/>
      <c r="NCT44" s="27"/>
      <c r="NCU44" s="27"/>
      <c r="NCV44" s="27"/>
      <c r="NCW44" s="27"/>
      <c r="NCX44" s="27"/>
      <c r="NCY44" s="27"/>
      <c r="NCZ44" s="27"/>
      <c r="NDA44" s="27"/>
      <c r="NDB44" s="27"/>
      <c r="NDC44" s="27"/>
      <c r="NDD44" s="27"/>
      <c r="NDE44" s="27"/>
      <c r="NDF44" s="27"/>
      <c r="NDG44" s="27"/>
      <c r="NDH44" s="27"/>
      <c r="NDI44" s="27"/>
      <c r="NDJ44" s="27"/>
      <c r="NDK44" s="27"/>
      <c r="NDL44" s="27"/>
      <c r="NDM44" s="27"/>
      <c r="NDN44" s="27"/>
      <c r="NDO44" s="27"/>
      <c r="NDP44" s="27"/>
      <c r="NDQ44" s="27"/>
      <c r="NDR44" s="27"/>
      <c r="NDS44" s="27"/>
      <c r="NDT44" s="27"/>
      <c r="NDU44" s="27"/>
      <c r="NDV44" s="27"/>
      <c r="NDW44" s="27"/>
      <c r="NDX44" s="27"/>
      <c r="NDY44" s="27"/>
      <c r="NDZ44" s="27"/>
      <c r="NEA44" s="27"/>
      <c r="NEB44" s="27"/>
      <c r="NEC44" s="27"/>
      <c r="NED44" s="27"/>
      <c r="NEE44" s="27"/>
      <c r="NEF44" s="27"/>
      <c r="NEG44" s="27"/>
      <c r="NEH44" s="27"/>
      <c r="NEI44" s="27"/>
      <c r="NEJ44" s="27"/>
      <c r="NEK44" s="27"/>
      <c r="NEL44" s="27"/>
      <c r="NEM44" s="27"/>
      <c r="NEN44" s="27"/>
      <c r="NEO44" s="27"/>
      <c r="NEP44" s="27"/>
      <c r="NEQ44" s="27"/>
      <c r="NER44" s="27"/>
      <c r="NES44" s="27"/>
      <c r="NET44" s="27"/>
      <c r="NEU44" s="27"/>
      <c r="NEV44" s="27"/>
      <c r="NEW44" s="27"/>
      <c r="NEX44" s="27"/>
      <c r="NEY44" s="27"/>
      <c r="NEZ44" s="27"/>
      <c r="NFA44" s="27"/>
      <c r="NFB44" s="27"/>
      <c r="NFC44" s="27"/>
      <c r="NFD44" s="27"/>
      <c r="NFE44" s="27"/>
      <c r="NFF44" s="27"/>
      <c r="NFG44" s="27"/>
      <c r="NFH44" s="27"/>
      <c r="NFI44" s="27"/>
      <c r="NFJ44" s="27"/>
      <c r="NFK44" s="27"/>
      <c r="NFL44" s="27"/>
      <c r="NFM44" s="27"/>
      <c r="NFN44" s="27"/>
      <c r="NFO44" s="27"/>
      <c r="NFP44" s="27"/>
      <c r="NFQ44" s="27"/>
      <c r="NFR44" s="27"/>
      <c r="NFS44" s="27"/>
      <c r="NFT44" s="27"/>
      <c r="NFU44" s="27"/>
      <c r="NFV44" s="27"/>
      <c r="NFW44" s="27"/>
      <c r="NFX44" s="27"/>
      <c r="NFY44" s="27"/>
      <c r="NFZ44" s="27"/>
      <c r="NGA44" s="27"/>
      <c r="NGB44" s="27"/>
      <c r="NGC44" s="27"/>
      <c r="NGD44" s="27"/>
      <c r="NGE44" s="27"/>
      <c r="NGF44" s="27"/>
      <c r="NGG44" s="27"/>
      <c r="NGH44" s="27"/>
      <c r="NGI44" s="27"/>
      <c r="NGJ44" s="27"/>
      <c r="NGK44" s="27"/>
      <c r="NGL44" s="27"/>
      <c r="NGM44" s="27"/>
      <c r="NGN44" s="27"/>
      <c r="NGO44" s="27"/>
      <c r="NGP44" s="27"/>
      <c r="NGQ44" s="27"/>
      <c r="NGR44" s="27"/>
      <c r="NGS44" s="27"/>
      <c r="NGT44" s="27"/>
      <c r="NGU44" s="27"/>
      <c r="NGV44" s="27"/>
      <c r="NGW44" s="27"/>
      <c r="NGX44" s="27"/>
      <c r="NGY44" s="27"/>
      <c r="NGZ44" s="27"/>
      <c r="NHA44" s="27"/>
      <c r="NHB44" s="27"/>
      <c r="NHC44" s="27"/>
      <c r="NHD44" s="27"/>
      <c r="NHE44" s="27"/>
      <c r="NHF44" s="27"/>
      <c r="NHG44" s="27"/>
      <c r="NHH44" s="27"/>
      <c r="NHI44" s="27"/>
      <c r="NHJ44" s="27"/>
      <c r="NHK44" s="27"/>
      <c r="NHL44" s="27"/>
      <c r="NHM44" s="27"/>
      <c r="NHN44" s="27"/>
      <c r="NHO44" s="27"/>
      <c r="NHP44" s="27"/>
      <c r="NHQ44" s="27"/>
      <c r="NHR44" s="27"/>
      <c r="NHS44" s="27"/>
      <c r="NHT44" s="27"/>
      <c r="NHU44" s="27"/>
      <c r="NHV44" s="27"/>
      <c r="NHW44" s="27"/>
      <c r="NHX44" s="27"/>
      <c r="NHY44" s="27"/>
      <c r="NHZ44" s="27"/>
      <c r="NIA44" s="27"/>
      <c r="NIB44" s="27"/>
      <c r="NIC44" s="27"/>
      <c r="NID44" s="27"/>
      <c r="NIE44" s="27"/>
      <c r="NIF44" s="27"/>
      <c r="NIG44" s="27"/>
      <c r="NIH44" s="27"/>
      <c r="NII44" s="27"/>
      <c r="NIJ44" s="27"/>
      <c r="NIK44" s="27"/>
      <c r="NIL44" s="27"/>
      <c r="NIM44" s="27"/>
      <c r="NIO44" s="27"/>
      <c r="NIP44" s="27"/>
      <c r="NIQ44" s="27"/>
      <c r="NIT44" s="27"/>
      <c r="NIU44" s="27"/>
      <c r="NIV44" s="27"/>
      <c r="NIW44" s="27"/>
      <c r="NIX44" s="27"/>
      <c r="NIY44" s="27"/>
      <c r="NIZ44" s="27"/>
      <c r="NJA44" s="27"/>
      <c r="NJB44" s="27"/>
      <c r="NJC44" s="27"/>
      <c r="NJD44" s="27"/>
      <c r="NJL44" s="27"/>
      <c r="NJM44" s="27"/>
      <c r="NJN44" s="27"/>
      <c r="NJO44" s="27"/>
      <c r="NJP44" s="27"/>
      <c r="NJQ44" s="27"/>
      <c r="NJR44" s="27"/>
      <c r="NJS44" s="27"/>
      <c r="NJT44" s="27"/>
      <c r="NJU44" s="27"/>
      <c r="NJV44" s="27"/>
      <c r="NJW44" s="27"/>
      <c r="NJX44" s="27"/>
      <c r="NJY44" s="27"/>
      <c r="NJZ44" s="27"/>
      <c r="NKA44" s="27"/>
      <c r="NKB44" s="27"/>
      <c r="NKC44" s="27"/>
      <c r="NKD44" s="27"/>
      <c r="NKE44" s="27"/>
      <c r="NKF44" s="27"/>
      <c r="NKG44" s="27"/>
      <c r="NKH44" s="27"/>
      <c r="NKI44" s="27"/>
      <c r="NKJ44" s="27"/>
      <c r="NKK44" s="27"/>
      <c r="NKL44" s="27"/>
      <c r="NKM44" s="27"/>
      <c r="NKN44" s="27"/>
      <c r="NKO44" s="27"/>
      <c r="NKP44" s="27"/>
      <c r="NKQ44" s="27"/>
      <c r="NKR44" s="27"/>
      <c r="NKS44" s="27"/>
      <c r="NKT44" s="27"/>
      <c r="NKU44" s="27"/>
      <c r="NKV44" s="27"/>
      <c r="NKW44" s="27"/>
      <c r="NKX44" s="27"/>
      <c r="NKY44" s="27"/>
      <c r="NKZ44" s="27"/>
      <c r="NLA44" s="27"/>
      <c r="NLB44" s="27"/>
      <c r="NLC44" s="27"/>
      <c r="NLD44" s="27"/>
      <c r="NLE44" s="27"/>
      <c r="NLF44" s="27"/>
      <c r="NLG44" s="27"/>
      <c r="NLH44" s="27"/>
      <c r="NLI44" s="27"/>
      <c r="NLJ44" s="27"/>
      <c r="NLK44" s="27"/>
      <c r="NLL44" s="27"/>
      <c r="NLM44" s="27"/>
      <c r="NLN44" s="27"/>
      <c r="NLO44" s="27"/>
      <c r="NLP44" s="27"/>
      <c r="NLQ44" s="27"/>
      <c r="NLR44" s="27"/>
      <c r="NLS44" s="27"/>
      <c r="NLT44" s="27"/>
      <c r="NLU44" s="27"/>
      <c r="NLV44" s="27"/>
      <c r="NLW44" s="27"/>
      <c r="NLX44" s="27"/>
      <c r="NLY44" s="27"/>
      <c r="NLZ44" s="27"/>
      <c r="NMA44" s="27"/>
      <c r="NMB44" s="27"/>
      <c r="NMC44" s="27"/>
      <c r="NMD44" s="27"/>
      <c r="NME44" s="27"/>
      <c r="NMF44" s="27"/>
      <c r="NMG44" s="27"/>
      <c r="NMH44" s="27"/>
      <c r="NMI44" s="27"/>
      <c r="NMJ44" s="27"/>
      <c r="NMK44" s="27"/>
      <c r="NML44" s="27"/>
      <c r="NMM44" s="27"/>
      <c r="NMN44" s="27"/>
      <c r="NMO44" s="27"/>
      <c r="NMP44" s="27"/>
      <c r="NMQ44" s="27"/>
      <c r="NMR44" s="27"/>
      <c r="NMS44" s="27"/>
      <c r="NMT44" s="27"/>
      <c r="NMU44" s="27"/>
      <c r="NMV44" s="27"/>
      <c r="NMW44" s="27"/>
      <c r="NMX44" s="27"/>
      <c r="NMY44" s="27"/>
      <c r="NMZ44" s="27"/>
      <c r="NNA44" s="27"/>
      <c r="NNB44" s="27"/>
      <c r="NNC44" s="27"/>
      <c r="NND44" s="27"/>
      <c r="NNE44" s="27"/>
      <c r="NNF44" s="27"/>
      <c r="NNG44" s="27"/>
      <c r="NNH44" s="27"/>
      <c r="NNI44" s="27"/>
      <c r="NNJ44" s="27"/>
      <c r="NNK44" s="27"/>
      <c r="NNL44" s="27"/>
      <c r="NNM44" s="27"/>
      <c r="NNN44" s="27"/>
      <c r="NNO44" s="27"/>
      <c r="NNP44" s="27"/>
      <c r="NNQ44" s="27"/>
      <c r="NNR44" s="27"/>
      <c r="NNS44" s="27"/>
      <c r="NNT44" s="27"/>
      <c r="NNU44" s="27"/>
      <c r="NNV44" s="27"/>
      <c r="NNW44" s="27"/>
      <c r="NNX44" s="27"/>
      <c r="NNY44" s="27"/>
      <c r="NNZ44" s="27"/>
      <c r="NOA44" s="27"/>
      <c r="NOB44" s="27"/>
      <c r="NOC44" s="27"/>
      <c r="NOD44" s="27"/>
      <c r="NOE44" s="27"/>
      <c r="NOF44" s="27"/>
      <c r="NOG44" s="27"/>
      <c r="NOH44" s="27"/>
      <c r="NOI44" s="27"/>
      <c r="NOJ44" s="27"/>
      <c r="NOK44" s="27"/>
      <c r="NOL44" s="27"/>
      <c r="NOM44" s="27"/>
      <c r="NON44" s="27"/>
      <c r="NOO44" s="27"/>
      <c r="NOP44" s="27"/>
      <c r="NOQ44" s="27"/>
      <c r="NOR44" s="27"/>
      <c r="NOS44" s="27"/>
      <c r="NOT44" s="27"/>
      <c r="NOU44" s="27"/>
      <c r="NOV44" s="27"/>
      <c r="NOW44" s="27"/>
      <c r="NOX44" s="27"/>
      <c r="NOY44" s="27"/>
      <c r="NOZ44" s="27"/>
      <c r="NPA44" s="27"/>
      <c r="NPB44" s="27"/>
      <c r="NPC44" s="27"/>
      <c r="NPD44" s="27"/>
      <c r="NPE44" s="27"/>
      <c r="NPF44" s="27"/>
      <c r="NPG44" s="27"/>
      <c r="NPH44" s="27"/>
      <c r="NPI44" s="27"/>
      <c r="NPJ44" s="27"/>
      <c r="NPK44" s="27"/>
      <c r="NPL44" s="27"/>
      <c r="NPM44" s="27"/>
      <c r="NPN44" s="27"/>
      <c r="NPO44" s="27"/>
      <c r="NPP44" s="27"/>
      <c r="NPQ44" s="27"/>
      <c r="NPR44" s="27"/>
      <c r="NPS44" s="27"/>
      <c r="NPT44" s="27"/>
      <c r="NPU44" s="27"/>
      <c r="NPV44" s="27"/>
      <c r="NPW44" s="27"/>
      <c r="NPX44" s="27"/>
      <c r="NPY44" s="27"/>
      <c r="NPZ44" s="27"/>
      <c r="NQA44" s="27"/>
      <c r="NQB44" s="27"/>
      <c r="NQC44" s="27"/>
      <c r="NQD44" s="27"/>
      <c r="NQE44" s="27"/>
      <c r="NQF44" s="27"/>
      <c r="NQG44" s="27"/>
      <c r="NQH44" s="27"/>
      <c r="NQI44" s="27"/>
      <c r="NQJ44" s="27"/>
      <c r="NQK44" s="27"/>
      <c r="NQL44" s="27"/>
      <c r="NQM44" s="27"/>
      <c r="NQN44" s="27"/>
      <c r="NQO44" s="27"/>
      <c r="NQP44" s="27"/>
      <c r="NQQ44" s="27"/>
      <c r="NQR44" s="27"/>
      <c r="NQS44" s="27"/>
      <c r="NQT44" s="27"/>
      <c r="NQU44" s="27"/>
      <c r="NQV44" s="27"/>
      <c r="NQW44" s="27"/>
      <c r="NQX44" s="27"/>
      <c r="NQY44" s="27"/>
      <c r="NQZ44" s="27"/>
      <c r="NRA44" s="27"/>
      <c r="NRB44" s="27"/>
      <c r="NRC44" s="27"/>
      <c r="NRD44" s="27"/>
      <c r="NRE44" s="27"/>
      <c r="NRF44" s="27"/>
      <c r="NRG44" s="27"/>
      <c r="NRH44" s="27"/>
      <c r="NRI44" s="27"/>
      <c r="NRJ44" s="27"/>
      <c r="NRK44" s="27"/>
      <c r="NRL44" s="27"/>
      <c r="NRM44" s="27"/>
      <c r="NRN44" s="27"/>
      <c r="NRO44" s="27"/>
      <c r="NRP44" s="27"/>
      <c r="NRQ44" s="27"/>
      <c r="NRR44" s="27"/>
      <c r="NRS44" s="27"/>
      <c r="NRT44" s="27"/>
      <c r="NRU44" s="27"/>
      <c r="NRV44" s="27"/>
      <c r="NRW44" s="27"/>
      <c r="NRX44" s="27"/>
      <c r="NRY44" s="27"/>
      <c r="NRZ44" s="27"/>
      <c r="NSA44" s="27"/>
      <c r="NSB44" s="27"/>
      <c r="NSC44" s="27"/>
      <c r="NSD44" s="27"/>
      <c r="NSE44" s="27"/>
      <c r="NSF44" s="27"/>
      <c r="NSG44" s="27"/>
      <c r="NSH44" s="27"/>
      <c r="NSI44" s="27"/>
      <c r="NSK44" s="27"/>
      <c r="NSL44" s="27"/>
      <c r="NSM44" s="27"/>
      <c r="NSP44" s="27"/>
      <c r="NSQ44" s="27"/>
      <c r="NSR44" s="27"/>
      <c r="NSS44" s="27"/>
      <c r="NST44" s="27"/>
      <c r="NSU44" s="27"/>
      <c r="NSV44" s="27"/>
      <c r="NSW44" s="27"/>
      <c r="NSX44" s="27"/>
      <c r="NSY44" s="27"/>
      <c r="NSZ44" s="27"/>
      <c r="NTH44" s="27"/>
      <c r="NTI44" s="27"/>
      <c r="NTJ44" s="27"/>
      <c r="NTK44" s="27"/>
      <c r="NTL44" s="27"/>
      <c r="NTM44" s="27"/>
      <c r="NTN44" s="27"/>
      <c r="NTO44" s="27"/>
      <c r="NTP44" s="27"/>
      <c r="NTQ44" s="27"/>
      <c r="NTR44" s="27"/>
      <c r="NTS44" s="27"/>
      <c r="NTT44" s="27"/>
      <c r="NTU44" s="27"/>
      <c r="NTV44" s="27"/>
      <c r="NTW44" s="27"/>
      <c r="NTX44" s="27"/>
      <c r="NTY44" s="27"/>
      <c r="NTZ44" s="27"/>
      <c r="NUA44" s="27"/>
      <c r="NUB44" s="27"/>
      <c r="NUC44" s="27"/>
      <c r="NUD44" s="27"/>
      <c r="NUE44" s="27"/>
      <c r="NUF44" s="27"/>
      <c r="NUG44" s="27"/>
      <c r="NUH44" s="27"/>
      <c r="NUI44" s="27"/>
      <c r="NUJ44" s="27"/>
      <c r="NUK44" s="27"/>
      <c r="NUL44" s="27"/>
      <c r="NUM44" s="27"/>
      <c r="NUN44" s="27"/>
      <c r="NUO44" s="27"/>
      <c r="NUP44" s="27"/>
      <c r="NUQ44" s="27"/>
      <c r="NUR44" s="27"/>
      <c r="NUS44" s="27"/>
      <c r="NUT44" s="27"/>
      <c r="NUU44" s="27"/>
      <c r="NUV44" s="27"/>
      <c r="NUW44" s="27"/>
      <c r="NUX44" s="27"/>
      <c r="NUY44" s="27"/>
      <c r="NUZ44" s="27"/>
      <c r="NVA44" s="27"/>
      <c r="NVB44" s="27"/>
      <c r="NVC44" s="27"/>
      <c r="NVD44" s="27"/>
      <c r="NVE44" s="27"/>
      <c r="NVF44" s="27"/>
      <c r="NVG44" s="27"/>
      <c r="NVH44" s="27"/>
      <c r="NVI44" s="27"/>
      <c r="NVJ44" s="27"/>
      <c r="NVK44" s="27"/>
      <c r="NVL44" s="27"/>
      <c r="NVM44" s="27"/>
      <c r="NVN44" s="27"/>
      <c r="NVO44" s="27"/>
      <c r="NVP44" s="27"/>
      <c r="NVQ44" s="27"/>
      <c r="NVR44" s="27"/>
      <c r="NVS44" s="27"/>
      <c r="NVT44" s="27"/>
      <c r="NVU44" s="27"/>
      <c r="NVV44" s="27"/>
      <c r="NVW44" s="27"/>
      <c r="NVX44" s="27"/>
      <c r="NVY44" s="27"/>
      <c r="NVZ44" s="27"/>
      <c r="NWA44" s="27"/>
      <c r="NWB44" s="27"/>
      <c r="NWC44" s="27"/>
      <c r="NWD44" s="27"/>
      <c r="NWE44" s="27"/>
      <c r="NWF44" s="27"/>
      <c r="NWG44" s="27"/>
      <c r="NWH44" s="27"/>
      <c r="NWI44" s="27"/>
      <c r="NWJ44" s="27"/>
      <c r="NWK44" s="27"/>
      <c r="NWL44" s="27"/>
      <c r="NWM44" s="27"/>
      <c r="NWN44" s="27"/>
      <c r="NWO44" s="27"/>
      <c r="NWP44" s="27"/>
      <c r="NWQ44" s="27"/>
      <c r="NWR44" s="27"/>
      <c r="NWS44" s="27"/>
      <c r="NWT44" s="27"/>
      <c r="NWU44" s="27"/>
      <c r="NWV44" s="27"/>
      <c r="NWW44" s="27"/>
      <c r="NWX44" s="27"/>
      <c r="NWY44" s="27"/>
      <c r="NWZ44" s="27"/>
      <c r="NXA44" s="27"/>
      <c r="NXB44" s="27"/>
      <c r="NXC44" s="27"/>
      <c r="NXD44" s="27"/>
      <c r="NXE44" s="27"/>
      <c r="NXF44" s="27"/>
      <c r="NXG44" s="27"/>
      <c r="NXH44" s="27"/>
      <c r="NXI44" s="27"/>
      <c r="NXJ44" s="27"/>
      <c r="NXK44" s="27"/>
      <c r="NXL44" s="27"/>
      <c r="NXM44" s="27"/>
      <c r="NXN44" s="27"/>
      <c r="NXO44" s="27"/>
      <c r="NXP44" s="27"/>
      <c r="NXQ44" s="27"/>
      <c r="NXR44" s="27"/>
      <c r="NXS44" s="27"/>
      <c r="NXT44" s="27"/>
      <c r="NXU44" s="27"/>
      <c r="NXV44" s="27"/>
      <c r="NXW44" s="27"/>
      <c r="NXX44" s="27"/>
      <c r="NXY44" s="27"/>
      <c r="NXZ44" s="27"/>
      <c r="NYA44" s="27"/>
      <c r="NYB44" s="27"/>
      <c r="NYC44" s="27"/>
      <c r="NYD44" s="27"/>
      <c r="NYE44" s="27"/>
      <c r="NYF44" s="27"/>
      <c r="NYG44" s="27"/>
      <c r="NYH44" s="27"/>
      <c r="NYI44" s="27"/>
      <c r="NYJ44" s="27"/>
      <c r="NYK44" s="27"/>
      <c r="NYL44" s="27"/>
      <c r="NYM44" s="27"/>
      <c r="NYN44" s="27"/>
      <c r="NYO44" s="27"/>
      <c r="NYP44" s="27"/>
      <c r="NYQ44" s="27"/>
      <c r="NYR44" s="27"/>
      <c r="NYS44" s="27"/>
      <c r="NYT44" s="27"/>
      <c r="NYU44" s="27"/>
      <c r="NYV44" s="27"/>
      <c r="NYW44" s="27"/>
      <c r="NYX44" s="27"/>
      <c r="NYY44" s="27"/>
      <c r="NYZ44" s="27"/>
      <c r="NZA44" s="27"/>
      <c r="NZB44" s="27"/>
      <c r="NZC44" s="27"/>
      <c r="NZD44" s="27"/>
      <c r="NZE44" s="27"/>
      <c r="NZF44" s="27"/>
      <c r="NZG44" s="27"/>
      <c r="NZH44" s="27"/>
      <c r="NZI44" s="27"/>
      <c r="NZJ44" s="27"/>
      <c r="NZK44" s="27"/>
      <c r="NZL44" s="27"/>
      <c r="NZM44" s="27"/>
      <c r="NZN44" s="27"/>
      <c r="NZO44" s="27"/>
      <c r="NZP44" s="27"/>
      <c r="NZQ44" s="27"/>
      <c r="NZR44" s="27"/>
      <c r="NZS44" s="27"/>
      <c r="NZT44" s="27"/>
      <c r="NZU44" s="27"/>
      <c r="NZV44" s="27"/>
      <c r="NZW44" s="27"/>
      <c r="NZX44" s="27"/>
      <c r="NZY44" s="27"/>
      <c r="NZZ44" s="27"/>
      <c r="OAA44" s="27"/>
      <c r="OAB44" s="27"/>
      <c r="OAC44" s="27"/>
      <c r="OAD44" s="27"/>
      <c r="OAE44" s="27"/>
      <c r="OAF44" s="27"/>
      <c r="OAG44" s="27"/>
      <c r="OAH44" s="27"/>
      <c r="OAI44" s="27"/>
      <c r="OAJ44" s="27"/>
      <c r="OAK44" s="27"/>
      <c r="OAL44" s="27"/>
      <c r="OAM44" s="27"/>
      <c r="OAN44" s="27"/>
      <c r="OAO44" s="27"/>
      <c r="OAP44" s="27"/>
      <c r="OAQ44" s="27"/>
      <c r="OAR44" s="27"/>
      <c r="OAS44" s="27"/>
      <c r="OAT44" s="27"/>
      <c r="OAU44" s="27"/>
      <c r="OAV44" s="27"/>
      <c r="OAW44" s="27"/>
      <c r="OAX44" s="27"/>
      <c r="OAY44" s="27"/>
      <c r="OAZ44" s="27"/>
      <c r="OBA44" s="27"/>
      <c r="OBB44" s="27"/>
      <c r="OBC44" s="27"/>
      <c r="OBD44" s="27"/>
      <c r="OBE44" s="27"/>
      <c r="OBF44" s="27"/>
      <c r="OBG44" s="27"/>
      <c r="OBH44" s="27"/>
      <c r="OBI44" s="27"/>
      <c r="OBJ44" s="27"/>
      <c r="OBK44" s="27"/>
      <c r="OBL44" s="27"/>
      <c r="OBM44" s="27"/>
      <c r="OBN44" s="27"/>
      <c r="OBO44" s="27"/>
      <c r="OBP44" s="27"/>
      <c r="OBQ44" s="27"/>
      <c r="OBR44" s="27"/>
      <c r="OBS44" s="27"/>
      <c r="OBT44" s="27"/>
      <c r="OBU44" s="27"/>
      <c r="OBV44" s="27"/>
      <c r="OBW44" s="27"/>
      <c r="OBX44" s="27"/>
      <c r="OBY44" s="27"/>
      <c r="OBZ44" s="27"/>
      <c r="OCA44" s="27"/>
      <c r="OCB44" s="27"/>
      <c r="OCC44" s="27"/>
      <c r="OCD44" s="27"/>
      <c r="OCE44" s="27"/>
      <c r="OCG44" s="27"/>
      <c r="OCH44" s="27"/>
      <c r="OCI44" s="27"/>
      <c r="OCL44" s="27"/>
      <c r="OCM44" s="27"/>
      <c r="OCN44" s="27"/>
      <c r="OCO44" s="27"/>
      <c r="OCP44" s="27"/>
      <c r="OCQ44" s="27"/>
      <c r="OCR44" s="27"/>
      <c r="OCS44" s="27"/>
      <c r="OCT44" s="27"/>
      <c r="OCU44" s="27"/>
      <c r="OCV44" s="27"/>
      <c r="ODD44" s="27"/>
      <c r="ODE44" s="27"/>
      <c r="ODF44" s="27"/>
      <c r="ODG44" s="27"/>
      <c r="ODH44" s="27"/>
      <c r="ODI44" s="27"/>
      <c r="ODJ44" s="27"/>
      <c r="ODK44" s="27"/>
      <c r="ODL44" s="27"/>
      <c r="ODM44" s="27"/>
      <c r="ODN44" s="27"/>
      <c r="ODO44" s="27"/>
      <c r="ODP44" s="27"/>
      <c r="ODQ44" s="27"/>
      <c r="ODR44" s="27"/>
      <c r="ODS44" s="27"/>
      <c r="ODT44" s="27"/>
      <c r="ODU44" s="27"/>
      <c r="ODV44" s="27"/>
      <c r="ODW44" s="27"/>
      <c r="ODX44" s="27"/>
      <c r="ODY44" s="27"/>
      <c r="ODZ44" s="27"/>
      <c r="OEA44" s="27"/>
      <c r="OEB44" s="27"/>
      <c r="OEC44" s="27"/>
      <c r="OED44" s="27"/>
      <c r="OEE44" s="27"/>
      <c r="OEF44" s="27"/>
      <c r="OEG44" s="27"/>
      <c r="OEH44" s="27"/>
      <c r="OEI44" s="27"/>
      <c r="OEJ44" s="27"/>
      <c r="OEK44" s="27"/>
      <c r="OEL44" s="27"/>
      <c r="OEM44" s="27"/>
      <c r="OEN44" s="27"/>
      <c r="OEO44" s="27"/>
      <c r="OEP44" s="27"/>
      <c r="OEQ44" s="27"/>
      <c r="OER44" s="27"/>
      <c r="OES44" s="27"/>
      <c r="OET44" s="27"/>
      <c r="OEU44" s="27"/>
      <c r="OEV44" s="27"/>
      <c r="OEW44" s="27"/>
      <c r="OEX44" s="27"/>
      <c r="OEY44" s="27"/>
      <c r="OEZ44" s="27"/>
      <c r="OFA44" s="27"/>
      <c r="OFB44" s="27"/>
      <c r="OFC44" s="27"/>
      <c r="OFD44" s="27"/>
      <c r="OFE44" s="27"/>
      <c r="OFF44" s="27"/>
      <c r="OFG44" s="27"/>
      <c r="OFH44" s="27"/>
      <c r="OFI44" s="27"/>
      <c r="OFJ44" s="27"/>
      <c r="OFK44" s="27"/>
      <c r="OFL44" s="27"/>
      <c r="OFM44" s="27"/>
      <c r="OFN44" s="27"/>
      <c r="OFO44" s="27"/>
      <c r="OFP44" s="27"/>
      <c r="OFQ44" s="27"/>
      <c r="OFR44" s="27"/>
      <c r="OFS44" s="27"/>
      <c r="OFT44" s="27"/>
      <c r="OFU44" s="27"/>
      <c r="OFV44" s="27"/>
      <c r="OFW44" s="27"/>
      <c r="OFX44" s="27"/>
      <c r="OFY44" s="27"/>
      <c r="OFZ44" s="27"/>
      <c r="OGA44" s="27"/>
      <c r="OGB44" s="27"/>
      <c r="OGC44" s="27"/>
      <c r="OGD44" s="27"/>
      <c r="OGE44" s="27"/>
      <c r="OGF44" s="27"/>
      <c r="OGG44" s="27"/>
      <c r="OGH44" s="27"/>
      <c r="OGI44" s="27"/>
      <c r="OGJ44" s="27"/>
      <c r="OGK44" s="27"/>
      <c r="OGL44" s="27"/>
      <c r="OGM44" s="27"/>
      <c r="OGN44" s="27"/>
      <c r="OGO44" s="27"/>
      <c r="OGP44" s="27"/>
      <c r="OGQ44" s="27"/>
      <c r="OGR44" s="27"/>
      <c r="OGS44" s="27"/>
      <c r="OGT44" s="27"/>
      <c r="OGU44" s="27"/>
      <c r="OGV44" s="27"/>
      <c r="OGW44" s="27"/>
      <c r="OGX44" s="27"/>
      <c r="OGY44" s="27"/>
      <c r="OGZ44" s="27"/>
      <c r="OHA44" s="27"/>
      <c r="OHB44" s="27"/>
      <c r="OHC44" s="27"/>
      <c r="OHD44" s="27"/>
      <c r="OHE44" s="27"/>
      <c r="OHF44" s="27"/>
      <c r="OHG44" s="27"/>
      <c r="OHH44" s="27"/>
      <c r="OHI44" s="27"/>
      <c r="OHJ44" s="27"/>
      <c r="OHK44" s="27"/>
      <c r="OHL44" s="27"/>
      <c r="OHM44" s="27"/>
      <c r="OHN44" s="27"/>
      <c r="OHO44" s="27"/>
      <c r="OHP44" s="27"/>
      <c r="OHQ44" s="27"/>
      <c r="OHR44" s="27"/>
      <c r="OHS44" s="27"/>
      <c r="OHT44" s="27"/>
      <c r="OHU44" s="27"/>
      <c r="OHV44" s="27"/>
      <c r="OHW44" s="27"/>
      <c r="OHX44" s="27"/>
      <c r="OHY44" s="27"/>
      <c r="OHZ44" s="27"/>
      <c r="OIA44" s="27"/>
      <c r="OIB44" s="27"/>
      <c r="OIC44" s="27"/>
      <c r="OID44" s="27"/>
      <c r="OIE44" s="27"/>
      <c r="OIF44" s="27"/>
      <c r="OIG44" s="27"/>
      <c r="OIH44" s="27"/>
      <c r="OII44" s="27"/>
      <c r="OIJ44" s="27"/>
      <c r="OIK44" s="27"/>
      <c r="OIL44" s="27"/>
      <c r="OIM44" s="27"/>
      <c r="OIN44" s="27"/>
      <c r="OIO44" s="27"/>
      <c r="OIP44" s="27"/>
      <c r="OIQ44" s="27"/>
      <c r="OIR44" s="27"/>
      <c r="OIS44" s="27"/>
      <c r="OIT44" s="27"/>
      <c r="OIU44" s="27"/>
      <c r="OIV44" s="27"/>
      <c r="OIW44" s="27"/>
      <c r="OIX44" s="27"/>
      <c r="OIY44" s="27"/>
      <c r="OIZ44" s="27"/>
      <c r="OJA44" s="27"/>
      <c r="OJB44" s="27"/>
      <c r="OJC44" s="27"/>
      <c r="OJD44" s="27"/>
      <c r="OJE44" s="27"/>
      <c r="OJF44" s="27"/>
      <c r="OJG44" s="27"/>
      <c r="OJH44" s="27"/>
      <c r="OJI44" s="27"/>
      <c r="OJJ44" s="27"/>
      <c r="OJK44" s="27"/>
      <c r="OJL44" s="27"/>
      <c r="OJM44" s="27"/>
      <c r="OJN44" s="27"/>
      <c r="OJO44" s="27"/>
      <c r="OJP44" s="27"/>
      <c r="OJQ44" s="27"/>
      <c r="OJR44" s="27"/>
      <c r="OJS44" s="27"/>
      <c r="OJT44" s="27"/>
      <c r="OJU44" s="27"/>
      <c r="OJV44" s="27"/>
      <c r="OJW44" s="27"/>
      <c r="OJX44" s="27"/>
      <c r="OJY44" s="27"/>
      <c r="OJZ44" s="27"/>
      <c r="OKA44" s="27"/>
      <c r="OKB44" s="27"/>
      <c r="OKC44" s="27"/>
      <c r="OKD44" s="27"/>
      <c r="OKE44" s="27"/>
      <c r="OKF44" s="27"/>
      <c r="OKG44" s="27"/>
      <c r="OKH44" s="27"/>
      <c r="OKI44" s="27"/>
      <c r="OKJ44" s="27"/>
      <c r="OKK44" s="27"/>
      <c r="OKL44" s="27"/>
      <c r="OKM44" s="27"/>
      <c r="OKN44" s="27"/>
      <c r="OKO44" s="27"/>
      <c r="OKP44" s="27"/>
      <c r="OKQ44" s="27"/>
      <c r="OKR44" s="27"/>
      <c r="OKS44" s="27"/>
      <c r="OKT44" s="27"/>
      <c r="OKU44" s="27"/>
      <c r="OKV44" s="27"/>
      <c r="OKW44" s="27"/>
      <c r="OKX44" s="27"/>
      <c r="OKY44" s="27"/>
      <c r="OKZ44" s="27"/>
      <c r="OLA44" s="27"/>
      <c r="OLB44" s="27"/>
      <c r="OLC44" s="27"/>
      <c r="OLD44" s="27"/>
      <c r="OLE44" s="27"/>
      <c r="OLF44" s="27"/>
      <c r="OLG44" s="27"/>
      <c r="OLH44" s="27"/>
      <c r="OLI44" s="27"/>
      <c r="OLJ44" s="27"/>
      <c r="OLK44" s="27"/>
      <c r="OLL44" s="27"/>
      <c r="OLM44" s="27"/>
      <c r="OLN44" s="27"/>
      <c r="OLO44" s="27"/>
      <c r="OLP44" s="27"/>
      <c r="OLQ44" s="27"/>
      <c r="OLR44" s="27"/>
      <c r="OLS44" s="27"/>
      <c r="OLT44" s="27"/>
      <c r="OLU44" s="27"/>
      <c r="OLV44" s="27"/>
      <c r="OLW44" s="27"/>
      <c r="OLX44" s="27"/>
      <c r="OLY44" s="27"/>
      <c r="OLZ44" s="27"/>
      <c r="OMA44" s="27"/>
      <c r="OMC44" s="27"/>
      <c r="OMD44" s="27"/>
      <c r="OME44" s="27"/>
      <c r="OMH44" s="27"/>
      <c r="OMI44" s="27"/>
      <c r="OMJ44" s="27"/>
      <c r="OMK44" s="27"/>
      <c r="OML44" s="27"/>
      <c r="OMM44" s="27"/>
      <c r="OMN44" s="27"/>
      <c r="OMO44" s="27"/>
      <c r="OMP44" s="27"/>
      <c r="OMQ44" s="27"/>
      <c r="OMR44" s="27"/>
      <c r="OMZ44" s="27"/>
      <c r="ONA44" s="27"/>
      <c r="ONB44" s="27"/>
      <c r="ONC44" s="27"/>
      <c r="OND44" s="27"/>
      <c r="ONE44" s="27"/>
      <c r="ONF44" s="27"/>
      <c r="ONG44" s="27"/>
      <c r="ONH44" s="27"/>
      <c r="ONI44" s="27"/>
      <c r="ONJ44" s="27"/>
      <c r="ONK44" s="27"/>
      <c r="ONL44" s="27"/>
      <c r="ONM44" s="27"/>
      <c r="ONN44" s="27"/>
      <c r="ONO44" s="27"/>
      <c r="ONP44" s="27"/>
      <c r="ONQ44" s="27"/>
      <c r="ONR44" s="27"/>
      <c r="ONS44" s="27"/>
      <c r="ONT44" s="27"/>
      <c r="ONU44" s="27"/>
      <c r="ONV44" s="27"/>
      <c r="ONW44" s="27"/>
      <c r="ONX44" s="27"/>
      <c r="ONY44" s="27"/>
      <c r="ONZ44" s="27"/>
      <c r="OOA44" s="27"/>
      <c r="OOB44" s="27"/>
      <c r="OOC44" s="27"/>
      <c r="OOD44" s="27"/>
      <c r="OOE44" s="27"/>
      <c r="OOF44" s="27"/>
      <c r="OOG44" s="27"/>
      <c r="OOH44" s="27"/>
      <c r="OOI44" s="27"/>
      <c r="OOJ44" s="27"/>
      <c r="OOK44" s="27"/>
      <c r="OOL44" s="27"/>
      <c r="OOM44" s="27"/>
      <c r="OON44" s="27"/>
      <c r="OOO44" s="27"/>
      <c r="OOP44" s="27"/>
      <c r="OOQ44" s="27"/>
      <c r="OOR44" s="27"/>
      <c r="OOS44" s="27"/>
      <c r="OOT44" s="27"/>
      <c r="OOU44" s="27"/>
      <c r="OOV44" s="27"/>
      <c r="OOW44" s="27"/>
      <c r="OOX44" s="27"/>
      <c r="OOY44" s="27"/>
      <c r="OOZ44" s="27"/>
      <c r="OPA44" s="27"/>
      <c r="OPB44" s="27"/>
      <c r="OPC44" s="27"/>
      <c r="OPD44" s="27"/>
      <c r="OPE44" s="27"/>
      <c r="OPF44" s="27"/>
      <c r="OPG44" s="27"/>
      <c r="OPH44" s="27"/>
      <c r="OPI44" s="27"/>
      <c r="OPJ44" s="27"/>
      <c r="OPK44" s="27"/>
      <c r="OPL44" s="27"/>
      <c r="OPM44" s="27"/>
      <c r="OPN44" s="27"/>
      <c r="OPO44" s="27"/>
      <c r="OPP44" s="27"/>
      <c r="OPQ44" s="27"/>
      <c r="OPR44" s="27"/>
      <c r="OPS44" s="27"/>
      <c r="OPT44" s="27"/>
      <c r="OPU44" s="27"/>
      <c r="OPV44" s="27"/>
      <c r="OPW44" s="27"/>
      <c r="OPX44" s="27"/>
      <c r="OPY44" s="27"/>
      <c r="OPZ44" s="27"/>
      <c r="OQA44" s="27"/>
      <c r="OQB44" s="27"/>
      <c r="OQC44" s="27"/>
      <c r="OQD44" s="27"/>
      <c r="OQE44" s="27"/>
      <c r="OQF44" s="27"/>
      <c r="OQG44" s="27"/>
      <c r="OQH44" s="27"/>
      <c r="OQI44" s="27"/>
      <c r="OQJ44" s="27"/>
      <c r="OQK44" s="27"/>
      <c r="OQL44" s="27"/>
      <c r="OQM44" s="27"/>
      <c r="OQN44" s="27"/>
      <c r="OQO44" s="27"/>
      <c r="OQP44" s="27"/>
      <c r="OQQ44" s="27"/>
      <c r="OQR44" s="27"/>
      <c r="OQS44" s="27"/>
      <c r="OQT44" s="27"/>
      <c r="OQU44" s="27"/>
      <c r="OQV44" s="27"/>
      <c r="OQW44" s="27"/>
      <c r="OQX44" s="27"/>
      <c r="OQY44" s="27"/>
      <c r="OQZ44" s="27"/>
      <c r="ORA44" s="27"/>
      <c r="ORB44" s="27"/>
      <c r="ORC44" s="27"/>
      <c r="ORD44" s="27"/>
      <c r="ORE44" s="27"/>
      <c r="ORF44" s="27"/>
      <c r="ORG44" s="27"/>
      <c r="ORH44" s="27"/>
      <c r="ORI44" s="27"/>
      <c r="ORJ44" s="27"/>
      <c r="ORK44" s="27"/>
      <c r="ORL44" s="27"/>
      <c r="ORM44" s="27"/>
      <c r="ORN44" s="27"/>
      <c r="ORO44" s="27"/>
      <c r="ORP44" s="27"/>
      <c r="ORQ44" s="27"/>
      <c r="ORR44" s="27"/>
      <c r="ORS44" s="27"/>
      <c r="ORT44" s="27"/>
      <c r="ORU44" s="27"/>
      <c r="ORV44" s="27"/>
      <c r="ORW44" s="27"/>
      <c r="ORX44" s="27"/>
      <c r="ORY44" s="27"/>
      <c r="ORZ44" s="27"/>
      <c r="OSA44" s="27"/>
      <c r="OSB44" s="27"/>
      <c r="OSC44" s="27"/>
      <c r="OSD44" s="27"/>
      <c r="OSE44" s="27"/>
      <c r="OSF44" s="27"/>
      <c r="OSG44" s="27"/>
      <c r="OSH44" s="27"/>
      <c r="OSI44" s="27"/>
      <c r="OSJ44" s="27"/>
      <c r="OSK44" s="27"/>
      <c r="OSL44" s="27"/>
      <c r="OSM44" s="27"/>
      <c r="OSN44" s="27"/>
      <c r="OSO44" s="27"/>
      <c r="OSP44" s="27"/>
      <c r="OSQ44" s="27"/>
      <c r="OSR44" s="27"/>
      <c r="OSS44" s="27"/>
      <c r="OST44" s="27"/>
      <c r="OSU44" s="27"/>
      <c r="OSV44" s="27"/>
      <c r="OSW44" s="27"/>
      <c r="OSX44" s="27"/>
      <c r="OSY44" s="27"/>
      <c r="OSZ44" s="27"/>
      <c r="OTA44" s="27"/>
      <c r="OTB44" s="27"/>
      <c r="OTC44" s="27"/>
      <c r="OTD44" s="27"/>
      <c r="OTE44" s="27"/>
      <c r="OTF44" s="27"/>
      <c r="OTG44" s="27"/>
      <c r="OTH44" s="27"/>
      <c r="OTI44" s="27"/>
      <c r="OTJ44" s="27"/>
      <c r="OTK44" s="27"/>
      <c r="OTL44" s="27"/>
      <c r="OTM44" s="27"/>
      <c r="OTN44" s="27"/>
      <c r="OTO44" s="27"/>
      <c r="OTP44" s="27"/>
      <c r="OTQ44" s="27"/>
      <c r="OTR44" s="27"/>
      <c r="OTS44" s="27"/>
      <c r="OTT44" s="27"/>
      <c r="OTU44" s="27"/>
      <c r="OTV44" s="27"/>
      <c r="OTW44" s="27"/>
      <c r="OTX44" s="27"/>
      <c r="OTY44" s="27"/>
      <c r="OTZ44" s="27"/>
      <c r="OUA44" s="27"/>
      <c r="OUB44" s="27"/>
      <c r="OUC44" s="27"/>
      <c r="OUD44" s="27"/>
      <c r="OUE44" s="27"/>
      <c r="OUF44" s="27"/>
      <c r="OUG44" s="27"/>
      <c r="OUH44" s="27"/>
      <c r="OUI44" s="27"/>
      <c r="OUJ44" s="27"/>
      <c r="OUK44" s="27"/>
      <c r="OUL44" s="27"/>
      <c r="OUM44" s="27"/>
      <c r="OUN44" s="27"/>
      <c r="OUO44" s="27"/>
      <c r="OUP44" s="27"/>
      <c r="OUQ44" s="27"/>
      <c r="OUR44" s="27"/>
      <c r="OUS44" s="27"/>
      <c r="OUT44" s="27"/>
      <c r="OUU44" s="27"/>
      <c r="OUV44" s="27"/>
      <c r="OUW44" s="27"/>
      <c r="OUX44" s="27"/>
      <c r="OUY44" s="27"/>
      <c r="OUZ44" s="27"/>
      <c r="OVA44" s="27"/>
      <c r="OVB44" s="27"/>
      <c r="OVC44" s="27"/>
      <c r="OVD44" s="27"/>
      <c r="OVE44" s="27"/>
      <c r="OVF44" s="27"/>
      <c r="OVG44" s="27"/>
      <c r="OVH44" s="27"/>
      <c r="OVI44" s="27"/>
      <c r="OVJ44" s="27"/>
      <c r="OVK44" s="27"/>
      <c r="OVL44" s="27"/>
      <c r="OVM44" s="27"/>
      <c r="OVN44" s="27"/>
      <c r="OVO44" s="27"/>
      <c r="OVP44" s="27"/>
      <c r="OVQ44" s="27"/>
      <c r="OVR44" s="27"/>
      <c r="OVS44" s="27"/>
      <c r="OVT44" s="27"/>
      <c r="OVU44" s="27"/>
      <c r="OVV44" s="27"/>
      <c r="OVW44" s="27"/>
      <c r="OVY44" s="27"/>
      <c r="OVZ44" s="27"/>
      <c r="OWA44" s="27"/>
      <c r="OWD44" s="27"/>
      <c r="OWE44" s="27"/>
      <c r="OWF44" s="27"/>
      <c r="OWG44" s="27"/>
      <c r="OWH44" s="27"/>
      <c r="OWI44" s="27"/>
      <c r="OWJ44" s="27"/>
      <c r="OWK44" s="27"/>
      <c r="OWL44" s="27"/>
      <c r="OWM44" s="27"/>
      <c r="OWN44" s="27"/>
      <c r="OWV44" s="27"/>
      <c r="OWW44" s="27"/>
      <c r="OWX44" s="27"/>
      <c r="OWY44" s="27"/>
      <c r="OWZ44" s="27"/>
      <c r="OXA44" s="27"/>
      <c r="OXB44" s="27"/>
      <c r="OXC44" s="27"/>
      <c r="OXD44" s="27"/>
      <c r="OXE44" s="27"/>
      <c r="OXF44" s="27"/>
      <c r="OXG44" s="27"/>
      <c r="OXH44" s="27"/>
      <c r="OXI44" s="27"/>
      <c r="OXJ44" s="27"/>
      <c r="OXK44" s="27"/>
      <c r="OXL44" s="27"/>
      <c r="OXM44" s="27"/>
      <c r="OXN44" s="27"/>
      <c r="OXO44" s="27"/>
      <c r="OXP44" s="27"/>
      <c r="OXQ44" s="27"/>
      <c r="OXR44" s="27"/>
      <c r="OXS44" s="27"/>
      <c r="OXT44" s="27"/>
      <c r="OXU44" s="27"/>
      <c r="OXV44" s="27"/>
      <c r="OXW44" s="27"/>
      <c r="OXX44" s="27"/>
      <c r="OXY44" s="27"/>
      <c r="OXZ44" s="27"/>
      <c r="OYA44" s="27"/>
      <c r="OYB44" s="27"/>
      <c r="OYC44" s="27"/>
      <c r="OYD44" s="27"/>
      <c r="OYE44" s="27"/>
      <c r="OYF44" s="27"/>
      <c r="OYG44" s="27"/>
      <c r="OYH44" s="27"/>
      <c r="OYI44" s="27"/>
      <c r="OYJ44" s="27"/>
      <c r="OYK44" s="27"/>
      <c r="OYL44" s="27"/>
      <c r="OYM44" s="27"/>
      <c r="OYN44" s="27"/>
      <c r="OYO44" s="27"/>
      <c r="OYP44" s="27"/>
      <c r="OYQ44" s="27"/>
      <c r="OYR44" s="27"/>
      <c r="OYS44" s="27"/>
      <c r="OYT44" s="27"/>
      <c r="OYU44" s="27"/>
      <c r="OYV44" s="27"/>
      <c r="OYW44" s="27"/>
      <c r="OYX44" s="27"/>
      <c r="OYY44" s="27"/>
      <c r="OYZ44" s="27"/>
      <c r="OZA44" s="27"/>
      <c r="OZB44" s="27"/>
      <c r="OZC44" s="27"/>
      <c r="OZD44" s="27"/>
      <c r="OZE44" s="27"/>
      <c r="OZF44" s="27"/>
      <c r="OZG44" s="27"/>
      <c r="OZH44" s="27"/>
      <c r="OZI44" s="27"/>
      <c r="OZJ44" s="27"/>
      <c r="OZK44" s="27"/>
      <c r="OZL44" s="27"/>
      <c r="OZM44" s="27"/>
      <c r="OZN44" s="27"/>
      <c r="OZO44" s="27"/>
      <c r="OZP44" s="27"/>
      <c r="OZQ44" s="27"/>
      <c r="OZR44" s="27"/>
      <c r="OZS44" s="27"/>
      <c r="OZT44" s="27"/>
      <c r="OZU44" s="27"/>
      <c r="OZV44" s="27"/>
      <c r="OZW44" s="27"/>
      <c r="OZX44" s="27"/>
      <c r="OZY44" s="27"/>
      <c r="OZZ44" s="27"/>
      <c r="PAA44" s="27"/>
      <c r="PAB44" s="27"/>
      <c r="PAC44" s="27"/>
      <c r="PAD44" s="27"/>
      <c r="PAE44" s="27"/>
      <c r="PAF44" s="27"/>
      <c r="PAG44" s="27"/>
      <c r="PAH44" s="27"/>
      <c r="PAI44" s="27"/>
      <c r="PAJ44" s="27"/>
      <c r="PAK44" s="27"/>
      <c r="PAL44" s="27"/>
      <c r="PAM44" s="27"/>
      <c r="PAN44" s="27"/>
      <c r="PAO44" s="27"/>
      <c r="PAP44" s="27"/>
      <c r="PAQ44" s="27"/>
      <c r="PAR44" s="27"/>
      <c r="PAS44" s="27"/>
      <c r="PAT44" s="27"/>
      <c r="PAU44" s="27"/>
      <c r="PAV44" s="27"/>
      <c r="PAW44" s="27"/>
      <c r="PAX44" s="27"/>
      <c r="PAY44" s="27"/>
      <c r="PAZ44" s="27"/>
      <c r="PBA44" s="27"/>
      <c r="PBB44" s="27"/>
      <c r="PBC44" s="27"/>
      <c r="PBD44" s="27"/>
      <c r="PBE44" s="27"/>
      <c r="PBF44" s="27"/>
      <c r="PBG44" s="27"/>
      <c r="PBH44" s="27"/>
      <c r="PBI44" s="27"/>
      <c r="PBJ44" s="27"/>
      <c r="PBK44" s="27"/>
      <c r="PBL44" s="27"/>
      <c r="PBM44" s="27"/>
      <c r="PBN44" s="27"/>
      <c r="PBO44" s="27"/>
      <c r="PBP44" s="27"/>
      <c r="PBQ44" s="27"/>
      <c r="PBR44" s="27"/>
      <c r="PBS44" s="27"/>
      <c r="PBT44" s="27"/>
      <c r="PBU44" s="27"/>
      <c r="PBV44" s="27"/>
      <c r="PBW44" s="27"/>
      <c r="PBX44" s="27"/>
      <c r="PBY44" s="27"/>
      <c r="PBZ44" s="27"/>
      <c r="PCA44" s="27"/>
      <c r="PCB44" s="27"/>
      <c r="PCC44" s="27"/>
      <c r="PCD44" s="27"/>
      <c r="PCE44" s="27"/>
      <c r="PCF44" s="27"/>
      <c r="PCG44" s="27"/>
      <c r="PCH44" s="27"/>
      <c r="PCI44" s="27"/>
      <c r="PCJ44" s="27"/>
      <c r="PCK44" s="27"/>
      <c r="PCL44" s="27"/>
      <c r="PCM44" s="27"/>
      <c r="PCN44" s="27"/>
      <c r="PCO44" s="27"/>
      <c r="PCP44" s="27"/>
      <c r="PCQ44" s="27"/>
      <c r="PCR44" s="27"/>
      <c r="PCS44" s="27"/>
      <c r="PCT44" s="27"/>
      <c r="PCU44" s="27"/>
      <c r="PCV44" s="27"/>
      <c r="PCW44" s="27"/>
      <c r="PCX44" s="27"/>
      <c r="PCY44" s="27"/>
      <c r="PCZ44" s="27"/>
      <c r="PDA44" s="27"/>
      <c r="PDB44" s="27"/>
      <c r="PDC44" s="27"/>
      <c r="PDD44" s="27"/>
      <c r="PDE44" s="27"/>
      <c r="PDF44" s="27"/>
      <c r="PDG44" s="27"/>
      <c r="PDH44" s="27"/>
      <c r="PDI44" s="27"/>
      <c r="PDJ44" s="27"/>
      <c r="PDK44" s="27"/>
      <c r="PDL44" s="27"/>
      <c r="PDM44" s="27"/>
      <c r="PDN44" s="27"/>
      <c r="PDO44" s="27"/>
      <c r="PDP44" s="27"/>
      <c r="PDQ44" s="27"/>
      <c r="PDR44" s="27"/>
      <c r="PDS44" s="27"/>
      <c r="PDT44" s="27"/>
      <c r="PDU44" s="27"/>
      <c r="PDV44" s="27"/>
      <c r="PDW44" s="27"/>
      <c r="PDX44" s="27"/>
      <c r="PDY44" s="27"/>
      <c r="PDZ44" s="27"/>
      <c r="PEA44" s="27"/>
      <c r="PEB44" s="27"/>
      <c r="PEC44" s="27"/>
      <c r="PED44" s="27"/>
      <c r="PEE44" s="27"/>
      <c r="PEF44" s="27"/>
      <c r="PEG44" s="27"/>
      <c r="PEH44" s="27"/>
      <c r="PEI44" s="27"/>
      <c r="PEJ44" s="27"/>
      <c r="PEK44" s="27"/>
      <c r="PEL44" s="27"/>
      <c r="PEM44" s="27"/>
      <c r="PEN44" s="27"/>
      <c r="PEO44" s="27"/>
      <c r="PEP44" s="27"/>
      <c r="PEQ44" s="27"/>
      <c r="PER44" s="27"/>
      <c r="PES44" s="27"/>
      <c r="PET44" s="27"/>
      <c r="PEU44" s="27"/>
      <c r="PEV44" s="27"/>
      <c r="PEW44" s="27"/>
      <c r="PEX44" s="27"/>
      <c r="PEY44" s="27"/>
      <c r="PEZ44" s="27"/>
      <c r="PFA44" s="27"/>
      <c r="PFB44" s="27"/>
      <c r="PFC44" s="27"/>
      <c r="PFD44" s="27"/>
      <c r="PFE44" s="27"/>
      <c r="PFF44" s="27"/>
      <c r="PFG44" s="27"/>
      <c r="PFH44" s="27"/>
      <c r="PFI44" s="27"/>
      <c r="PFJ44" s="27"/>
      <c r="PFK44" s="27"/>
      <c r="PFL44" s="27"/>
      <c r="PFM44" s="27"/>
      <c r="PFN44" s="27"/>
      <c r="PFO44" s="27"/>
      <c r="PFP44" s="27"/>
      <c r="PFQ44" s="27"/>
      <c r="PFR44" s="27"/>
      <c r="PFS44" s="27"/>
      <c r="PFU44" s="27"/>
      <c r="PFV44" s="27"/>
      <c r="PFW44" s="27"/>
      <c r="PFZ44" s="27"/>
      <c r="PGA44" s="27"/>
      <c r="PGB44" s="27"/>
      <c r="PGC44" s="27"/>
      <c r="PGD44" s="27"/>
      <c r="PGE44" s="27"/>
      <c r="PGF44" s="27"/>
      <c r="PGG44" s="27"/>
      <c r="PGH44" s="27"/>
      <c r="PGI44" s="27"/>
      <c r="PGJ44" s="27"/>
      <c r="PGR44" s="27"/>
      <c r="PGS44" s="27"/>
      <c r="PGT44" s="27"/>
      <c r="PGU44" s="27"/>
      <c r="PGV44" s="27"/>
      <c r="PGW44" s="27"/>
      <c r="PGX44" s="27"/>
      <c r="PGY44" s="27"/>
      <c r="PGZ44" s="27"/>
      <c r="PHA44" s="27"/>
      <c r="PHB44" s="27"/>
      <c r="PHC44" s="27"/>
      <c r="PHD44" s="27"/>
      <c r="PHE44" s="27"/>
      <c r="PHF44" s="27"/>
      <c r="PHG44" s="27"/>
      <c r="PHH44" s="27"/>
      <c r="PHI44" s="27"/>
      <c r="PHJ44" s="27"/>
      <c r="PHK44" s="27"/>
      <c r="PHL44" s="27"/>
      <c r="PHM44" s="27"/>
      <c r="PHN44" s="27"/>
      <c r="PHO44" s="27"/>
      <c r="PHP44" s="27"/>
      <c r="PHQ44" s="27"/>
      <c r="PHR44" s="27"/>
      <c r="PHS44" s="27"/>
      <c r="PHT44" s="27"/>
      <c r="PHU44" s="27"/>
      <c r="PHV44" s="27"/>
      <c r="PHW44" s="27"/>
      <c r="PHX44" s="27"/>
      <c r="PHY44" s="27"/>
      <c r="PHZ44" s="27"/>
      <c r="PIA44" s="27"/>
      <c r="PIB44" s="27"/>
      <c r="PIC44" s="27"/>
      <c r="PID44" s="27"/>
      <c r="PIE44" s="27"/>
      <c r="PIF44" s="27"/>
      <c r="PIG44" s="27"/>
      <c r="PIH44" s="27"/>
      <c r="PII44" s="27"/>
      <c r="PIJ44" s="27"/>
      <c r="PIK44" s="27"/>
      <c r="PIL44" s="27"/>
      <c r="PIM44" s="27"/>
      <c r="PIN44" s="27"/>
      <c r="PIO44" s="27"/>
      <c r="PIP44" s="27"/>
      <c r="PIQ44" s="27"/>
      <c r="PIR44" s="27"/>
      <c r="PIS44" s="27"/>
      <c r="PIT44" s="27"/>
      <c r="PIU44" s="27"/>
      <c r="PIV44" s="27"/>
      <c r="PIW44" s="27"/>
      <c r="PIX44" s="27"/>
      <c r="PIY44" s="27"/>
      <c r="PIZ44" s="27"/>
      <c r="PJA44" s="27"/>
      <c r="PJB44" s="27"/>
      <c r="PJC44" s="27"/>
      <c r="PJD44" s="27"/>
      <c r="PJE44" s="27"/>
      <c r="PJF44" s="27"/>
      <c r="PJG44" s="27"/>
      <c r="PJH44" s="27"/>
      <c r="PJI44" s="27"/>
      <c r="PJJ44" s="27"/>
      <c r="PJK44" s="27"/>
      <c r="PJL44" s="27"/>
      <c r="PJM44" s="27"/>
      <c r="PJN44" s="27"/>
      <c r="PJO44" s="27"/>
      <c r="PJP44" s="27"/>
      <c r="PJQ44" s="27"/>
      <c r="PJR44" s="27"/>
      <c r="PJS44" s="27"/>
      <c r="PJT44" s="27"/>
      <c r="PJU44" s="27"/>
      <c r="PJV44" s="27"/>
      <c r="PJW44" s="27"/>
      <c r="PJX44" s="27"/>
      <c r="PJY44" s="27"/>
      <c r="PJZ44" s="27"/>
      <c r="PKA44" s="27"/>
      <c r="PKB44" s="27"/>
      <c r="PKC44" s="27"/>
      <c r="PKD44" s="27"/>
      <c r="PKE44" s="27"/>
      <c r="PKF44" s="27"/>
      <c r="PKG44" s="27"/>
      <c r="PKH44" s="27"/>
      <c r="PKI44" s="27"/>
      <c r="PKJ44" s="27"/>
      <c r="PKK44" s="27"/>
      <c r="PKL44" s="27"/>
      <c r="PKM44" s="27"/>
      <c r="PKN44" s="27"/>
      <c r="PKO44" s="27"/>
      <c r="PKP44" s="27"/>
      <c r="PKQ44" s="27"/>
      <c r="PKR44" s="27"/>
      <c r="PKS44" s="27"/>
      <c r="PKT44" s="27"/>
      <c r="PKU44" s="27"/>
      <c r="PKV44" s="27"/>
      <c r="PKW44" s="27"/>
      <c r="PKX44" s="27"/>
      <c r="PKY44" s="27"/>
      <c r="PKZ44" s="27"/>
      <c r="PLA44" s="27"/>
      <c r="PLB44" s="27"/>
      <c r="PLC44" s="27"/>
      <c r="PLD44" s="27"/>
      <c r="PLE44" s="27"/>
      <c r="PLF44" s="27"/>
      <c r="PLG44" s="27"/>
      <c r="PLH44" s="27"/>
      <c r="PLI44" s="27"/>
      <c r="PLJ44" s="27"/>
      <c r="PLK44" s="27"/>
      <c r="PLL44" s="27"/>
      <c r="PLM44" s="27"/>
      <c r="PLN44" s="27"/>
      <c r="PLO44" s="27"/>
      <c r="PLP44" s="27"/>
      <c r="PLQ44" s="27"/>
      <c r="PLR44" s="27"/>
      <c r="PLS44" s="27"/>
      <c r="PLT44" s="27"/>
      <c r="PLU44" s="27"/>
      <c r="PLV44" s="27"/>
      <c r="PLW44" s="27"/>
      <c r="PLX44" s="27"/>
      <c r="PLY44" s="27"/>
      <c r="PLZ44" s="27"/>
      <c r="PMA44" s="27"/>
      <c r="PMB44" s="27"/>
      <c r="PMC44" s="27"/>
      <c r="PMD44" s="27"/>
      <c r="PME44" s="27"/>
      <c r="PMF44" s="27"/>
      <c r="PMG44" s="27"/>
      <c r="PMH44" s="27"/>
      <c r="PMI44" s="27"/>
      <c r="PMJ44" s="27"/>
      <c r="PMK44" s="27"/>
      <c r="PML44" s="27"/>
      <c r="PMM44" s="27"/>
      <c r="PMN44" s="27"/>
      <c r="PMO44" s="27"/>
      <c r="PMP44" s="27"/>
      <c r="PMQ44" s="27"/>
      <c r="PMR44" s="27"/>
      <c r="PMS44" s="27"/>
      <c r="PMT44" s="27"/>
      <c r="PMU44" s="27"/>
      <c r="PMV44" s="27"/>
      <c r="PMW44" s="27"/>
      <c r="PMX44" s="27"/>
      <c r="PMY44" s="27"/>
      <c r="PMZ44" s="27"/>
      <c r="PNA44" s="27"/>
      <c r="PNB44" s="27"/>
      <c r="PNC44" s="27"/>
      <c r="PND44" s="27"/>
      <c r="PNE44" s="27"/>
      <c r="PNF44" s="27"/>
      <c r="PNG44" s="27"/>
      <c r="PNH44" s="27"/>
      <c r="PNI44" s="27"/>
      <c r="PNJ44" s="27"/>
      <c r="PNK44" s="27"/>
      <c r="PNL44" s="27"/>
      <c r="PNM44" s="27"/>
      <c r="PNN44" s="27"/>
      <c r="PNO44" s="27"/>
      <c r="PNP44" s="27"/>
      <c r="PNQ44" s="27"/>
      <c r="PNR44" s="27"/>
      <c r="PNS44" s="27"/>
      <c r="PNT44" s="27"/>
      <c r="PNU44" s="27"/>
      <c r="PNV44" s="27"/>
      <c r="PNW44" s="27"/>
      <c r="PNX44" s="27"/>
      <c r="PNY44" s="27"/>
      <c r="PNZ44" s="27"/>
      <c r="POA44" s="27"/>
      <c r="POB44" s="27"/>
      <c r="POC44" s="27"/>
      <c r="POD44" s="27"/>
      <c r="POE44" s="27"/>
      <c r="POF44" s="27"/>
      <c r="POG44" s="27"/>
      <c r="POH44" s="27"/>
      <c r="POI44" s="27"/>
      <c r="POJ44" s="27"/>
      <c r="POK44" s="27"/>
      <c r="POL44" s="27"/>
      <c r="POM44" s="27"/>
      <c r="PON44" s="27"/>
      <c r="POO44" s="27"/>
      <c r="POP44" s="27"/>
      <c r="POQ44" s="27"/>
      <c r="POR44" s="27"/>
      <c r="POS44" s="27"/>
      <c r="POT44" s="27"/>
      <c r="POU44" s="27"/>
      <c r="POV44" s="27"/>
      <c r="POW44" s="27"/>
      <c r="POX44" s="27"/>
      <c r="POY44" s="27"/>
      <c r="POZ44" s="27"/>
      <c r="PPA44" s="27"/>
      <c r="PPB44" s="27"/>
      <c r="PPC44" s="27"/>
      <c r="PPD44" s="27"/>
      <c r="PPE44" s="27"/>
      <c r="PPF44" s="27"/>
      <c r="PPG44" s="27"/>
      <c r="PPH44" s="27"/>
      <c r="PPI44" s="27"/>
      <c r="PPJ44" s="27"/>
      <c r="PPK44" s="27"/>
      <c r="PPL44" s="27"/>
      <c r="PPM44" s="27"/>
      <c r="PPN44" s="27"/>
      <c r="PPO44" s="27"/>
      <c r="PPQ44" s="27"/>
      <c r="PPR44" s="27"/>
      <c r="PPS44" s="27"/>
      <c r="PPV44" s="27"/>
      <c r="PPW44" s="27"/>
      <c r="PPX44" s="27"/>
      <c r="PPY44" s="27"/>
      <c r="PPZ44" s="27"/>
      <c r="PQA44" s="27"/>
      <c r="PQB44" s="27"/>
      <c r="PQC44" s="27"/>
      <c r="PQD44" s="27"/>
      <c r="PQE44" s="27"/>
      <c r="PQF44" s="27"/>
      <c r="PQN44" s="27"/>
      <c r="PQO44" s="27"/>
      <c r="PQP44" s="27"/>
      <c r="PQQ44" s="27"/>
      <c r="PQR44" s="27"/>
      <c r="PQS44" s="27"/>
      <c r="PQT44" s="27"/>
      <c r="PQU44" s="27"/>
      <c r="PQV44" s="27"/>
      <c r="PQW44" s="27"/>
      <c r="PQX44" s="27"/>
      <c r="PQY44" s="27"/>
      <c r="PQZ44" s="27"/>
      <c r="PRA44" s="27"/>
      <c r="PRB44" s="27"/>
      <c r="PRC44" s="27"/>
      <c r="PRD44" s="27"/>
      <c r="PRE44" s="27"/>
      <c r="PRF44" s="27"/>
      <c r="PRG44" s="27"/>
      <c r="PRH44" s="27"/>
      <c r="PRI44" s="27"/>
      <c r="PRJ44" s="27"/>
      <c r="PRK44" s="27"/>
      <c r="PRL44" s="27"/>
      <c r="PRM44" s="27"/>
      <c r="PRN44" s="27"/>
      <c r="PRO44" s="27"/>
      <c r="PRP44" s="27"/>
      <c r="PRQ44" s="27"/>
      <c r="PRR44" s="27"/>
      <c r="PRS44" s="27"/>
      <c r="PRT44" s="27"/>
      <c r="PRU44" s="27"/>
      <c r="PRV44" s="27"/>
      <c r="PRW44" s="27"/>
      <c r="PRX44" s="27"/>
      <c r="PRY44" s="27"/>
      <c r="PRZ44" s="27"/>
      <c r="PSA44" s="27"/>
      <c r="PSB44" s="27"/>
      <c r="PSC44" s="27"/>
      <c r="PSD44" s="27"/>
      <c r="PSE44" s="27"/>
      <c r="PSF44" s="27"/>
      <c r="PSG44" s="27"/>
      <c r="PSH44" s="27"/>
      <c r="PSI44" s="27"/>
      <c r="PSJ44" s="27"/>
      <c r="PSK44" s="27"/>
      <c r="PSL44" s="27"/>
      <c r="PSM44" s="27"/>
      <c r="PSN44" s="27"/>
      <c r="PSO44" s="27"/>
      <c r="PSP44" s="27"/>
      <c r="PSQ44" s="27"/>
      <c r="PSR44" s="27"/>
      <c r="PSS44" s="27"/>
      <c r="PST44" s="27"/>
      <c r="PSU44" s="27"/>
      <c r="PSV44" s="27"/>
      <c r="PSW44" s="27"/>
      <c r="PSX44" s="27"/>
      <c r="PSY44" s="27"/>
      <c r="PSZ44" s="27"/>
      <c r="PTA44" s="27"/>
      <c r="PTB44" s="27"/>
      <c r="PTC44" s="27"/>
      <c r="PTD44" s="27"/>
      <c r="PTE44" s="27"/>
      <c r="PTF44" s="27"/>
      <c r="PTG44" s="27"/>
      <c r="PTH44" s="27"/>
      <c r="PTI44" s="27"/>
      <c r="PTJ44" s="27"/>
      <c r="PTK44" s="27"/>
      <c r="PTL44" s="27"/>
      <c r="PTM44" s="27"/>
      <c r="PTN44" s="27"/>
      <c r="PTO44" s="27"/>
      <c r="PTP44" s="27"/>
      <c r="PTQ44" s="27"/>
      <c r="PTR44" s="27"/>
      <c r="PTS44" s="27"/>
      <c r="PTT44" s="27"/>
      <c r="PTU44" s="27"/>
      <c r="PTV44" s="27"/>
      <c r="PTW44" s="27"/>
      <c r="PTX44" s="27"/>
      <c r="PTY44" s="27"/>
      <c r="PTZ44" s="27"/>
      <c r="PUA44" s="27"/>
      <c r="PUB44" s="27"/>
      <c r="PUC44" s="27"/>
      <c r="PUD44" s="27"/>
      <c r="PUE44" s="27"/>
      <c r="PUF44" s="27"/>
      <c r="PUG44" s="27"/>
      <c r="PUH44" s="27"/>
      <c r="PUI44" s="27"/>
      <c r="PUJ44" s="27"/>
      <c r="PUK44" s="27"/>
      <c r="PUL44" s="27"/>
      <c r="PUM44" s="27"/>
      <c r="PUN44" s="27"/>
      <c r="PUO44" s="27"/>
      <c r="PUP44" s="27"/>
      <c r="PUQ44" s="27"/>
      <c r="PUR44" s="27"/>
      <c r="PUS44" s="27"/>
      <c r="PUT44" s="27"/>
      <c r="PUU44" s="27"/>
      <c r="PUV44" s="27"/>
      <c r="PUW44" s="27"/>
      <c r="PUX44" s="27"/>
      <c r="PUY44" s="27"/>
      <c r="PUZ44" s="27"/>
      <c r="PVA44" s="27"/>
      <c r="PVB44" s="27"/>
      <c r="PVC44" s="27"/>
      <c r="PVD44" s="27"/>
      <c r="PVE44" s="27"/>
      <c r="PVF44" s="27"/>
      <c r="PVG44" s="27"/>
      <c r="PVH44" s="27"/>
      <c r="PVI44" s="27"/>
      <c r="PVJ44" s="27"/>
      <c r="PVK44" s="27"/>
      <c r="PVL44" s="27"/>
      <c r="PVM44" s="27"/>
      <c r="PVN44" s="27"/>
      <c r="PVO44" s="27"/>
      <c r="PVP44" s="27"/>
      <c r="PVQ44" s="27"/>
      <c r="PVR44" s="27"/>
      <c r="PVS44" s="27"/>
      <c r="PVT44" s="27"/>
      <c r="PVU44" s="27"/>
      <c r="PVV44" s="27"/>
      <c r="PVW44" s="27"/>
      <c r="PVX44" s="27"/>
      <c r="PVY44" s="27"/>
      <c r="PVZ44" s="27"/>
      <c r="PWA44" s="27"/>
      <c r="PWB44" s="27"/>
      <c r="PWC44" s="27"/>
      <c r="PWD44" s="27"/>
      <c r="PWE44" s="27"/>
      <c r="PWF44" s="27"/>
      <c r="PWG44" s="27"/>
      <c r="PWH44" s="27"/>
      <c r="PWI44" s="27"/>
      <c r="PWJ44" s="27"/>
      <c r="PWK44" s="27"/>
      <c r="PWL44" s="27"/>
      <c r="PWM44" s="27"/>
      <c r="PWN44" s="27"/>
      <c r="PWO44" s="27"/>
      <c r="PWP44" s="27"/>
      <c r="PWQ44" s="27"/>
      <c r="PWR44" s="27"/>
      <c r="PWS44" s="27"/>
      <c r="PWT44" s="27"/>
      <c r="PWU44" s="27"/>
      <c r="PWV44" s="27"/>
      <c r="PWW44" s="27"/>
      <c r="PWX44" s="27"/>
      <c r="PWY44" s="27"/>
      <c r="PWZ44" s="27"/>
      <c r="PXA44" s="27"/>
      <c r="PXB44" s="27"/>
      <c r="PXC44" s="27"/>
      <c r="PXD44" s="27"/>
      <c r="PXE44" s="27"/>
      <c r="PXF44" s="27"/>
      <c r="PXG44" s="27"/>
      <c r="PXH44" s="27"/>
      <c r="PXI44" s="27"/>
      <c r="PXJ44" s="27"/>
      <c r="PXK44" s="27"/>
      <c r="PXL44" s="27"/>
      <c r="PXM44" s="27"/>
      <c r="PXN44" s="27"/>
      <c r="PXO44" s="27"/>
      <c r="PXP44" s="27"/>
      <c r="PXQ44" s="27"/>
      <c r="PXR44" s="27"/>
      <c r="PXS44" s="27"/>
      <c r="PXT44" s="27"/>
      <c r="PXU44" s="27"/>
      <c r="PXV44" s="27"/>
      <c r="PXW44" s="27"/>
      <c r="PXX44" s="27"/>
      <c r="PXY44" s="27"/>
      <c r="PXZ44" s="27"/>
      <c r="PYA44" s="27"/>
      <c r="PYB44" s="27"/>
      <c r="PYC44" s="27"/>
      <c r="PYD44" s="27"/>
      <c r="PYE44" s="27"/>
      <c r="PYF44" s="27"/>
      <c r="PYG44" s="27"/>
      <c r="PYH44" s="27"/>
      <c r="PYI44" s="27"/>
      <c r="PYJ44" s="27"/>
      <c r="PYK44" s="27"/>
      <c r="PYL44" s="27"/>
      <c r="PYM44" s="27"/>
      <c r="PYN44" s="27"/>
      <c r="PYO44" s="27"/>
      <c r="PYP44" s="27"/>
      <c r="PYQ44" s="27"/>
      <c r="PYR44" s="27"/>
      <c r="PYS44" s="27"/>
      <c r="PYT44" s="27"/>
      <c r="PYU44" s="27"/>
      <c r="PYV44" s="27"/>
      <c r="PYW44" s="27"/>
      <c r="PYX44" s="27"/>
      <c r="PYY44" s="27"/>
      <c r="PYZ44" s="27"/>
      <c r="PZA44" s="27"/>
      <c r="PZB44" s="27"/>
      <c r="PZC44" s="27"/>
      <c r="PZD44" s="27"/>
      <c r="PZE44" s="27"/>
      <c r="PZF44" s="27"/>
      <c r="PZG44" s="27"/>
      <c r="PZH44" s="27"/>
      <c r="PZI44" s="27"/>
      <c r="PZJ44" s="27"/>
      <c r="PZK44" s="27"/>
      <c r="PZM44" s="27"/>
      <c r="PZN44" s="27"/>
      <c r="PZO44" s="27"/>
      <c r="PZR44" s="27"/>
      <c r="PZS44" s="27"/>
      <c r="PZT44" s="27"/>
      <c r="PZU44" s="27"/>
      <c r="PZV44" s="27"/>
      <c r="PZW44" s="27"/>
      <c r="PZX44" s="27"/>
      <c r="PZY44" s="27"/>
      <c r="PZZ44" s="27"/>
      <c r="QAA44" s="27"/>
      <c r="QAB44" s="27"/>
      <c r="QAJ44" s="27"/>
      <c r="QAK44" s="27"/>
      <c r="QAL44" s="27"/>
      <c r="QAM44" s="27"/>
      <c r="QAN44" s="27"/>
      <c r="QAO44" s="27"/>
      <c r="QAP44" s="27"/>
      <c r="QAQ44" s="27"/>
      <c r="QAR44" s="27"/>
      <c r="QAS44" s="27"/>
      <c r="QAT44" s="27"/>
      <c r="QAU44" s="27"/>
      <c r="QAV44" s="27"/>
      <c r="QAW44" s="27"/>
      <c r="QAX44" s="27"/>
      <c r="QAY44" s="27"/>
      <c r="QAZ44" s="27"/>
      <c r="QBA44" s="27"/>
      <c r="QBB44" s="27"/>
      <c r="QBC44" s="27"/>
      <c r="QBD44" s="27"/>
      <c r="QBE44" s="27"/>
      <c r="QBF44" s="27"/>
      <c r="QBG44" s="27"/>
      <c r="QBH44" s="27"/>
      <c r="QBI44" s="27"/>
      <c r="QBJ44" s="27"/>
      <c r="QBK44" s="27"/>
      <c r="QBL44" s="27"/>
      <c r="QBM44" s="27"/>
      <c r="QBN44" s="27"/>
      <c r="QBO44" s="27"/>
      <c r="QBP44" s="27"/>
      <c r="QBQ44" s="27"/>
      <c r="QBR44" s="27"/>
      <c r="QBS44" s="27"/>
      <c r="QBT44" s="27"/>
      <c r="QBU44" s="27"/>
      <c r="QBV44" s="27"/>
      <c r="QBW44" s="27"/>
      <c r="QBX44" s="27"/>
      <c r="QBY44" s="27"/>
      <c r="QBZ44" s="27"/>
      <c r="QCA44" s="27"/>
      <c r="QCB44" s="27"/>
      <c r="QCC44" s="27"/>
      <c r="QCD44" s="27"/>
      <c r="QCE44" s="27"/>
      <c r="QCF44" s="27"/>
      <c r="QCG44" s="27"/>
      <c r="QCH44" s="27"/>
      <c r="QCI44" s="27"/>
      <c r="QCJ44" s="27"/>
      <c r="QCK44" s="27"/>
      <c r="QCL44" s="27"/>
      <c r="QCM44" s="27"/>
      <c r="QCN44" s="27"/>
      <c r="QCO44" s="27"/>
      <c r="QCP44" s="27"/>
      <c r="QCQ44" s="27"/>
      <c r="QCR44" s="27"/>
      <c r="QCS44" s="27"/>
      <c r="QCT44" s="27"/>
      <c r="QCU44" s="27"/>
      <c r="QCV44" s="27"/>
      <c r="QCW44" s="27"/>
      <c r="QCX44" s="27"/>
      <c r="QCY44" s="27"/>
      <c r="QCZ44" s="27"/>
      <c r="QDA44" s="27"/>
      <c r="QDB44" s="27"/>
      <c r="QDC44" s="27"/>
      <c r="QDD44" s="27"/>
      <c r="QDE44" s="27"/>
      <c r="QDF44" s="27"/>
      <c r="QDG44" s="27"/>
      <c r="QDH44" s="27"/>
      <c r="QDI44" s="27"/>
      <c r="QDJ44" s="27"/>
      <c r="QDK44" s="27"/>
      <c r="QDL44" s="27"/>
      <c r="QDM44" s="27"/>
      <c r="QDN44" s="27"/>
      <c r="QDO44" s="27"/>
      <c r="QDP44" s="27"/>
      <c r="QDQ44" s="27"/>
      <c r="QDR44" s="27"/>
      <c r="QDS44" s="27"/>
      <c r="QDT44" s="27"/>
      <c r="QDU44" s="27"/>
      <c r="QDV44" s="27"/>
      <c r="QDW44" s="27"/>
      <c r="QDX44" s="27"/>
      <c r="QDY44" s="27"/>
      <c r="QDZ44" s="27"/>
      <c r="QEA44" s="27"/>
      <c r="QEB44" s="27"/>
      <c r="QEC44" s="27"/>
      <c r="QED44" s="27"/>
      <c r="QEE44" s="27"/>
      <c r="QEF44" s="27"/>
      <c r="QEG44" s="27"/>
      <c r="QEH44" s="27"/>
      <c r="QEI44" s="27"/>
      <c r="QEJ44" s="27"/>
      <c r="QEK44" s="27"/>
      <c r="QEL44" s="27"/>
      <c r="QEM44" s="27"/>
      <c r="QEN44" s="27"/>
      <c r="QEO44" s="27"/>
      <c r="QEP44" s="27"/>
      <c r="QEQ44" s="27"/>
      <c r="QER44" s="27"/>
      <c r="QES44" s="27"/>
      <c r="QET44" s="27"/>
      <c r="QEU44" s="27"/>
      <c r="QEV44" s="27"/>
      <c r="QEW44" s="27"/>
      <c r="QEX44" s="27"/>
      <c r="QEY44" s="27"/>
      <c r="QEZ44" s="27"/>
      <c r="QFA44" s="27"/>
      <c r="QFB44" s="27"/>
      <c r="QFC44" s="27"/>
      <c r="QFD44" s="27"/>
      <c r="QFE44" s="27"/>
      <c r="QFF44" s="27"/>
      <c r="QFG44" s="27"/>
      <c r="QFH44" s="27"/>
      <c r="QFI44" s="27"/>
      <c r="QFJ44" s="27"/>
      <c r="QFK44" s="27"/>
      <c r="QFL44" s="27"/>
      <c r="QFM44" s="27"/>
      <c r="QFN44" s="27"/>
      <c r="QFO44" s="27"/>
      <c r="QFP44" s="27"/>
      <c r="QFQ44" s="27"/>
      <c r="QFR44" s="27"/>
      <c r="QFS44" s="27"/>
      <c r="QFT44" s="27"/>
      <c r="QFU44" s="27"/>
      <c r="QFV44" s="27"/>
      <c r="QFW44" s="27"/>
      <c r="QFX44" s="27"/>
      <c r="QFY44" s="27"/>
      <c r="QFZ44" s="27"/>
      <c r="QGA44" s="27"/>
      <c r="QGB44" s="27"/>
      <c r="QGC44" s="27"/>
      <c r="QGD44" s="27"/>
      <c r="QGE44" s="27"/>
      <c r="QGF44" s="27"/>
      <c r="QGG44" s="27"/>
      <c r="QGH44" s="27"/>
      <c r="QGI44" s="27"/>
      <c r="QGJ44" s="27"/>
      <c r="QGK44" s="27"/>
      <c r="QGL44" s="27"/>
      <c r="QGM44" s="27"/>
      <c r="QGN44" s="27"/>
      <c r="QGO44" s="27"/>
      <c r="QGP44" s="27"/>
      <c r="QGQ44" s="27"/>
      <c r="QGR44" s="27"/>
      <c r="QGS44" s="27"/>
      <c r="QGT44" s="27"/>
      <c r="QGU44" s="27"/>
      <c r="QGV44" s="27"/>
      <c r="QGW44" s="27"/>
      <c r="QGX44" s="27"/>
      <c r="QGY44" s="27"/>
      <c r="QGZ44" s="27"/>
      <c r="QHA44" s="27"/>
      <c r="QHB44" s="27"/>
      <c r="QHC44" s="27"/>
      <c r="QHD44" s="27"/>
      <c r="QHE44" s="27"/>
      <c r="QHF44" s="27"/>
      <c r="QHG44" s="27"/>
      <c r="QHH44" s="27"/>
      <c r="QHI44" s="27"/>
      <c r="QHJ44" s="27"/>
      <c r="QHK44" s="27"/>
      <c r="QHL44" s="27"/>
      <c r="QHM44" s="27"/>
      <c r="QHN44" s="27"/>
      <c r="QHO44" s="27"/>
      <c r="QHP44" s="27"/>
      <c r="QHQ44" s="27"/>
      <c r="QHR44" s="27"/>
      <c r="QHS44" s="27"/>
      <c r="QHT44" s="27"/>
      <c r="QHU44" s="27"/>
      <c r="QHV44" s="27"/>
      <c r="QHW44" s="27"/>
      <c r="QHX44" s="27"/>
      <c r="QHY44" s="27"/>
      <c r="QHZ44" s="27"/>
      <c r="QIA44" s="27"/>
      <c r="QIB44" s="27"/>
      <c r="QIC44" s="27"/>
      <c r="QID44" s="27"/>
      <c r="QIE44" s="27"/>
      <c r="QIF44" s="27"/>
      <c r="QIG44" s="27"/>
      <c r="QIH44" s="27"/>
      <c r="QII44" s="27"/>
      <c r="QIJ44" s="27"/>
      <c r="QIK44" s="27"/>
      <c r="QIL44" s="27"/>
      <c r="QIM44" s="27"/>
      <c r="QIN44" s="27"/>
      <c r="QIO44" s="27"/>
      <c r="QIP44" s="27"/>
      <c r="QIQ44" s="27"/>
      <c r="QIR44" s="27"/>
      <c r="QIS44" s="27"/>
      <c r="QIT44" s="27"/>
      <c r="QIU44" s="27"/>
      <c r="QIV44" s="27"/>
      <c r="QIW44" s="27"/>
      <c r="QIX44" s="27"/>
      <c r="QIY44" s="27"/>
      <c r="QIZ44" s="27"/>
      <c r="QJA44" s="27"/>
      <c r="QJB44" s="27"/>
      <c r="QJC44" s="27"/>
      <c r="QJD44" s="27"/>
      <c r="QJE44" s="27"/>
      <c r="QJF44" s="27"/>
      <c r="QJG44" s="27"/>
      <c r="QJI44" s="27"/>
      <c r="QJJ44" s="27"/>
      <c r="QJK44" s="27"/>
      <c r="QJN44" s="27"/>
      <c r="QJO44" s="27"/>
      <c r="QJP44" s="27"/>
      <c r="QJQ44" s="27"/>
      <c r="QJR44" s="27"/>
      <c r="QJS44" s="27"/>
      <c r="QJT44" s="27"/>
      <c r="QJU44" s="27"/>
      <c r="QJV44" s="27"/>
      <c r="QJW44" s="27"/>
      <c r="QJX44" s="27"/>
      <c r="QKF44" s="27"/>
      <c r="QKG44" s="27"/>
      <c r="QKH44" s="27"/>
      <c r="QKI44" s="27"/>
      <c r="QKJ44" s="27"/>
      <c r="QKK44" s="27"/>
      <c r="QKL44" s="27"/>
      <c r="QKM44" s="27"/>
      <c r="QKN44" s="27"/>
      <c r="QKO44" s="27"/>
      <c r="QKP44" s="27"/>
      <c r="QKQ44" s="27"/>
      <c r="QKR44" s="27"/>
      <c r="QKS44" s="27"/>
      <c r="QKT44" s="27"/>
      <c r="QKU44" s="27"/>
      <c r="QKV44" s="27"/>
      <c r="QKW44" s="27"/>
      <c r="QKX44" s="27"/>
      <c r="QKY44" s="27"/>
      <c r="QKZ44" s="27"/>
      <c r="QLA44" s="27"/>
      <c r="QLB44" s="27"/>
      <c r="QLC44" s="27"/>
      <c r="QLD44" s="27"/>
      <c r="QLE44" s="27"/>
      <c r="QLF44" s="27"/>
      <c r="QLG44" s="27"/>
      <c r="QLH44" s="27"/>
      <c r="QLI44" s="27"/>
      <c r="QLJ44" s="27"/>
      <c r="QLK44" s="27"/>
      <c r="QLL44" s="27"/>
      <c r="QLM44" s="27"/>
      <c r="QLN44" s="27"/>
      <c r="QLO44" s="27"/>
      <c r="QLP44" s="27"/>
      <c r="QLQ44" s="27"/>
      <c r="QLR44" s="27"/>
      <c r="QLS44" s="27"/>
      <c r="QLT44" s="27"/>
      <c r="QLU44" s="27"/>
      <c r="QLV44" s="27"/>
      <c r="QLW44" s="27"/>
      <c r="QLX44" s="27"/>
      <c r="QLY44" s="27"/>
      <c r="QLZ44" s="27"/>
      <c r="QMA44" s="27"/>
      <c r="QMB44" s="27"/>
      <c r="QMC44" s="27"/>
      <c r="QMD44" s="27"/>
      <c r="QME44" s="27"/>
      <c r="QMF44" s="27"/>
      <c r="QMG44" s="27"/>
      <c r="QMH44" s="27"/>
      <c r="QMI44" s="27"/>
      <c r="QMJ44" s="27"/>
      <c r="QMK44" s="27"/>
      <c r="QML44" s="27"/>
      <c r="QMM44" s="27"/>
      <c r="QMN44" s="27"/>
      <c r="QMO44" s="27"/>
      <c r="QMP44" s="27"/>
      <c r="QMQ44" s="27"/>
      <c r="QMR44" s="27"/>
      <c r="QMS44" s="27"/>
      <c r="QMT44" s="27"/>
      <c r="QMU44" s="27"/>
      <c r="QMV44" s="27"/>
      <c r="QMW44" s="27"/>
      <c r="QMX44" s="27"/>
      <c r="QMY44" s="27"/>
      <c r="QMZ44" s="27"/>
      <c r="QNA44" s="27"/>
      <c r="QNB44" s="27"/>
      <c r="QNC44" s="27"/>
      <c r="QND44" s="27"/>
      <c r="QNE44" s="27"/>
      <c r="QNF44" s="27"/>
      <c r="QNG44" s="27"/>
      <c r="QNH44" s="27"/>
      <c r="QNI44" s="27"/>
      <c r="QNJ44" s="27"/>
      <c r="QNK44" s="27"/>
      <c r="QNL44" s="27"/>
      <c r="QNM44" s="27"/>
      <c r="QNN44" s="27"/>
      <c r="QNO44" s="27"/>
      <c r="QNP44" s="27"/>
      <c r="QNQ44" s="27"/>
      <c r="QNR44" s="27"/>
      <c r="QNS44" s="27"/>
      <c r="QNT44" s="27"/>
      <c r="QNU44" s="27"/>
      <c r="QNV44" s="27"/>
      <c r="QNW44" s="27"/>
      <c r="QNX44" s="27"/>
      <c r="QNY44" s="27"/>
      <c r="QNZ44" s="27"/>
      <c r="QOA44" s="27"/>
      <c r="QOB44" s="27"/>
      <c r="QOC44" s="27"/>
      <c r="QOD44" s="27"/>
      <c r="QOE44" s="27"/>
      <c r="QOF44" s="27"/>
      <c r="QOG44" s="27"/>
      <c r="QOH44" s="27"/>
      <c r="QOI44" s="27"/>
      <c r="QOJ44" s="27"/>
      <c r="QOK44" s="27"/>
      <c r="QOL44" s="27"/>
      <c r="QOM44" s="27"/>
      <c r="QON44" s="27"/>
      <c r="QOO44" s="27"/>
      <c r="QOP44" s="27"/>
      <c r="QOQ44" s="27"/>
      <c r="QOR44" s="27"/>
      <c r="QOS44" s="27"/>
      <c r="QOT44" s="27"/>
      <c r="QOU44" s="27"/>
      <c r="QOV44" s="27"/>
      <c r="QOW44" s="27"/>
      <c r="QOX44" s="27"/>
      <c r="QOY44" s="27"/>
      <c r="QOZ44" s="27"/>
      <c r="QPA44" s="27"/>
      <c r="QPB44" s="27"/>
      <c r="QPC44" s="27"/>
      <c r="QPD44" s="27"/>
      <c r="QPE44" s="27"/>
      <c r="QPF44" s="27"/>
      <c r="QPG44" s="27"/>
      <c r="QPH44" s="27"/>
      <c r="QPI44" s="27"/>
      <c r="QPJ44" s="27"/>
      <c r="QPK44" s="27"/>
      <c r="QPL44" s="27"/>
      <c r="QPM44" s="27"/>
      <c r="QPN44" s="27"/>
      <c r="QPO44" s="27"/>
      <c r="QPP44" s="27"/>
      <c r="QPQ44" s="27"/>
      <c r="QPR44" s="27"/>
      <c r="QPS44" s="27"/>
      <c r="QPT44" s="27"/>
      <c r="QPU44" s="27"/>
      <c r="QPV44" s="27"/>
      <c r="QPW44" s="27"/>
      <c r="QPX44" s="27"/>
      <c r="QPY44" s="27"/>
      <c r="QPZ44" s="27"/>
      <c r="QQA44" s="27"/>
      <c r="QQB44" s="27"/>
      <c r="QQC44" s="27"/>
      <c r="QQD44" s="27"/>
      <c r="QQE44" s="27"/>
      <c r="QQF44" s="27"/>
      <c r="QQG44" s="27"/>
      <c r="QQH44" s="27"/>
      <c r="QQI44" s="27"/>
      <c r="QQJ44" s="27"/>
      <c r="QQK44" s="27"/>
      <c r="QQL44" s="27"/>
      <c r="QQM44" s="27"/>
      <c r="QQN44" s="27"/>
      <c r="QQO44" s="27"/>
      <c r="QQP44" s="27"/>
      <c r="QQQ44" s="27"/>
      <c r="QQR44" s="27"/>
      <c r="QQS44" s="27"/>
      <c r="QQT44" s="27"/>
      <c r="QQU44" s="27"/>
      <c r="QQV44" s="27"/>
      <c r="QQW44" s="27"/>
      <c r="QQX44" s="27"/>
      <c r="QQY44" s="27"/>
      <c r="QQZ44" s="27"/>
      <c r="QRA44" s="27"/>
      <c r="QRB44" s="27"/>
      <c r="QRC44" s="27"/>
      <c r="QRD44" s="27"/>
      <c r="QRE44" s="27"/>
      <c r="QRF44" s="27"/>
      <c r="QRG44" s="27"/>
      <c r="QRH44" s="27"/>
      <c r="QRI44" s="27"/>
      <c r="QRJ44" s="27"/>
      <c r="QRK44" s="27"/>
      <c r="QRL44" s="27"/>
      <c r="QRM44" s="27"/>
      <c r="QRN44" s="27"/>
      <c r="QRO44" s="27"/>
      <c r="QRP44" s="27"/>
      <c r="QRQ44" s="27"/>
      <c r="QRR44" s="27"/>
      <c r="QRS44" s="27"/>
      <c r="QRT44" s="27"/>
      <c r="QRU44" s="27"/>
      <c r="QRV44" s="27"/>
      <c r="QRW44" s="27"/>
      <c r="QRX44" s="27"/>
      <c r="QRY44" s="27"/>
      <c r="QRZ44" s="27"/>
      <c r="QSA44" s="27"/>
      <c r="QSB44" s="27"/>
      <c r="QSC44" s="27"/>
      <c r="QSD44" s="27"/>
      <c r="QSE44" s="27"/>
      <c r="QSF44" s="27"/>
      <c r="QSG44" s="27"/>
      <c r="QSH44" s="27"/>
      <c r="QSI44" s="27"/>
      <c r="QSJ44" s="27"/>
      <c r="QSK44" s="27"/>
      <c r="QSL44" s="27"/>
      <c r="QSM44" s="27"/>
      <c r="QSN44" s="27"/>
      <c r="QSO44" s="27"/>
      <c r="QSP44" s="27"/>
      <c r="QSQ44" s="27"/>
      <c r="QSR44" s="27"/>
      <c r="QSS44" s="27"/>
      <c r="QST44" s="27"/>
      <c r="QSU44" s="27"/>
      <c r="QSV44" s="27"/>
      <c r="QSW44" s="27"/>
      <c r="QSX44" s="27"/>
      <c r="QSY44" s="27"/>
      <c r="QSZ44" s="27"/>
      <c r="QTA44" s="27"/>
      <c r="QTB44" s="27"/>
      <c r="QTC44" s="27"/>
      <c r="QTE44" s="27"/>
      <c r="QTF44" s="27"/>
      <c r="QTG44" s="27"/>
      <c r="QTJ44" s="27"/>
      <c r="QTK44" s="27"/>
      <c r="QTL44" s="27"/>
      <c r="QTM44" s="27"/>
      <c r="QTN44" s="27"/>
      <c r="QTO44" s="27"/>
      <c r="QTP44" s="27"/>
      <c r="QTQ44" s="27"/>
      <c r="QTR44" s="27"/>
      <c r="QTS44" s="27"/>
      <c r="QTT44" s="27"/>
      <c r="QUB44" s="27"/>
      <c r="QUC44" s="27"/>
      <c r="QUD44" s="27"/>
      <c r="QUE44" s="27"/>
      <c r="QUF44" s="27"/>
      <c r="QUG44" s="27"/>
      <c r="QUH44" s="27"/>
      <c r="QUI44" s="27"/>
      <c r="QUJ44" s="27"/>
      <c r="QUK44" s="27"/>
      <c r="QUL44" s="27"/>
      <c r="QUM44" s="27"/>
      <c r="QUN44" s="27"/>
      <c r="QUO44" s="27"/>
      <c r="QUP44" s="27"/>
      <c r="QUQ44" s="27"/>
      <c r="QUR44" s="27"/>
      <c r="QUS44" s="27"/>
      <c r="QUT44" s="27"/>
      <c r="QUU44" s="27"/>
      <c r="QUV44" s="27"/>
      <c r="QUW44" s="27"/>
      <c r="QUX44" s="27"/>
      <c r="QUY44" s="27"/>
      <c r="QUZ44" s="27"/>
      <c r="QVA44" s="27"/>
      <c r="QVB44" s="27"/>
      <c r="QVC44" s="27"/>
      <c r="QVD44" s="27"/>
      <c r="QVE44" s="27"/>
      <c r="QVF44" s="27"/>
      <c r="QVG44" s="27"/>
      <c r="QVH44" s="27"/>
      <c r="QVI44" s="27"/>
      <c r="QVJ44" s="27"/>
      <c r="QVK44" s="27"/>
      <c r="QVL44" s="27"/>
      <c r="QVM44" s="27"/>
      <c r="QVN44" s="27"/>
      <c r="QVO44" s="27"/>
      <c r="QVP44" s="27"/>
      <c r="QVQ44" s="27"/>
      <c r="QVR44" s="27"/>
      <c r="QVS44" s="27"/>
      <c r="QVT44" s="27"/>
      <c r="QVU44" s="27"/>
      <c r="QVV44" s="27"/>
      <c r="QVW44" s="27"/>
      <c r="QVX44" s="27"/>
      <c r="QVY44" s="27"/>
      <c r="QVZ44" s="27"/>
      <c r="QWA44" s="27"/>
      <c r="QWB44" s="27"/>
      <c r="QWC44" s="27"/>
      <c r="QWD44" s="27"/>
      <c r="QWE44" s="27"/>
      <c r="QWF44" s="27"/>
      <c r="QWG44" s="27"/>
      <c r="QWH44" s="27"/>
      <c r="QWI44" s="27"/>
      <c r="QWJ44" s="27"/>
      <c r="QWK44" s="27"/>
      <c r="QWL44" s="27"/>
      <c r="QWM44" s="27"/>
      <c r="QWN44" s="27"/>
      <c r="QWO44" s="27"/>
      <c r="QWP44" s="27"/>
      <c r="QWQ44" s="27"/>
      <c r="QWR44" s="27"/>
      <c r="QWS44" s="27"/>
      <c r="QWT44" s="27"/>
      <c r="QWU44" s="27"/>
      <c r="QWV44" s="27"/>
      <c r="QWW44" s="27"/>
      <c r="QWX44" s="27"/>
      <c r="QWY44" s="27"/>
      <c r="QWZ44" s="27"/>
      <c r="QXA44" s="27"/>
      <c r="QXB44" s="27"/>
      <c r="QXC44" s="27"/>
      <c r="QXD44" s="27"/>
      <c r="QXE44" s="27"/>
      <c r="QXF44" s="27"/>
      <c r="QXG44" s="27"/>
      <c r="QXH44" s="27"/>
      <c r="QXI44" s="27"/>
      <c r="QXJ44" s="27"/>
      <c r="QXK44" s="27"/>
      <c r="QXL44" s="27"/>
      <c r="QXM44" s="27"/>
      <c r="QXN44" s="27"/>
      <c r="QXO44" s="27"/>
      <c r="QXP44" s="27"/>
      <c r="QXQ44" s="27"/>
      <c r="QXR44" s="27"/>
      <c r="QXS44" s="27"/>
      <c r="QXT44" s="27"/>
      <c r="QXU44" s="27"/>
      <c r="QXV44" s="27"/>
      <c r="QXW44" s="27"/>
      <c r="QXX44" s="27"/>
      <c r="QXY44" s="27"/>
      <c r="QXZ44" s="27"/>
      <c r="QYA44" s="27"/>
      <c r="QYB44" s="27"/>
      <c r="QYC44" s="27"/>
      <c r="QYD44" s="27"/>
      <c r="QYE44" s="27"/>
      <c r="QYF44" s="27"/>
      <c r="QYG44" s="27"/>
      <c r="QYH44" s="27"/>
      <c r="QYI44" s="27"/>
      <c r="QYJ44" s="27"/>
      <c r="QYK44" s="27"/>
      <c r="QYL44" s="27"/>
      <c r="QYM44" s="27"/>
      <c r="QYN44" s="27"/>
      <c r="QYO44" s="27"/>
      <c r="QYP44" s="27"/>
      <c r="QYQ44" s="27"/>
      <c r="QYR44" s="27"/>
      <c r="QYS44" s="27"/>
      <c r="QYT44" s="27"/>
      <c r="QYU44" s="27"/>
      <c r="QYV44" s="27"/>
      <c r="QYW44" s="27"/>
      <c r="QYX44" s="27"/>
      <c r="QYY44" s="27"/>
      <c r="QYZ44" s="27"/>
      <c r="QZA44" s="27"/>
      <c r="QZB44" s="27"/>
      <c r="QZC44" s="27"/>
      <c r="QZD44" s="27"/>
      <c r="QZE44" s="27"/>
      <c r="QZF44" s="27"/>
      <c r="QZG44" s="27"/>
      <c r="QZH44" s="27"/>
      <c r="QZI44" s="27"/>
      <c r="QZJ44" s="27"/>
      <c r="QZK44" s="27"/>
      <c r="QZL44" s="27"/>
      <c r="QZM44" s="27"/>
      <c r="QZN44" s="27"/>
      <c r="QZO44" s="27"/>
      <c r="QZP44" s="27"/>
      <c r="QZQ44" s="27"/>
      <c r="QZR44" s="27"/>
      <c r="QZS44" s="27"/>
      <c r="QZT44" s="27"/>
      <c r="QZU44" s="27"/>
      <c r="QZV44" s="27"/>
      <c r="QZW44" s="27"/>
      <c r="QZX44" s="27"/>
      <c r="QZY44" s="27"/>
      <c r="QZZ44" s="27"/>
      <c r="RAA44" s="27"/>
      <c r="RAB44" s="27"/>
      <c r="RAC44" s="27"/>
      <c r="RAD44" s="27"/>
      <c r="RAE44" s="27"/>
      <c r="RAF44" s="27"/>
      <c r="RAG44" s="27"/>
      <c r="RAH44" s="27"/>
      <c r="RAI44" s="27"/>
      <c r="RAJ44" s="27"/>
      <c r="RAK44" s="27"/>
      <c r="RAL44" s="27"/>
      <c r="RAM44" s="27"/>
      <c r="RAN44" s="27"/>
      <c r="RAO44" s="27"/>
      <c r="RAP44" s="27"/>
      <c r="RAQ44" s="27"/>
      <c r="RAR44" s="27"/>
      <c r="RAS44" s="27"/>
      <c r="RAT44" s="27"/>
      <c r="RAU44" s="27"/>
      <c r="RAV44" s="27"/>
      <c r="RAW44" s="27"/>
      <c r="RAX44" s="27"/>
      <c r="RAY44" s="27"/>
      <c r="RAZ44" s="27"/>
      <c r="RBA44" s="27"/>
      <c r="RBB44" s="27"/>
      <c r="RBC44" s="27"/>
      <c r="RBD44" s="27"/>
      <c r="RBE44" s="27"/>
      <c r="RBF44" s="27"/>
      <c r="RBG44" s="27"/>
      <c r="RBH44" s="27"/>
      <c r="RBI44" s="27"/>
      <c r="RBJ44" s="27"/>
      <c r="RBK44" s="27"/>
      <c r="RBL44" s="27"/>
      <c r="RBM44" s="27"/>
      <c r="RBN44" s="27"/>
      <c r="RBO44" s="27"/>
      <c r="RBP44" s="27"/>
      <c r="RBQ44" s="27"/>
      <c r="RBR44" s="27"/>
      <c r="RBS44" s="27"/>
      <c r="RBT44" s="27"/>
      <c r="RBU44" s="27"/>
      <c r="RBV44" s="27"/>
      <c r="RBW44" s="27"/>
      <c r="RBX44" s="27"/>
      <c r="RBY44" s="27"/>
      <c r="RBZ44" s="27"/>
      <c r="RCA44" s="27"/>
      <c r="RCB44" s="27"/>
      <c r="RCC44" s="27"/>
      <c r="RCD44" s="27"/>
      <c r="RCE44" s="27"/>
      <c r="RCF44" s="27"/>
      <c r="RCG44" s="27"/>
      <c r="RCH44" s="27"/>
      <c r="RCI44" s="27"/>
      <c r="RCJ44" s="27"/>
      <c r="RCK44" s="27"/>
      <c r="RCL44" s="27"/>
      <c r="RCM44" s="27"/>
      <c r="RCN44" s="27"/>
      <c r="RCO44" s="27"/>
      <c r="RCP44" s="27"/>
      <c r="RCQ44" s="27"/>
      <c r="RCR44" s="27"/>
      <c r="RCS44" s="27"/>
      <c r="RCT44" s="27"/>
      <c r="RCU44" s="27"/>
      <c r="RCV44" s="27"/>
      <c r="RCW44" s="27"/>
      <c r="RCX44" s="27"/>
      <c r="RCY44" s="27"/>
      <c r="RDA44" s="27"/>
      <c r="RDB44" s="27"/>
      <c r="RDC44" s="27"/>
      <c r="RDF44" s="27"/>
      <c r="RDG44" s="27"/>
      <c r="RDH44" s="27"/>
      <c r="RDI44" s="27"/>
      <c r="RDJ44" s="27"/>
      <c r="RDK44" s="27"/>
      <c r="RDL44" s="27"/>
      <c r="RDM44" s="27"/>
      <c r="RDN44" s="27"/>
      <c r="RDO44" s="27"/>
      <c r="RDP44" s="27"/>
      <c r="RDX44" s="27"/>
      <c r="RDY44" s="27"/>
      <c r="RDZ44" s="27"/>
      <c r="REA44" s="27"/>
      <c r="REB44" s="27"/>
      <c r="REC44" s="27"/>
      <c r="RED44" s="27"/>
      <c r="REE44" s="27"/>
      <c r="REF44" s="27"/>
      <c r="REG44" s="27"/>
      <c r="REH44" s="27"/>
      <c r="REI44" s="27"/>
      <c r="REJ44" s="27"/>
      <c r="REK44" s="27"/>
      <c r="REL44" s="27"/>
      <c r="REM44" s="27"/>
      <c r="REN44" s="27"/>
      <c r="REO44" s="27"/>
      <c r="REP44" s="27"/>
      <c r="REQ44" s="27"/>
      <c r="RER44" s="27"/>
      <c r="RES44" s="27"/>
      <c r="RET44" s="27"/>
      <c r="REU44" s="27"/>
      <c r="REV44" s="27"/>
      <c r="REW44" s="27"/>
      <c r="REX44" s="27"/>
      <c r="REY44" s="27"/>
      <c r="REZ44" s="27"/>
      <c r="RFA44" s="27"/>
      <c r="RFB44" s="27"/>
      <c r="RFC44" s="27"/>
      <c r="RFD44" s="27"/>
      <c r="RFE44" s="27"/>
      <c r="RFF44" s="27"/>
      <c r="RFG44" s="27"/>
      <c r="RFH44" s="27"/>
      <c r="RFI44" s="27"/>
      <c r="RFJ44" s="27"/>
      <c r="RFK44" s="27"/>
      <c r="RFL44" s="27"/>
      <c r="RFM44" s="27"/>
      <c r="RFN44" s="27"/>
      <c r="RFO44" s="27"/>
      <c r="RFP44" s="27"/>
      <c r="RFQ44" s="27"/>
      <c r="RFR44" s="27"/>
      <c r="RFS44" s="27"/>
      <c r="RFT44" s="27"/>
      <c r="RFU44" s="27"/>
      <c r="RFV44" s="27"/>
      <c r="RFW44" s="27"/>
      <c r="RFX44" s="27"/>
      <c r="RFY44" s="27"/>
      <c r="RFZ44" s="27"/>
      <c r="RGA44" s="27"/>
      <c r="RGB44" s="27"/>
      <c r="RGC44" s="27"/>
      <c r="RGD44" s="27"/>
      <c r="RGE44" s="27"/>
      <c r="RGF44" s="27"/>
      <c r="RGG44" s="27"/>
      <c r="RGH44" s="27"/>
      <c r="RGI44" s="27"/>
      <c r="RGJ44" s="27"/>
      <c r="RGK44" s="27"/>
      <c r="RGL44" s="27"/>
      <c r="RGM44" s="27"/>
      <c r="RGN44" s="27"/>
      <c r="RGO44" s="27"/>
      <c r="RGP44" s="27"/>
      <c r="RGQ44" s="27"/>
      <c r="RGR44" s="27"/>
      <c r="RGS44" s="27"/>
      <c r="RGT44" s="27"/>
      <c r="RGU44" s="27"/>
      <c r="RGV44" s="27"/>
      <c r="RGW44" s="27"/>
      <c r="RGX44" s="27"/>
      <c r="RGY44" s="27"/>
      <c r="RGZ44" s="27"/>
      <c r="RHA44" s="27"/>
      <c r="RHB44" s="27"/>
      <c r="RHC44" s="27"/>
      <c r="RHD44" s="27"/>
      <c r="RHE44" s="27"/>
      <c r="RHF44" s="27"/>
      <c r="RHG44" s="27"/>
      <c r="RHH44" s="27"/>
      <c r="RHI44" s="27"/>
      <c r="RHJ44" s="27"/>
      <c r="RHK44" s="27"/>
      <c r="RHL44" s="27"/>
      <c r="RHM44" s="27"/>
      <c r="RHN44" s="27"/>
      <c r="RHO44" s="27"/>
      <c r="RHP44" s="27"/>
      <c r="RHQ44" s="27"/>
      <c r="RHR44" s="27"/>
      <c r="RHS44" s="27"/>
      <c r="RHT44" s="27"/>
      <c r="RHU44" s="27"/>
      <c r="RHV44" s="27"/>
      <c r="RHW44" s="27"/>
      <c r="RHX44" s="27"/>
      <c r="RHY44" s="27"/>
      <c r="RHZ44" s="27"/>
      <c r="RIA44" s="27"/>
      <c r="RIB44" s="27"/>
      <c r="RIC44" s="27"/>
      <c r="RID44" s="27"/>
      <c r="RIE44" s="27"/>
      <c r="RIF44" s="27"/>
      <c r="RIG44" s="27"/>
      <c r="RIH44" s="27"/>
      <c r="RII44" s="27"/>
      <c r="RIJ44" s="27"/>
      <c r="RIK44" s="27"/>
      <c r="RIL44" s="27"/>
      <c r="RIM44" s="27"/>
      <c r="RIN44" s="27"/>
      <c r="RIO44" s="27"/>
      <c r="RIP44" s="27"/>
      <c r="RIQ44" s="27"/>
      <c r="RIR44" s="27"/>
      <c r="RIS44" s="27"/>
      <c r="RIT44" s="27"/>
      <c r="RIU44" s="27"/>
      <c r="RIV44" s="27"/>
      <c r="RIW44" s="27"/>
      <c r="RIX44" s="27"/>
      <c r="RIY44" s="27"/>
      <c r="RIZ44" s="27"/>
      <c r="RJA44" s="27"/>
      <c r="RJB44" s="27"/>
      <c r="RJC44" s="27"/>
      <c r="RJD44" s="27"/>
      <c r="RJE44" s="27"/>
      <c r="RJF44" s="27"/>
      <c r="RJG44" s="27"/>
      <c r="RJH44" s="27"/>
      <c r="RJI44" s="27"/>
      <c r="RJJ44" s="27"/>
      <c r="RJK44" s="27"/>
      <c r="RJL44" s="27"/>
      <c r="RJM44" s="27"/>
      <c r="RJN44" s="27"/>
      <c r="RJO44" s="27"/>
      <c r="RJP44" s="27"/>
      <c r="RJQ44" s="27"/>
      <c r="RJR44" s="27"/>
      <c r="RJS44" s="27"/>
      <c r="RJT44" s="27"/>
      <c r="RJU44" s="27"/>
      <c r="RJV44" s="27"/>
      <c r="RJW44" s="27"/>
      <c r="RJX44" s="27"/>
      <c r="RJY44" s="27"/>
      <c r="RJZ44" s="27"/>
      <c r="RKA44" s="27"/>
      <c r="RKB44" s="27"/>
      <c r="RKC44" s="27"/>
      <c r="RKD44" s="27"/>
      <c r="RKE44" s="27"/>
      <c r="RKF44" s="27"/>
      <c r="RKG44" s="27"/>
      <c r="RKH44" s="27"/>
      <c r="RKI44" s="27"/>
      <c r="RKJ44" s="27"/>
      <c r="RKK44" s="27"/>
      <c r="RKL44" s="27"/>
      <c r="RKM44" s="27"/>
      <c r="RKN44" s="27"/>
      <c r="RKO44" s="27"/>
      <c r="RKP44" s="27"/>
      <c r="RKQ44" s="27"/>
      <c r="RKR44" s="27"/>
      <c r="RKS44" s="27"/>
      <c r="RKT44" s="27"/>
      <c r="RKU44" s="27"/>
      <c r="RKV44" s="27"/>
      <c r="RKW44" s="27"/>
      <c r="RKX44" s="27"/>
      <c r="RKY44" s="27"/>
      <c r="RKZ44" s="27"/>
      <c r="RLA44" s="27"/>
      <c r="RLB44" s="27"/>
      <c r="RLC44" s="27"/>
      <c r="RLD44" s="27"/>
      <c r="RLE44" s="27"/>
      <c r="RLF44" s="27"/>
      <c r="RLG44" s="27"/>
      <c r="RLH44" s="27"/>
      <c r="RLI44" s="27"/>
      <c r="RLJ44" s="27"/>
      <c r="RLK44" s="27"/>
      <c r="RLL44" s="27"/>
      <c r="RLM44" s="27"/>
      <c r="RLN44" s="27"/>
      <c r="RLO44" s="27"/>
      <c r="RLP44" s="27"/>
      <c r="RLQ44" s="27"/>
      <c r="RLR44" s="27"/>
      <c r="RLS44" s="27"/>
      <c r="RLT44" s="27"/>
      <c r="RLU44" s="27"/>
      <c r="RLV44" s="27"/>
      <c r="RLW44" s="27"/>
      <c r="RLX44" s="27"/>
      <c r="RLY44" s="27"/>
      <c r="RLZ44" s="27"/>
      <c r="RMA44" s="27"/>
      <c r="RMB44" s="27"/>
      <c r="RMC44" s="27"/>
      <c r="RMD44" s="27"/>
      <c r="RME44" s="27"/>
      <c r="RMF44" s="27"/>
      <c r="RMG44" s="27"/>
      <c r="RMH44" s="27"/>
      <c r="RMI44" s="27"/>
      <c r="RMJ44" s="27"/>
      <c r="RMK44" s="27"/>
      <c r="RML44" s="27"/>
      <c r="RMM44" s="27"/>
      <c r="RMN44" s="27"/>
      <c r="RMO44" s="27"/>
      <c r="RMP44" s="27"/>
      <c r="RMQ44" s="27"/>
      <c r="RMR44" s="27"/>
      <c r="RMS44" s="27"/>
      <c r="RMT44" s="27"/>
      <c r="RMU44" s="27"/>
      <c r="RMW44" s="27"/>
      <c r="RMX44" s="27"/>
      <c r="RMY44" s="27"/>
      <c r="RNB44" s="27"/>
      <c r="RNC44" s="27"/>
      <c r="RND44" s="27"/>
      <c r="RNE44" s="27"/>
      <c r="RNF44" s="27"/>
      <c r="RNG44" s="27"/>
      <c r="RNH44" s="27"/>
      <c r="RNI44" s="27"/>
      <c r="RNJ44" s="27"/>
      <c r="RNK44" s="27"/>
      <c r="RNL44" s="27"/>
      <c r="RNT44" s="27"/>
      <c r="RNU44" s="27"/>
      <c r="RNV44" s="27"/>
      <c r="RNW44" s="27"/>
      <c r="RNX44" s="27"/>
      <c r="RNY44" s="27"/>
      <c r="RNZ44" s="27"/>
      <c r="ROA44" s="27"/>
      <c r="ROB44" s="27"/>
      <c r="ROC44" s="27"/>
      <c r="ROD44" s="27"/>
      <c r="ROE44" s="27"/>
      <c r="ROF44" s="27"/>
      <c r="ROG44" s="27"/>
      <c r="ROH44" s="27"/>
      <c r="ROI44" s="27"/>
      <c r="ROJ44" s="27"/>
      <c r="ROK44" s="27"/>
      <c r="ROL44" s="27"/>
      <c r="ROM44" s="27"/>
      <c r="RON44" s="27"/>
      <c r="ROO44" s="27"/>
      <c r="ROP44" s="27"/>
      <c r="ROQ44" s="27"/>
      <c r="ROR44" s="27"/>
      <c r="ROS44" s="27"/>
      <c r="ROT44" s="27"/>
      <c r="ROU44" s="27"/>
      <c r="ROV44" s="27"/>
      <c r="ROW44" s="27"/>
      <c r="ROX44" s="27"/>
      <c r="ROY44" s="27"/>
      <c r="ROZ44" s="27"/>
      <c r="RPA44" s="27"/>
      <c r="RPB44" s="27"/>
      <c r="RPC44" s="27"/>
      <c r="RPD44" s="27"/>
      <c r="RPE44" s="27"/>
      <c r="RPF44" s="27"/>
      <c r="RPG44" s="27"/>
      <c r="RPH44" s="27"/>
      <c r="RPI44" s="27"/>
      <c r="RPJ44" s="27"/>
      <c r="RPK44" s="27"/>
      <c r="RPL44" s="27"/>
      <c r="RPM44" s="27"/>
      <c r="RPN44" s="27"/>
      <c r="RPO44" s="27"/>
      <c r="RPP44" s="27"/>
      <c r="RPQ44" s="27"/>
      <c r="RPR44" s="27"/>
      <c r="RPS44" s="27"/>
      <c r="RPT44" s="27"/>
      <c r="RPU44" s="27"/>
      <c r="RPV44" s="27"/>
      <c r="RPW44" s="27"/>
      <c r="RPX44" s="27"/>
      <c r="RPY44" s="27"/>
      <c r="RPZ44" s="27"/>
      <c r="RQA44" s="27"/>
      <c r="RQB44" s="27"/>
      <c r="RQC44" s="27"/>
      <c r="RQD44" s="27"/>
      <c r="RQE44" s="27"/>
      <c r="RQF44" s="27"/>
      <c r="RQG44" s="27"/>
      <c r="RQH44" s="27"/>
      <c r="RQI44" s="27"/>
      <c r="RQJ44" s="27"/>
      <c r="RQK44" s="27"/>
      <c r="RQL44" s="27"/>
      <c r="RQM44" s="27"/>
      <c r="RQN44" s="27"/>
      <c r="RQO44" s="27"/>
      <c r="RQP44" s="27"/>
      <c r="RQQ44" s="27"/>
      <c r="RQR44" s="27"/>
      <c r="RQS44" s="27"/>
      <c r="RQT44" s="27"/>
      <c r="RQU44" s="27"/>
      <c r="RQV44" s="27"/>
      <c r="RQW44" s="27"/>
      <c r="RQX44" s="27"/>
      <c r="RQY44" s="27"/>
      <c r="RQZ44" s="27"/>
      <c r="RRA44" s="27"/>
      <c r="RRB44" s="27"/>
      <c r="RRC44" s="27"/>
      <c r="RRD44" s="27"/>
      <c r="RRE44" s="27"/>
      <c r="RRF44" s="27"/>
      <c r="RRG44" s="27"/>
      <c r="RRH44" s="27"/>
      <c r="RRI44" s="27"/>
      <c r="RRJ44" s="27"/>
      <c r="RRK44" s="27"/>
      <c r="RRL44" s="27"/>
      <c r="RRM44" s="27"/>
      <c r="RRN44" s="27"/>
      <c r="RRO44" s="27"/>
      <c r="RRP44" s="27"/>
      <c r="RRQ44" s="27"/>
      <c r="RRR44" s="27"/>
      <c r="RRS44" s="27"/>
      <c r="RRT44" s="27"/>
      <c r="RRU44" s="27"/>
      <c r="RRV44" s="27"/>
      <c r="RRW44" s="27"/>
      <c r="RRX44" s="27"/>
      <c r="RRY44" s="27"/>
      <c r="RRZ44" s="27"/>
      <c r="RSA44" s="27"/>
      <c r="RSB44" s="27"/>
      <c r="RSC44" s="27"/>
      <c r="RSD44" s="27"/>
      <c r="RSE44" s="27"/>
      <c r="RSF44" s="27"/>
      <c r="RSG44" s="27"/>
      <c r="RSH44" s="27"/>
      <c r="RSI44" s="27"/>
      <c r="RSJ44" s="27"/>
      <c r="RSK44" s="27"/>
      <c r="RSL44" s="27"/>
      <c r="RSM44" s="27"/>
      <c r="RSN44" s="27"/>
      <c r="RSO44" s="27"/>
      <c r="RSP44" s="27"/>
      <c r="RSQ44" s="27"/>
      <c r="RSR44" s="27"/>
      <c r="RSS44" s="27"/>
      <c r="RST44" s="27"/>
      <c r="RSU44" s="27"/>
      <c r="RSV44" s="27"/>
      <c r="RSW44" s="27"/>
      <c r="RSX44" s="27"/>
      <c r="RSY44" s="27"/>
      <c r="RSZ44" s="27"/>
      <c r="RTA44" s="27"/>
      <c r="RTB44" s="27"/>
      <c r="RTC44" s="27"/>
      <c r="RTD44" s="27"/>
      <c r="RTE44" s="27"/>
      <c r="RTF44" s="27"/>
      <c r="RTG44" s="27"/>
      <c r="RTH44" s="27"/>
      <c r="RTI44" s="27"/>
      <c r="RTJ44" s="27"/>
      <c r="RTK44" s="27"/>
      <c r="RTL44" s="27"/>
      <c r="RTM44" s="27"/>
      <c r="RTN44" s="27"/>
      <c r="RTO44" s="27"/>
      <c r="RTP44" s="27"/>
      <c r="RTQ44" s="27"/>
      <c r="RTR44" s="27"/>
      <c r="RTS44" s="27"/>
      <c r="RTT44" s="27"/>
      <c r="RTU44" s="27"/>
      <c r="RTV44" s="27"/>
      <c r="RTW44" s="27"/>
      <c r="RTX44" s="27"/>
      <c r="RTY44" s="27"/>
      <c r="RTZ44" s="27"/>
      <c r="RUA44" s="27"/>
      <c r="RUB44" s="27"/>
      <c r="RUC44" s="27"/>
      <c r="RUD44" s="27"/>
      <c r="RUE44" s="27"/>
      <c r="RUF44" s="27"/>
      <c r="RUG44" s="27"/>
      <c r="RUH44" s="27"/>
      <c r="RUI44" s="27"/>
      <c r="RUJ44" s="27"/>
      <c r="RUK44" s="27"/>
      <c r="RUL44" s="27"/>
      <c r="RUM44" s="27"/>
      <c r="RUN44" s="27"/>
      <c r="RUO44" s="27"/>
      <c r="RUP44" s="27"/>
      <c r="RUQ44" s="27"/>
      <c r="RUR44" s="27"/>
      <c r="RUS44" s="27"/>
      <c r="RUT44" s="27"/>
      <c r="RUU44" s="27"/>
      <c r="RUV44" s="27"/>
      <c r="RUW44" s="27"/>
      <c r="RUX44" s="27"/>
      <c r="RUY44" s="27"/>
      <c r="RUZ44" s="27"/>
      <c r="RVA44" s="27"/>
      <c r="RVB44" s="27"/>
      <c r="RVC44" s="27"/>
      <c r="RVD44" s="27"/>
      <c r="RVE44" s="27"/>
      <c r="RVF44" s="27"/>
      <c r="RVG44" s="27"/>
      <c r="RVH44" s="27"/>
      <c r="RVI44" s="27"/>
      <c r="RVJ44" s="27"/>
      <c r="RVK44" s="27"/>
      <c r="RVL44" s="27"/>
      <c r="RVM44" s="27"/>
      <c r="RVN44" s="27"/>
      <c r="RVO44" s="27"/>
      <c r="RVP44" s="27"/>
      <c r="RVQ44" s="27"/>
      <c r="RVR44" s="27"/>
      <c r="RVS44" s="27"/>
      <c r="RVT44" s="27"/>
      <c r="RVU44" s="27"/>
      <c r="RVV44" s="27"/>
      <c r="RVW44" s="27"/>
      <c r="RVX44" s="27"/>
      <c r="RVY44" s="27"/>
      <c r="RVZ44" s="27"/>
      <c r="RWA44" s="27"/>
      <c r="RWB44" s="27"/>
      <c r="RWC44" s="27"/>
      <c r="RWD44" s="27"/>
      <c r="RWE44" s="27"/>
      <c r="RWF44" s="27"/>
      <c r="RWG44" s="27"/>
      <c r="RWH44" s="27"/>
      <c r="RWI44" s="27"/>
      <c r="RWJ44" s="27"/>
      <c r="RWK44" s="27"/>
      <c r="RWL44" s="27"/>
      <c r="RWM44" s="27"/>
      <c r="RWN44" s="27"/>
      <c r="RWO44" s="27"/>
      <c r="RWP44" s="27"/>
      <c r="RWQ44" s="27"/>
      <c r="RWS44" s="27"/>
      <c r="RWT44" s="27"/>
      <c r="RWU44" s="27"/>
      <c r="RWX44" s="27"/>
      <c r="RWY44" s="27"/>
      <c r="RWZ44" s="27"/>
      <c r="RXA44" s="27"/>
      <c r="RXB44" s="27"/>
      <c r="RXC44" s="27"/>
      <c r="RXD44" s="27"/>
      <c r="RXE44" s="27"/>
      <c r="RXF44" s="27"/>
      <c r="RXG44" s="27"/>
      <c r="RXH44" s="27"/>
      <c r="RXP44" s="27"/>
      <c r="RXQ44" s="27"/>
      <c r="RXR44" s="27"/>
      <c r="RXS44" s="27"/>
      <c r="RXT44" s="27"/>
      <c r="RXU44" s="27"/>
      <c r="RXV44" s="27"/>
      <c r="RXW44" s="27"/>
      <c r="RXX44" s="27"/>
      <c r="RXY44" s="27"/>
      <c r="RXZ44" s="27"/>
      <c r="RYA44" s="27"/>
      <c r="RYB44" s="27"/>
      <c r="RYC44" s="27"/>
      <c r="RYD44" s="27"/>
      <c r="RYE44" s="27"/>
      <c r="RYF44" s="27"/>
      <c r="RYG44" s="27"/>
      <c r="RYH44" s="27"/>
      <c r="RYI44" s="27"/>
      <c r="RYJ44" s="27"/>
      <c r="RYK44" s="27"/>
      <c r="RYL44" s="27"/>
      <c r="RYM44" s="27"/>
      <c r="RYN44" s="27"/>
      <c r="RYO44" s="27"/>
      <c r="RYP44" s="27"/>
      <c r="RYQ44" s="27"/>
      <c r="RYR44" s="27"/>
      <c r="RYS44" s="27"/>
      <c r="RYT44" s="27"/>
      <c r="RYU44" s="27"/>
      <c r="RYV44" s="27"/>
      <c r="RYW44" s="27"/>
      <c r="RYX44" s="27"/>
      <c r="RYY44" s="27"/>
      <c r="RYZ44" s="27"/>
      <c r="RZA44" s="27"/>
      <c r="RZB44" s="27"/>
      <c r="RZC44" s="27"/>
      <c r="RZD44" s="27"/>
      <c r="RZE44" s="27"/>
      <c r="RZF44" s="27"/>
      <c r="RZG44" s="27"/>
      <c r="RZH44" s="27"/>
      <c r="RZI44" s="27"/>
      <c r="RZJ44" s="27"/>
      <c r="RZK44" s="27"/>
      <c r="RZL44" s="27"/>
      <c r="RZM44" s="27"/>
      <c r="RZN44" s="27"/>
      <c r="RZO44" s="27"/>
      <c r="RZP44" s="27"/>
      <c r="RZQ44" s="27"/>
      <c r="RZR44" s="27"/>
      <c r="RZS44" s="27"/>
      <c r="RZT44" s="27"/>
      <c r="RZU44" s="27"/>
      <c r="RZV44" s="27"/>
      <c r="RZW44" s="27"/>
      <c r="RZX44" s="27"/>
      <c r="RZY44" s="27"/>
      <c r="RZZ44" s="27"/>
      <c r="SAA44" s="27"/>
      <c r="SAB44" s="27"/>
      <c r="SAC44" s="27"/>
      <c r="SAD44" s="27"/>
      <c r="SAE44" s="27"/>
      <c r="SAF44" s="27"/>
      <c r="SAG44" s="27"/>
      <c r="SAH44" s="27"/>
      <c r="SAI44" s="27"/>
      <c r="SAJ44" s="27"/>
      <c r="SAK44" s="27"/>
      <c r="SAL44" s="27"/>
      <c r="SAM44" s="27"/>
      <c r="SAN44" s="27"/>
      <c r="SAO44" s="27"/>
      <c r="SAP44" s="27"/>
      <c r="SAQ44" s="27"/>
      <c r="SAR44" s="27"/>
      <c r="SAS44" s="27"/>
      <c r="SAT44" s="27"/>
      <c r="SAU44" s="27"/>
      <c r="SAV44" s="27"/>
      <c r="SAW44" s="27"/>
      <c r="SAX44" s="27"/>
      <c r="SAY44" s="27"/>
      <c r="SAZ44" s="27"/>
      <c r="SBA44" s="27"/>
      <c r="SBB44" s="27"/>
      <c r="SBC44" s="27"/>
      <c r="SBD44" s="27"/>
      <c r="SBE44" s="27"/>
      <c r="SBF44" s="27"/>
      <c r="SBG44" s="27"/>
      <c r="SBH44" s="27"/>
      <c r="SBI44" s="27"/>
      <c r="SBJ44" s="27"/>
      <c r="SBK44" s="27"/>
      <c r="SBL44" s="27"/>
      <c r="SBM44" s="27"/>
      <c r="SBN44" s="27"/>
      <c r="SBO44" s="27"/>
      <c r="SBP44" s="27"/>
      <c r="SBQ44" s="27"/>
      <c r="SBR44" s="27"/>
      <c r="SBS44" s="27"/>
      <c r="SBT44" s="27"/>
      <c r="SBU44" s="27"/>
      <c r="SBV44" s="27"/>
      <c r="SBW44" s="27"/>
      <c r="SBX44" s="27"/>
      <c r="SBY44" s="27"/>
      <c r="SBZ44" s="27"/>
      <c r="SCA44" s="27"/>
      <c r="SCB44" s="27"/>
      <c r="SCC44" s="27"/>
      <c r="SCD44" s="27"/>
      <c r="SCE44" s="27"/>
      <c r="SCF44" s="27"/>
      <c r="SCG44" s="27"/>
      <c r="SCH44" s="27"/>
      <c r="SCI44" s="27"/>
      <c r="SCJ44" s="27"/>
      <c r="SCK44" s="27"/>
      <c r="SCL44" s="27"/>
      <c r="SCM44" s="27"/>
      <c r="SCN44" s="27"/>
      <c r="SCO44" s="27"/>
      <c r="SCP44" s="27"/>
      <c r="SCQ44" s="27"/>
      <c r="SCR44" s="27"/>
      <c r="SCS44" s="27"/>
      <c r="SCT44" s="27"/>
      <c r="SCU44" s="27"/>
      <c r="SCV44" s="27"/>
      <c r="SCW44" s="27"/>
      <c r="SCX44" s="27"/>
      <c r="SCY44" s="27"/>
      <c r="SCZ44" s="27"/>
      <c r="SDA44" s="27"/>
      <c r="SDB44" s="27"/>
      <c r="SDC44" s="27"/>
      <c r="SDD44" s="27"/>
      <c r="SDE44" s="27"/>
      <c r="SDF44" s="27"/>
      <c r="SDG44" s="27"/>
      <c r="SDH44" s="27"/>
      <c r="SDI44" s="27"/>
      <c r="SDJ44" s="27"/>
      <c r="SDK44" s="27"/>
      <c r="SDL44" s="27"/>
      <c r="SDM44" s="27"/>
      <c r="SDN44" s="27"/>
      <c r="SDO44" s="27"/>
      <c r="SDP44" s="27"/>
      <c r="SDQ44" s="27"/>
      <c r="SDR44" s="27"/>
      <c r="SDS44" s="27"/>
      <c r="SDT44" s="27"/>
      <c r="SDU44" s="27"/>
      <c r="SDV44" s="27"/>
      <c r="SDW44" s="27"/>
      <c r="SDX44" s="27"/>
      <c r="SDY44" s="27"/>
      <c r="SDZ44" s="27"/>
      <c r="SEA44" s="27"/>
      <c r="SEB44" s="27"/>
      <c r="SEC44" s="27"/>
      <c r="SED44" s="27"/>
      <c r="SEE44" s="27"/>
      <c r="SEF44" s="27"/>
      <c r="SEG44" s="27"/>
      <c r="SEH44" s="27"/>
      <c r="SEI44" s="27"/>
      <c r="SEJ44" s="27"/>
      <c r="SEK44" s="27"/>
      <c r="SEL44" s="27"/>
      <c r="SEM44" s="27"/>
      <c r="SEN44" s="27"/>
      <c r="SEO44" s="27"/>
      <c r="SEP44" s="27"/>
      <c r="SEQ44" s="27"/>
      <c r="SER44" s="27"/>
      <c r="SES44" s="27"/>
      <c r="SET44" s="27"/>
      <c r="SEU44" s="27"/>
      <c r="SEV44" s="27"/>
      <c r="SEW44" s="27"/>
      <c r="SEX44" s="27"/>
      <c r="SEY44" s="27"/>
      <c r="SEZ44" s="27"/>
      <c r="SFA44" s="27"/>
      <c r="SFB44" s="27"/>
      <c r="SFC44" s="27"/>
      <c r="SFD44" s="27"/>
      <c r="SFE44" s="27"/>
      <c r="SFF44" s="27"/>
      <c r="SFG44" s="27"/>
      <c r="SFH44" s="27"/>
      <c r="SFI44" s="27"/>
      <c r="SFJ44" s="27"/>
      <c r="SFK44" s="27"/>
      <c r="SFL44" s="27"/>
      <c r="SFM44" s="27"/>
      <c r="SFN44" s="27"/>
      <c r="SFO44" s="27"/>
      <c r="SFP44" s="27"/>
      <c r="SFQ44" s="27"/>
      <c r="SFR44" s="27"/>
      <c r="SFS44" s="27"/>
      <c r="SFT44" s="27"/>
      <c r="SFU44" s="27"/>
      <c r="SFV44" s="27"/>
      <c r="SFW44" s="27"/>
      <c r="SFX44" s="27"/>
      <c r="SFY44" s="27"/>
      <c r="SFZ44" s="27"/>
      <c r="SGA44" s="27"/>
      <c r="SGB44" s="27"/>
      <c r="SGC44" s="27"/>
      <c r="SGD44" s="27"/>
      <c r="SGE44" s="27"/>
      <c r="SGF44" s="27"/>
      <c r="SGG44" s="27"/>
      <c r="SGH44" s="27"/>
      <c r="SGI44" s="27"/>
      <c r="SGJ44" s="27"/>
      <c r="SGK44" s="27"/>
      <c r="SGL44" s="27"/>
      <c r="SGM44" s="27"/>
      <c r="SGO44" s="27"/>
      <c r="SGP44" s="27"/>
      <c r="SGQ44" s="27"/>
      <c r="SGT44" s="27"/>
      <c r="SGU44" s="27"/>
      <c r="SGV44" s="27"/>
      <c r="SGW44" s="27"/>
      <c r="SGX44" s="27"/>
      <c r="SGY44" s="27"/>
      <c r="SGZ44" s="27"/>
      <c r="SHA44" s="27"/>
      <c r="SHB44" s="27"/>
      <c r="SHC44" s="27"/>
      <c r="SHD44" s="27"/>
      <c r="SHL44" s="27"/>
      <c r="SHM44" s="27"/>
      <c r="SHN44" s="27"/>
      <c r="SHO44" s="27"/>
      <c r="SHP44" s="27"/>
      <c r="SHQ44" s="27"/>
      <c r="SHR44" s="27"/>
      <c r="SHS44" s="27"/>
      <c r="SHT44" s="27"/>
      <c r="SHU44" s="27"/>
      <c r="SHV44" s="27"/>
      <c r="SHW44" s="27"/>
      <c r="SHX44" s="27"/>
      <c r="SHY44" s="27"/>
      <c r="SHZ44" s="27"/>
      <c r="SIA44" s="27"/>
      <c r="SIB44" s="27"/>
      <c r="SIC44" s="27"/>
      <c r="SID44" s="27"/>
      <c r="SIE44" s="27"/>
      <c r="SIF44" s="27"/>
      <c r="SIG44" s="27"/>
      <c r="SIH44" s="27"/>
      <c r="SII44" s="27"/>
      <c r="SIJ44" s="27"/>
      <c r="SIK44" s="27"/>
      <c r="SIL44" s="27"/>
      <c r="SIM44" s="27"/>
      <c r="SIN44" s="27"/>
      <c r="SIO44" s="27"/>
      <c r="SIP44" s="27"/>
      <c r="SIQ44" s="27"/>
      <c r="SIR44" s="27"/>
      <c r="SIS44" s="27"/>
      <c r="SIT44" s="27"/>
      <c r="SIU44" s="27"/>
      <c r="SIV44" s="27"/>
      <c r="SIW44" s="27"/>
      <c r="SIX44" s="27"/>
      <c r="SIY44" s="27"/>
      <c r="SIZ44" s="27"/>
      <c r="SJA44" s="27"/>
      <c r="SJB44" s="27"/>
      <c r="SJC44" s="27"/>
      <c r="SJD44" s="27"/>
      <c r="SJE44" s="27"/>
      <c r="SJF44" s="27"/>
      <c r="SJG44" s="27"/>
      <c r="SJH44" s="27"/>
      <c r="SJI44" s="27"/>
      <c r="SJJ44" s="27"/>
      <c r="SJK44" s="27"/>
      <c r="SJL44" s="27"/>
      <c r="SJM44" s="27"/>
      <c r="SJN44" s="27"/>
      <c r="SJO44" s="27"/>
      <c r="SJP44" s="27"/>
      <c r="SJQ44" s="27"/>
      <c r="SJR44" s="27"/>
      <c r="SJS44" s="27"/>
      <c r="SJT44" s="27"/>
      <c r="SJU44" s="27"/>
      <c r="SJV44" s="27"/>
      <c r="SJW44" s="27"/>
      <c r="SJX44" s="27"/>
      <c r="SJY44" s="27"/>
      <c r="SJZ44" s="27"/>
      <c r="SKA44" s="27"/>
      <c r="SKB44" s="27"/>
      <c r="SKC44" s="27"/>
      <c r="SKD44" s="27"/>
      <c r="SKE44" s="27"/>
      <c r="SKF44" s="27"/>
      <c r="SKG44" s="27"/>
      <c r="SKH44" s="27"/>
      <c r="SKI44" s="27"/>
      <c r="SKJ44" s="27"/>
      <c r="SKK44" s="27"/>
      <c r="SKL44" s="27"/>
      <c r="SKM44" s="27"/>
      <c r="SKN44" s="27"/>
      <c r="SKO44" s="27"/>
      <c r="SKP44" s="27"/>
      <c r="SKQ44" s="27"/>
      <c r="SKR44" s="27"/>
      <c r="SKS44" s="27"/>
      <c r="SKT44" s="27"/>
      <c r="SKU44" s="27"/>
      <c r="SKV44" s="27"/>
      <c r="SKW44" s="27"/>
      <c r="SKX44" s="27"/>
      <c r="SKY44" s="27"/>
      <c r="SKZ44" s="27"/>
      <c r="SLA44" s="27"/>
      <c r="SLB44" s="27"/>
      <c r="SLC44" s="27"/>
      <c r="SLD44" s="27"/>
      <c r="SLE44" s="27"/>
      <c r="SLF44" s="27"/>
      <c r="SLG44" s="27"/>
      <c r="SLH44" s="27"/>
      <c r="SLI44" s="27"/>
      <c r="SLJ44" s="27"/>
      <c r="SLK44" s="27"/>
      <c r="SLL44" s="27"/>
      <c r="SLM44" s="27"/>
      <c r="SLN44" s="27"/>
      <c r="SLO44" s="27"/>
      <c r="SLP44" s="27"/>
      <c r="SLQ44" s="27"/>
      <c r="SLR44" s="27"/>
      <c r="SLS44" s="27"/>
      <c r="SLT44" s="27"/>
      <c r="SLU44" s="27"/>
      <c r="SLV44" s="27"/>
      <c r="SLW44" s="27"/>
      <c r="SLX44" s="27"/>
      <c r="SLY44" s="27"/>
      <c r="SLZ44" s="27"/>
      <c r="SMA44" s="27"/>
      <c r="SMB44" s="27"/>
      <c r="SMC44" s="27"/>
      <c r="SMD44" s="27"/>
      <c r="SME44" s="27"/>
      <c r="SMF44" s="27"/>
      <c r="SMG44" s="27"/>
      <c r="SMH44" s="27"/>
      <c r="SMI44" s="27"/>
      <c r="SMJ44" s="27"/>
      <c r="SMK44" s="27"/>
      <c r="SML44" s="27"/>
      <c r="SMM44" s="27"/>
      <c r="SMN44" s="27"/>
      <c r="SMO44" s="27"/>
      <c r="SMP44" s="27"/>
      <c r="SMQ44" s="27"/>
      <c r="SMR44" s="27"/>
      <c r="SMS44" s="27"/>
      <c r="SMT44" s="27"/>
      <c r="SMU44" s="27"/>
      <c r="SMV44" s="27"/>
      <c r="SMW44" s="27"/>
      <c r="SMX44" s="27"/>
      <c r="SMY44" s="27"/>
      <c r="SMZ44" s="27"/>
      <c r="SNA44" s="27"/>
      <c r="SNB44" s="27"/>
      <c r="SNC44" s="27"/>
      <c r="SND44" s="27"/>
      <c r="SNE44" s="27"/>
      <c r="SNF44" s="27"/>
      <c r="SNG44" s="27"/>
      <c r="SNH44" s="27"/>
      <c r="SNI44" s="27"/>
      <c r="SNJ44" s="27"/>
      <c r="SNK44" s="27"/>
      <c r="SNL44" s="27"/>
      <c r="SNM44" s="27"/>
      <c r="SNN44" s="27"/>
      <c r="SNO44" s="27"/>
      <c r="SNP44" s="27"/>
      <c r="SNQ44" s="27"/>
      <c r="SNR44" s="27"/>
      <c r="SNS44" s="27"/>
      <c r="SNT44" s="27"/>
      <c r="SNU44" s="27"/>
      <c r="SNV44" s="27"/>
      <c r="SNW44" s="27"/>
      <c r="SNX44" s="27"/>
      <c r="SNY44" s="27"/>
      <c r="SNZ44" s="27"/>
      <c r="SOA44" s="27"/>
      <c r="SOB44" s="27"/>
      <c r="SOC44" s="27"/>
      <c r="SOD44" s="27"/>
      <c r="SOE44" s="27"/>
      <c r="SOF44" s="27"/>
      <c r="SOG44" s="27"/>
      <c r="SOH44" s="27"/>
      <c r="SOI44" s="27"/>
      <c r="SOJ44" s="27"/>
      <c r="SOK44" s="27"/>
      <c r="SOL44" s="27"/>
      <c r="SOM44" s="27"/>
      <c r="SON44" s="27"/>
      <c r="SOO44" s="27"/>
      <c r="SOP44" s="27"/>
      <c r="SOQ44" s="27"/>
      <c r="SOR44" s="27"/>
      <c r="SOS44" s="27"/>
      <c r="SOT44" s="27"/>
      <c r="SOU44" s="27"/>
      <c r="SOV44" s="27"/>
      <c r="SOW44" s="27"/>
      <c r="SOX44" s="27"/>
      <c r="SOY44" s="27"/>
      <c r="SOZ44" s="27"/>
      <c r="SPA44" s="27"/>
      <c r="SPB44" s="27"/>
      <c r="SPC44" s="27"/>
      <c r="SPD44" s="27"/>
      <c r="SPE44" s="27"/>
      <c r="SPF44" s="27"/>
      <c r="SPG44" s="27"/>
      <c r="SPH44" s="27"/>
      <c r="SPI44" s="27"/>
      <c r="SPJ44" s="27"/>
      <c r="SPK44" s="27"/>
      <c r="SPL44" s="27"/>
      <c r="SPM44" s="27"/>
      <c r="SPN44" s="27"/>
      <c r="SPO44" s="27"/>
      <c r="SPP44" s="27"/>
      <c r="SPQ44" s="27"/>
      <c r="SPR44" s="27"/>
      <c r="SPS44" s="27"/>
      <c r="SPT44" s="27"/>
      <c r="SPU44" s="27"/>
      <c r="SPV44" s="27"/>
      <c r="SPW44" s="27"/>
      <c r="SPX44" s="27"/>
      <c r="SPY44" s="27"/>
      <c r="SPZ44" s="27"/>
      <c r="SQA44" s="27"/>
      <c r="SQB44" s="27"/>
      <c r="SQC44" s="27"/>
      <c r="SQD44" s="27"/>
      <c r="SQE44" s="27"/>
      <c r="SQF44" s="27"/>
      <c r="SQG44" s="27"/>
      <c r="SQH44" s="27"/>
      <c r="SQI44" s="27"/>
      <c r="SQK44" s="27"/>
      <c r="SQL44" s="27"/>
      <c r="SQM44" s="27"/>
      <c r="SQP44" s="27"/>
      <c r="SQQ44" s="27"/>
      <c r="SQR44" s="27"/>
      <c r="SQS44" s="27"/>
      <c r="SQT44" s="27"/>
      <c r="SQU44" s="27"/>
      <c r="SQV44" s="27"/>
      <c r="SQW44" s="27"/>
      <c r="SQX44" s="27"/>
      <c r="SQY44" s="27"/>
      <c r="SQZ44" s="27"/>
      <c r="SRH44" s="27"/>
      <c r="SRI44" s="27"/>
      <c r="SRJ44" s="27"/>
      <c r="SRK44" s="27"/>
      <c r="SRL44" s="27"/>
      <c r="SRM44" s="27"/>
      <c r="SRN44" s="27"/>
      <c r="SRO44" s="27"/>
      <c r="SRP44" s="27"/>
      <c r="SRQ44" s="27"/>
      <c r="SRR44" s="27"/>
      <c r="SRS44" s="27"/>
      <c r="SRT44" s="27"/>
      <c r="SRU44" s="27"/>
      <c r="SRV44" s="27"/>
      <c r="SRW44" s="27"/>
      <c r="SRX44" s="27"/>
      <c r="SRY44" s="27"/>
      <c r="SRZ44" s="27"/>
      <c r="SSA44" s="27"/>
      <c r="SSB44" s="27"/>
      <c r="SSC44" s="27"/>
      <c r="SSD44" s="27"/>
      <c r="SSE44" s="27"/>
      <c r="SSF44" s="27"/>
      <c r="SSG44" s="27"/>
      <c r="SSH44" s="27"/>
      <c r="SSI44" s="27"/>
      <c r="SSJ44" s="27"/>
      <c r="SSK44" s="27"/>
      <c r="SSL44" s="27"/>
      <c r="SSM44" s="27"/>
      <c r="SSN44" s="27"/>
      <c r="SSO44" s="27"/>
      <c r="SSP44" s="27"/>
      <c r="SSQ44" s="27"/>
      <c r="SSR44" s="27"/>
      <c r="SSS44" s="27"/>
      <c r="SST44" s="27"/>
      <c r="SSU44" s="27"/>
      <c r="SSV44" s="27"/>
      <c r="SSW44" s="27"/>
      <c r="SSX44" s="27"/>
      <c r="SSY44" s="27"/>
      <c r="SSZ44" s="27"/>
      <c r="STA44" s="27"/>
      <c r="STB44" s="27"/>
      <c r="STC44" s="27"/>
      <c r="STD44" s="27"/>
      <c r="STE44" s="27"/>
      <c r="STF44" s="27"/>
      <c r="STG44" s="27"/>
      <c r="STH44" s="27"/>
      <c r="STI44" s="27"/>
      <c r="STJ44" s="27"/>
      <c r="STK44" s="27"/>
      <c r="STL44" s="27"/>
      <c r="STM44" s="27"/>
      <c r="STN44" s="27"/>
      <c r="STO44" s="27"/>
      <c r="STP44" s="27"/>
      <c r="STQ44" s="27"/>
      <c r="STR44" s="27"/>
      <c r="STS44" s="27"/>
      <c r="STT44" s="27"/>
      <c r="STU44" s="27"/>
      <c r="STV44" s="27"/>
      <c r="STW44" s="27"/>
      <c r="STX44" s="27"/>
      <c r="STY44" s="27"/>
      <c r="STZ44" s="27"/>
      <c r="SUA44" s="27"/>
      <c r="SUB44" s="27"/>
      <c r="SUC44" s="27"/>
      <c r="SUD44" s="27"/>
      <c r="SUE44" s="27"/>
      <c r="SUF44" s="27"/>
      <c r="SUG44" s="27"/>
      <c r="SUH44" s="27"/>
      <c r="SUI44" s="27"/>
      <c r="SUJ44" s="27"/>
      <c r="SUK44" s="27"/>
      <c r="SUL44" s="27"/>
      <c r="SUM44" s="27"/>
      <c r="SUN44" s="27"/>
      <c r="SUO44" s="27"/>
      <c r="SUP44" s="27"/>
      <c r="SUQ44" s="27"/>
      <c r="SUR44" s="27"/>
      <c r="SUS44" s="27"/>
      <c r="SUT44" s="27"/>
      <c r="SUU44" s="27"/>
      <c r="SUV44" s="27"/>
      <c r="SUW44" s="27"/>
      <c r="SUX44" s="27"/>
      <c r="SUY44" s="27"/>
      <c r="SUZ44" s="27"/>
      <c r="SVA44" s="27"/>
      <c r="SVB44" s="27"/>
      <c r="SVC44" s="27"/>
      <c r="SVD44" s="27"/>
      <c r="SVE44" s="27"/>
      <c r="SVF44" s="27"/>
      <c r="SVG44" s="27"/>
      <c r="SVH44" s="27"/>
      <c r="SVI44" s="27"/>
      <c r="SVJ44" s="27"/>
      <c r="SVK44" s="27"/>
      <c r="SVL44" s="27"/>
      <c r="SVM44" s="27"/>
      <c r="SVN44" s="27"/>
      <c r="SVO44" s="27"/>
      <c r="SVP44" s="27"/>
      <c r="SVQ44" s="27"/>
      <c r="SVR44" s="27"/>
      <c r="SVS44" s="27"/>
      <c r="SVT44" s="27"/>
      <c r="SVU44" s="27"/>
      <c r="SVV44" s="27"/>
      <c r="SVW44" s="27"/>
      <c r="SVX44" s="27"/>
      <c r="SVY44" s="27"/>
      <c r="SVZ44" s="27"/>
      <c r="SWA44" s="27"/>
      <c r="SWB44" s="27"/>
      <c r="SWC44" s="27"/>
      <c r="SWD44" s="27"/>
      <c r="SWE44" s="27"/>
      <c r="SWF44" s="27"/>
      <c r="SWG44" s="27"/>
      <c r="SWH44" s="27"/>
      <c r="SWI44" s="27"/>
      <c r="SWJ44" s="27"/>
      <c r="SWK44" s="27"/>
      <c r="SWL44" s="27"/>
      <c r="SWM44" s="27"/>
      <c r="SWN44" s="27"/>
      <c r="SWO44" s="27"/>
      <c r="SWP44" s="27"/>
      <c r="SWQ44" s="27"/>
      <c r="SWR44" s="27"/>
      <c r="SWS44" s="27"/>
      <c r="SWT44" s="27"/>
      <c r="SWU44" s="27"/>
      <c r="SWV44" s="27"/>
      <c r="SWW44" s="27"/>
      <c r="SWX44" s="27"/>
      <c r="SWY44" s="27"/>
      <c r="SWZ44" s="27"/>
      <c r="SXA44" s="27"/>
      <c r="SXB44" s="27"/>
      <c r="SXC44" s="27"/>
      <c r="SXD44" s="27"/>
      <c r="SXE44" s="27"/>
      <c r="SXF44" s="27"/>
      <c r="SXG44" s="27"/>
      <c r="SXH44" s="27"/>
      <c r="SXI44" s="27"/>
      <c r="SXJ44" s="27"/>
      <c r="SXK44" s="27"/>
      <c r="SXL44" s="27"/>
      <c r="SXM44" s="27"/>
      <c r="SXN44" s="27"/>
      <c r="SXO44" s="27"/>
      <c r="SXP44" s="27"/>
      <c r="SXQ44" s="27"/>
      <c r="SXR44" s="27"/>
      <c r="SXS44" s="27"/>
      <c r="SXT44" s="27"/>
      <c r="SXU44" s="27"/>
      <c r="SXV44" s="27"/>
      <c r="SXW44" s="27"/>
      <c r="SXX44" s="27"/>
      <c r="SXY44" s="27"/>
      <c r="SXZ44" s="27"/>
      <c r="SYA44" s="27"/>
      <c r="SYB44" s="27"/>
      <c r="SYC44" s="27"/>
      <c r="SYD44" s="27"/>
      <c r="SYE44" s="27"/>
      <c r="SYF44" s="27"/>
      <c r="SYG44" s="27"/>
      <c r="SYH44" s="27"/>
      <c r="SYI44" s="27"/>
      <c r="SYJ44" s="27"/>
      <c r="SYK44" s="27"/>
      <c r="SYL44" s="27"/>
      <c r="SYM44" s="27"/>
      <c r="SYN44" s="27"/>
      <c r="SYO44" s="27"/>
      <c r="SYP44" s="27"/>
      <c r="SYQ44" s="27"/>
      <c r="SYR44" s="27"/>
      <c r="SYS44" s="27"/>
      <c r="SYT44" s="27"/>
      <c r="SYU44" s="27"/>
      <c r="SYV44" s="27"/>
      <c r="SYW44" s="27"/>
      <c r="SYX44" s="27"/>
      <c r="SYY44" s="27"/>
      <c r="SYZ44" s="27"/>
      <c r="SZA44" s="27"/>
      <c r="SZB44" s="27"/>
      <c r="SZC44" s="27"/>
      <c r="SZD44" s="27"/>
      <c r="SZE44" s="27"/>
      <c r="SZF44" s="27"/>
      <c r="SZG44" s="27"/>
      <c r="SZH44" s="27"/>
      <c r="SZI44" s="27"/>
      <c r="SZJ44" s="27"/>
      <c r="SZK44" s="27"/>
      <c r="SZL44" s="27"/>
      <c r="SZM44" s="27"/>
      <c r="SZN44" s="27"/>
      <c r="SZO44" s="27"/>
      <c r="SZP44" s="27"/>
      <c r="SZQ44" s="27"/>
      <c r="SZR44" s="27"/>
      <c r="SZS44" s="27"/>
      <c r="SZT44" s="27"/>
      <c r="SZU44" s="27"/>
      <c r="SZV44" s="27"/>
      <c r="SZW44" s="27"/>
      <c r="SZX44" s="27"/>
      <c r="SZY44" s="27"/>
      <c r="SZZ44" s="27"/>
      <c r="TAA44" s="27"/>
      <c r="TAB44" s="27"/>
      <c r="TAC44" s="27"/>
      <c r="TAD44" s="27"/>
      <c r="TAE44" s="27"/>
      <c r="TAG44" s="27"/>
      <c r="TAH44" s="27"/>
      <c r="TAI44" s="27"/>
      <c r="TAL44" s="27"/>
      <c r="TAM44" s="27"/>
      <c r="TAN44" s="27"/>
      <c r="TAO44" s="27"/>
      <c r="TAP44" s="27"/>
      <c r="TAQ44" s="27"/>
      <c r="TAR44" s="27"/>
      <c r="TAS44" s="27"/>
      <c r="TAT44" s="27"/>
      <c r="TAU44" s="27"/>
      <c r="TAV44" s="27"/>
      <c r="TBD44" s="27"/>
      <c r="TBE44" s="27"/>
      <c r="TBF44" s="27"/>
      <c r="TBG44" s="27"/>
      <c r="TBH44" s="27"/>
      <c r="TBI44" s="27"/>
      <c r="TBJ44" s="27"/>
      <c r="TBK44" s="27"/>
      <c r="TBL44" s="27"/>
      <c r="TBM44" s="27"/>
      <c r="TBN44" s="27"/>
      <c r="TBO44" s="27"/>
      <c r="TBP44" s="27"/>
      <c r="TBQ44" s="27"/>
      <c r="TBR44" s="27"/>
      <c r="TBS44" s="27"/>
      <c r="TBT44" s="27"/>
      <c r="TBU44" s="27"/>
      <c r="TBV44" s="27"/>
      <c r="TBW44" s="27"/>
      <c r="TBX44" s="27"/>
      <c r="TBY44" s="27"/>
      <c r="TBZ44" s="27"/>
      <c r="TCA44" s="27"/>
      <c r="TCB44" s="27"/>
      <c r="TCC44" s="27"/>
      <c r="TCD44" s="27"/>
      <c r="TCE44" s="27"/>
      <c r="TCF44" s="27"/>
      <c r="TCG44" s="27"/>
      <c r="TCH44" s="27"/>
      <c r="TCI44" s="27"/>
      <c r="TCJ44" s="27"/>
      <c r="TCK44" s="27"/>
      <c r="TCL44" s="27"/>
      <c r="TCM44" s="27"/>
      <c r="TCN44" s="27"/>
      <c r="TCO44" s="27"/>
      <c r="TCP44" s="27"/>
      <c r="TCQ44" s="27"/>
      <c r="TCR44" s="27"/>
      <c r="TCS44" s="27"/>
      <c r="TCT44" s="27"/>
      <c r="TCU44" s="27"/>
      <c r="TCV44" s="27"/>
      <c r="TCW44" s="27"/>
      <c r="TCX44" s="27"/>
      <c r="TCY44" s="27"/>
      <c r="TCZ44" s="27"/>
      <c r="TDA44" s="27"/>
      <c r="TDB44" s="27"/>
      <c r="TDC44" s="27"/>
      <c r="TDD44" s="27"/>
      <c r="TDE44" s="27"/>
      <c r="TDF44" s="27"/>
      <c r="TDG44" s="27"/>
      <c r="TDH44" s="27"/>
      <c r="TDI44" s="27"/>
      <c r="TDJ44" s="27"/>
      <c r="TDK44" s="27"/>
      <c r="TDL44" s="27"/>
      <c r="TDM44" s="27"/>
      <c r="TDN44" s="27"/>
      <c r="TDO44" s="27"/>
      <c r="TDP44" s="27"/>
      <c r="TDQ44" s="27"/>
      <c r="TDR44" s="27"/>
      <c r="TDS44" s="27"/>
      <c r="TDT44" s="27"/>
      <c r="TDU44" s="27"/>
      <c r="TDV44" s="27"/>
      <c r="TDW44" s="27"/>
      <c r="TDX44" s="27"/>
      <c r="TDY44" s="27"/>
      <c r="TDZ44" s="27"/>
      <c r="TEA44" s="27"/>
      <c r="TEB44" s="27"/>
      <c r="TEC44" s="27"/>
      <c r="TED44" s="27"/>
      <c r="TEE44" s="27"/>
      <c r="TEF44" s="27"/>
      <c r="TEG44" s="27"/>
      <c r="TEH44" s="27"/>
      <c r="TEI44" s="27"/>
      <c r="TEJ44" s="27"/>
      <c r="TEK44" s="27"/>
      <c r="TEL44" s="27"/>
      <c r="TEM44" s="27"/>
      <c r="TEN44" s="27"/>
      <c r="TEO44" s="27"/>
      <c r="TEP44" s="27"/>
      <c r="TEQ44" s="27"/>
      <c r="TER44" s="27"/>
      <c r="TES44" s="27"/>
      <c r="TET44" s="27"/>
      <c r="TEU44" s="27"/>
      <c r="TEV44" s="27"/>
      <c r="TEW44" s="27"/>
      <c r="TEX44" s="27"/>
      <c r="TEY44" s="27"/>
      <c r="TEZ44" s="27"/>
      <c r="TFA44" s="27"/>
      <c r="TFB44" s="27"/>
      <c r="TFC44" s="27"/>
      <c r="TFD44" s="27"/>
      <c r="TFE44" s="27"/>
      <c r="TFF44" s="27"/>
      <c r="TFG44" s="27"/>
      <c r="TFH44" s="27"/>
      <c r="TFI44" s="27"/>
      <c r="TFJ44" s="27"/>
      <c r="TFK44" s="27"/>
      <c r="TFL44" s="27"/>
      <c r="TFM44" s="27"/>
      <c r="TFN44" s="27"/>
      <c r="TFO44" s="27"/>
      <c r="TFP44" s="27"/>
      <c r="TFQ44" s="27"/>
      <c r="TFR44" s="27"/>
      <c r="TFS44" s="27"/>
      <c r="TFT44" s="27"/>
      <c r="TFU44" s="27"/>
      <c r="TFV44" s="27"/>
      <c r="TFW44" s="27"/>
      <c r="TFX44" s="27"/>
      <c r="TFY44" s="27"/>
      <c r="TFZ44" s="27"/>
      <c r="TGA44" s="27"/>
      <c r="TGB44" s="27"/>
      <c r="TGC44" s="27"/>
      <c r="TGD44" s="27"/>
      <c r="TGE44" s="27"/>
      <c r="TGF44" s="27"/>
      <c r="TGG44" s="27"/>
      <c r="TGH44" s="27"/>
      <c r="TGI44" s="27"/>
      <c r="TGJ44" s="27"/>
      <c r="TGK44" s="27"/>
      <c r="TGL44" s="27"/>
      <c r="TGM44" s="27"/>
      <c r="TGN44" s="27"/>
      <c r="TGO44" s="27"/>
      <c r="TGP44" s="27"/>
      <c r="TGQ44" s="27"/>
      <c r="TGR44" s="27"/>
      <c r="TGS44" s="27"/>
      <c r="TGT44" s="27"/>
      <c r="TGU44" s="27"/>
      <c r="TGV44" s="27"/>
      <c r="TGW44" s="27"/>
      <c r="TGX44" s="27"/>
      <c r="TGY44" s="27"/>
      <c r="TGZ44" s="27"/>
      <c r="THA44" s="27"/>
      <c r="THB44" s="27"/>
      <c r="THC44" s="27"/>
      <c r="THD44" s="27"/>
      <c r="THE44" s="27"/>
      <c r="THF44" s="27"/>
      <c r="THG44" s="27"/>
      <c r="THH44" s="27"/>
      <c r="THI44" s="27"/>
      <c r="THJ44" s="27"/>
      <c r="THK44" s="27"/>
      <c r="THL44" s="27"/>
      <c r="THM44" s="27"/>
      <c r="THN44" s="27"/>
      <c r="THO44" s="27"/>
      <c r="THP44" s="27"/>
      <c r="THQ44" s="27"/>
      <c r="THR44" s="27"/>
      <c r="THS44" s="27"/>
      <c r="THT44" s="27"/>
      <c r="THU44" s="27"/>
      <c r="THV44" s="27"/>
      <c r="THW44" s="27"/>
      <c r="THX44" s="27"/>
      <c r="THY44" s="27"/>
      <c r="THZ44" s="27"/>
      <c r="TIA44" s="27"/>
      <c r="TIB44" s="27"/>
      <c r="TIC44" s="27"/>
      <c r="TID44" s="27"/>
      <c r="TIE44" s="27"/>
      <c r="TIF44" s="27"/>
      <c r="TIG44" s="27"/>
      <c r="TIH44" s="27"/>
      <c r="TII44" s="27"/>
      <c r="TIJ44" s="27"/>
      <c r="TIK44" s="27"/>
      <c r="TIL44" s="27"/>
      <c r="TIM44" s="27"/>
      <c r="TIN44" s="27"/>
      <c r="TIO44" s="27"/>
      <c r="TIP44" s="27"/>
      <c r="TIQ44" s="27"/>
      <c r="TIR44" s="27"/>
      <c r="TIS44" s="27"/>
      <c r="TIT44" s="27"/>
      <c r="TIU44" s="27"/>
      <c r="TIV44" s="27"/>
      <c r="TIW44" s="27"/>
      <c r="TIX44" s="27"/>
      <c r="TIY44" s="27"/>
      <c r="TIZ44" s="27"/>
      <c r="TJA44" s="27"/>
      <c r="TJB44" s="27"/>
      <c r="TJC44" s="27"/>
      <c r="TJD44" s="27"/>
      <c r="TJE44" s="27"/>
      <c r="TJF44" s="27"/>
      <c r="TJG44" s="27"/>
      <c r="TJH44" s="27"/>
      <c r="TJI44" s="27"/>
      <c r="TJJ44" s="27"/>
      <c r="TJK44" s="27"/>
      <c r="TJL44" s="27"/>
      <c r="TJM44" s="27"/>
      <c r="TJN44" s="27"/>
      <c r="TJO44" s="27"/>
      <c r="TJP44" s="27"/>
      <c r="TJQ44" s="27"/>
      <c r="TJR44" s="27"/>
      <c r="TJS44" s="27"/>
      <c r="TJT44" s="27"/>
      <c r="TJU44" s="27"/>
      <c r="TJV44" s="27"/>
      <c r="TJW44" s="27"/>
      <c r="TJX44" s="27"/>
      <c r="TJY44" s="27"/>
      <c r="TJZ44" s="27"/>
      <c r="TKA44" s="27"/>
      <c r="TKC44" s="27"/>
      <c r="TKD44" s="27"/>
      <c r="TKE44" s="27"/>
      <c r="TKH44" s="27"/>
      <c r="TKI44" s="27"/>
      <c r="TKJ44" s="27"/>
      <c r="TKK44" s="27"/>
      <c r="TKL44" s="27"/>
      <c r="TKM44" s="27"/>
      <c r="TKN44" s="27"/>
      <c r="TKO44" s="27"/>
      <c r="TKP44" s="27"/>
      <c r="TKQ44" s="27"/>
      <c r="TKR44" s="27"/>
      <c r="TKZ44" s="27"/>
      <c r="TLA44" s="27"/>
      <c r="TLB44" s="27"/>
      <c r="TLC44" s="27"/>
      <c r="TLD44" s="27"/>
      <c r="TLE44" s="27"/>
      <c r="TLF44" s="27"/>
      <c r="TLG44" s="27"/>
      <c r="TLH44" s="27"/>
      <c r="TLI44" s="27"/>
      <c r="TLJ44" s="27"/>
      <c r="TLK44" s="27"/>
      <c r="TLL44" s="27"/>
      <c r="TLM44" s="27"/>
      <c r="TLN44" s="27"/>
      <c r="TLO44" s="27"/>
      <c r="TLP44" s="27"/>
      <c r="TLQ44" s="27"/>
      <c r="TLR44" s="27"/>
      <c r="TLS44" s="27"/>
      <c r="TLT44" s="27"/>
      <c r="TLU44" s="27"/>
      <c r="TLV44" s="27"/>
      <c r="TLW44" s="27"/>
      <c r="TLX44" s="27"/>
      <c r="TLY44" s="27"/>
      <c r="TLZ44" s="27"/>
      <c r="TMA44" s="27"/>
      <c r="TMB44" s="27"/>
      <c r="TMC44" s="27"/>
      <c r="TMD44" s="27"/>
      <c r="TME44" s="27"/>
      <c r="TMF44" s="27"/>
      <c r="TMG44" s="27"/>
      <c r="TMH44" s="27"/>
      <c r="TMI44" s="27"/>
      <c r="TMJ44" s="27"/>
      <c r="TMK44" s="27"/>
      <c r="TML44" s="27"/>
      <c r="TMM44" s="27"/>
      <c r="TMN44" s="27"/>
      <c r="TMO44" s="27"/>
      <c r="TMP44" s="27"/>
      <c r="TMQ44" s="27"/>
      <c r="TMR44" s="27"/>
      <c r="TMS44" s="27"/>
      <c r="TMT44" s="27"/>
      <c r="TMU44" s="27"/>
      <c r="TMV44" s="27"/>
      <c r="TMW44" s="27"/>
      <c r="TMX44" s="27"/>
      <c r="TMY44" s="27"/>
      <c r="TMZ44" s="27"/>
      <c r="TNA44" s="27"/>
      <c r="TNB44" s="27"/>
      <c r="TNC44" s="27"/>
      <c r="TND44" s="27"/>
      <c r="TNE44" s="27"/>
      <c r="TNF44" s="27"/>
      <c r="TNG44" s="27"/>
      <c r="TNH44" s="27"/>
      <c r="TNI44" s="27"/>
      <c r="TNJ44" s="27"/>
      <c r="TNK44" s="27"/>
      <c r="TNL44" s="27"/>
      <c r="TNM44" s="27"/>
      <c r="TNN44" s="27"/>
      <c r="TNO44" s="27"/>
      <c r="TNP44" s="27"/>
      <c r="TNQ44" s="27"/>
      <c r="TNR44" s="27"/>
      <c r="TNS44" s="27"/>
      <c r="TNT44" s="27"/>
      <c r="TNU44" s="27"/>
      <c r="TNV44" s="27"/>
      <c r="TNW44" s="27"/>
      <c r="TNX44" s="27"/>
      <c r="TNY44" s="27"/>
      <c r="TNZ44" s="27"/>
      <c r="TOA44" s="27"/>
      <c r="TOB44" s="27"/>
      <c r="TOC44" s="27"/>
      <c r="TOD44" s="27"/>
      <c r="TOE44" s="27"/>
      <c r="TOF44" s="27"/>
      <c r="TOG44" s="27"/>
      <c r="TOH44" s="27"/>
      <c r="TOI44" s="27"/>
      <c r="TOJ44" s="27"/>
      <c r="TOK44" s="27"/>
      <c r="TOL44" s="27"/>
      <c r="TOM44" s="27"/>
      <c r="TON44" s="27"/>
      <c r="TOO44" s="27"/>
      <c r="TOP44" s="27"/>
      <c r="TOQ44" s="27"/>
      <c r="TOR44" s="27"/>
      <c r="TOS44" s="27"/>
      <c r="TOT44" s="27"/>
      <c r="TOU44" s="27"/>
      <c r="TOV44" s="27"/>
      <c r="TOW44" s="27"/>
      <c r="TOX44" s="27"/>
      <c r="TOY44" s="27"/>
      <c r="TOZ44" s="27"/>
      <c r="TPA44" s="27"/>
      <c r="TPB44" s="27"/>
      <c r="TPC44" s="27"/>
      <c r="TPD44" s="27"/>
      <c r="TPE44" s="27"/>
      <c r="TPF44" s="27"/>
      <c r="TPG44" s="27"/>
      <c r="TPH44" s="27"/>
      <c r="TPI44" s="27"/>
      <c r="TPJ44" s="27"/>
      <c r="TPK44" s="27"/>
      <c r="TPL44" s="27"/>
      <c r="TPM44" s="27"/>
      <c r="TPN44" s="27"/>
      <c r="TPO44" s="27"/>
      <c r="TPP44" s="27"/>
      <c r="TPQ44" s="27"/>
      <c r="TPR44" s="27"/>
      <c r="TPS44" s="27"/>
      <c r="TPT44" s="27"/>
      <c r="TPU44" s="27"/>
      <c r="TPV44" s="27"/>
      <c r="TPW44" s="27"/>
      <c r="TPX44" s="27"/>
      <c r="TPY44" s="27"/>
      <c r="TPZ44" s="27"/>
      <c r="TQA44" s="27"/>
      <c r="TQB44" s="27"/>
      <c r="TQC44" s="27"/>
      <c r="TQD44" s="27"/>
      <c r="TQE44" s="27"/>
      <c r="TQF44" s="27"/>
      <c r="TQG44" s="27"/>
      <c r="TQH44" s="27"/>
      <c r="TQI44" s="27"/>
      <c r="TQJ44" s="27"/>
      <c r="TQK44" s="27"/>
      <c r="TQL44" s="27"/>
      <c r="TQM44" s="27"/>
      <c r="TQN44" s="27"/>
      <c r="TQO44" s="27"/>
      <c r="TQP44" s="27"/>
      <c r="TQQ44" s="27"/>
      <c r="TQR44" s="27"/>
      <c r="TQS44" s="27"/>
      <c r="TQT44" s="27"/>
      <c r="TQU44" s="27"/>
      <c r="TQV44" s="27"/>
      <c r="TQW44" s="27"/>
      <c r="TQX44" s="27"/>
      <c r="TQY44" s="27"/>
      <c r="TQZ44" s="27"/>
      <c r="TRA44" s="27"/>
      <c r="TRB44" s="27"/>
      <c r="TRC44" s="27"/>
      <c r="TRD44" s="27"/>
      <c r="TRE44" s="27"/>
      <c r="TRF44" s="27"/>
      <c r="TRG44" s="27"/>
      <c r="TRH44" s="27"/>
      <c r="TRI44" s="27"/>
      <c r="TRJ44" s="27"/>
      <c r="TRK44" s="27"/>
      <c r="TRL44" s="27"/>
      <c r="TRM44" s="27"/>
      <c r="TRN44" s="27"/>
      <c r="TRO44" s="27"/>
      <c r="TRP44" s="27"/>
      <c r="TRQ44" s="27"/>
      <c r="TRR44" s="27"/>
      <c r="TRS44" s="27"/>
      <c r="TRT44" s="27"/>
      <c r="TRU44" s="27"/>
      <c r="TRV44" s="27"/>
      <c r="TRW44" s="27"/>
      <c r="TRX44" s="27"/>
      <c r="TRY44" s="27"/>
      <c r="TRZ44" s="27"/>
      <c r="TSA44" s="27"/>
      <c r="TSB44" s="27"/>
      <c r="TSC44" s="27"/>
      <c r="TSD44" s="27"/>
      <c r="TSE44" s="27"/>
      <c r="TSF44" s="27"/>
      <c r="TSG44" s="27"/>
      <c r="TSH44" s="27"/>
      <c r="TSI44" s="27"/>
      <c r="TSJ44" s="27"/>
      <c r="TSK44" s="27"/>
      <c r="TSL44" s="27"/>
      <c r="TSM44" s="27"/>
      <c r="TSN44" s="27"/>
      <c r="TSO44" s="27"/>
      <c r="TSP44" s="27"/>
      <c r="TSQ44" s="27"/>
      <c r="TSR44" s="27"/>
      <c r="TSS44" s="27"/>
      <c r="TST44" s="27"/>
      <c r="TSU44" s="27"/>
      <c r="TSV44" s="27"/>
      <c r="TSW44" s="27"/>
      <c r="TSX44" s="27"/>
      <c r="TSY44" s="27"/>
      <c r="TSZ44" s="27"/>
      <c r="TTA44" s="27"/>
      <c r="TTB44" s="27"/>
      <c r="TTC44" s="27"/>
      <c r="TTD44" s="27"/>
      <c r="TTE44" s="27"/>
      <c r="TTF44" s="27"/>
      <c r="TTG44" s="27"/>
      <c r="TTH44" s="27"/>
      <c r="TTI44" s="27"/>
      <c r="TTJ44" s="27"/>
      <c r="TTK44" s="27"/>
      <c r="TTL44" s="27"/>
      <c r="TTM44" s="27"/>
      <c r="TTN44" s="27"/>
      <c r="TTO44" s="27"/>
      <c r="TTP44" s="27"/>
      <c r="TTQ44" s="27"/>
      <c r="TTR44" s="27"/>
      <c r="TTS44" s="27"/>
      <c r="TTT44" s="27"/>
      <c r="TTU44" s="27"/>
      <c r="TTV44" s="27"/>
      <c r="TTW44" s="27"/>
      <c r="TTY44" s="27"/>
      <c r="TTZ44" s="27"/>
      <c r="TUA44" s="27"/>
      <c r="TUD44" s="27"/>
      <c r="TUE44" s="27"/>
      <c r="TUF44" s="27"/>
      <c r="TUG44" s="27"/>
      <c r="TUH44" s="27"/>
      <c r="TUI44" s="27"/>
      <c r="TUJ44" s="27"/>
      <c r="TUK44" s="27"/>
      <c r="TUL44" s="27"/>
      <c r="TUM44" s="27"/>
      <c r="TUN44" s="27"/>
      <c r="TUV44" s="27"/>
      <c r="TUW44" s="27"/>
      <c r="TUX44" s="27"/>
      <c r="TUY44" s="27"/>
      <c r="TUZ44" s="27"/>
      <c r="TVA44" s="27"/>
      <c r="TVB44" s="27"/>
      <c r="TVC44" s="27"/>
      <c r="TVD44" s="27"/>
      <c r="TVE44" s="27"/>
      <c r="TVF44" s="27"/>
      <c r="TVG44" s="27"/>
      <c r="TVH44" s="27"/>
      <c r="TVI44" s="27"/>
      <c r="TVJ44" s="27"/>
      <c r="TVK44" s="27"/>
      <c r="TVL44" s="27"/>
      <c r="TVM44" s="27"/>
      <c r="TVN44" s="27"/>
      <c r="TVO44" s="27"/>
      <c r="TVP44" s="27"/>
      <c r="TVQ44" s="27"/>
      <c r="TVR44" s="27"/>
      <c r="TVS44" s="27"/>
      <c r="TVT44" s="27"/>
      <c r="TVU44" s="27"/>
      <c r="TVV44" s="27"/>
      <c r="TVW44" s="27"/>
      <c r="TVX44" s="27"/>
      <c r="TVY44" s="27"/>
      <c r="TVZ44" s="27"/>
      <c r="TWA44" s="27"/>
      <c r="TWB44" s="27"/>
      <c r="TWC44" s="27"/>
      <c r="TWD44" s="27"/>
      <c r="TWE44" s="27"/>
      <c r="TWF44" s="27"/>
      <c r="TWG44" s="27"/>
      <c r="TWH44" s="27"/>
      <c r="TWI44" s="27"/>
      <c r="TWJ44" s="27"/>
      <c r="TWK44" s="27"/>
      <c r="TWL44" s="27"/>
      <c r="TWM44" s="27"/>
      <c r="TWN44" s="27"/>
      <c r="TWO44" s="27"/>
      <c r="TWP44" s="27"/>
      <c r="TWQ44" s="27"/>
      <c r="TWR44" s="27"/>
      <c r="TWS44" s="27"/>
      <c r="TWT44" s="27"/>
      <c r="TWU44" s="27"/>
      <c r="TWV44" s="27"/>
      <c r="TWW44" s="27"/>
      <c r="TWX44" s="27"/>
      <c r="TWY44" s="27"/>
      <c r="TWZ44" s="27"/>
      <c r="TXA44" s="27"/>
      <c r="TXB44" s="27"/>
      <c r="TXC44" s="27"/>
      <c r="TXD44" s="27"/>
      <c r="TXE44" s="27"/>
      <c r="TXF44" s="27"/>
      <c r="TXG44" s="27"/>
      <c r="TXH44" s="27"/>
      <c r="TXI44" s="27"/>
      <c r="TXJ44" s="27"/>
      <c r="TXK44" s="27"/>
      <c r="TXL44" s="27"/>
      <c r="TXM44" s="27"/>
      <c r="TXN44" s="27"/>
      <c r="TXO44" s="27"/>
      <c r="TXP44" s="27"/>
      <c r="TXQ44" s="27"/>
      <c r="TXR44" s="27"/>
      <c r="TXS44" s="27"/>
      <c r="TXT44" s="27"/>
      <c r="TXU44" s="27"/>
      <c r="TXV44" s="27"/>
      <c r="TXW44" s="27"/>
      <c r="TXX44" s="27"/>
      <c r="TXY44" s="27"/>
      <c r="TXZ44" s="27"/>
      <c r="TYA44" s="27"/>
      <c r="TYB44" s="27"/>
      <c r="TYC44" s="27"/>
      <c r="TYD44" s="27"/>
      <c r="TYE44" s="27"/>
      <c r="TYF44" s="27"/>
      <c r="TYG44" s="27"/>
      <c r="TYH44" s="27"/>
      <c r="TYI44" s="27"/>
      <c r="TYJ44" s="27"/>
      <c r="TYK44" s="27"/>
      <c r="TYL44" s="27"/>
      <c r="TYM44" s="27"/>
      <c r="TYN44" s="27"/>
      <c r="TYO44" s="27"/>
      <c r="TYP44" s="27"/>
      <c r="TYQ44" s="27"/>
      <c r="TYR44" s="27"/>
      <c r="TYS44" s="27"/>
      <c r="TYT44" s="27"/>
      <c r="TYU44" s="27"/>
      <c r="TYV44" s="27"/>
      <c r="TYW44" s="27"/>
      <c r="TYX44" s="27"/>
      <c r="TYY44" s="27"/>
      <c r="TYZ44" s="27"/>
      <c r="TZA44" s="27"/>
      <c r="TZB44" s="27"/>
      <c r="TZC44" s="27"/>
      <c r="TZD44" s="27"/>
      <c r="TZE44" s="27"/>
      <c r="TZF44" s="27"/>
      <c r="TZG44" s="27"/>
      <c r="TZH44" s="27"/>
      <c r="TZI44" s="27"/>
      <c r="TZJ44" s="27"/>
      <c r="TZK44" s="27"/>
      <c r="TZL44" s="27"/>
      <c r="TZM44" s="27"/>
      <c r="TZN44" s="27"/>
      <c r="TZO44" s="27"/>
      <c r="TZP44" s="27"/>
      <c r="TZQ44" s="27"/>
      <c r="TZR44" s="27"/>
      <c r="TZS44" s="27"/>
      <c r="TZT44" s="27"/>
      <c r="TZU44" s="27"/>
      <c r="TZV44" s="27"/>
      <c r="TZW44" s="27"/>
      <c r="TZX44" s="27"/>
      <c r="TZY44" s="27"/>
      <c r="TZZ44" s="27"/>
      <c r="UAA44" s="27"/>
      <c r="UAB44" s="27"/>
      <c r="UAC44" s="27"/>
      <c r="UAD44" s="27"/>
      <c r="UAE44" s="27"/>
      <c r="UAF44" s="27"/>
      <c r="UAG44" s="27"/>
      <c r="UAH44" s="27"/>
      <c r="UAI44" s="27"/>
      <c r="UAJ44" s="27"/>
      <c r="UAK44" s="27"/>
      <c r="UAL44" s="27"/>
      <c r="UAM44" s="27"/>
      <c r="UAN44" s="27"/>
      <c r="UAO44" s="27"/>
      <c r="UAP44" s="27"/>
      <c r="UAQ44" s="27"/>
      <c r="UAR44" s="27"/>
      <c r="UAS44" s="27"/>
      <c r="UAT44" s="27"/>
      <c r="UAU44" s="27"/>
      <c r="UAV44" s="27"/>
      <c r="UAW44" s="27"/>
      <c r="UAX44" s="27"/>
      <c r="UAY44" s="27"/>
      <c r="UAZ44" s="27"/>
      <c r="UBA44" s="27"/>
      <c r="UBB44" s="27"/>
      <c r="UBC44" s="27"/>
      <c r="UBD44" s="27"/>
      <c r="UBE44" s="27"/>
      <c r="UBF44" s="27"/>
      <c r="UBG44" s="27"/>
      <c r="UBH44" s="27"/>
      <c r="UBI44" s="27"/>
      <c r="UBJ44" s="27"/>
      <c r="UBK44" s="27"/>
      <c r="UBL44" s="27"/>
      <c r="UBM44" s="27"/>
      <c r="UBN44" s="27"/>
      <c r="UBO44" s="27"/>
      <c r="UBP44" s="27"/>
      <c r="UBQ44" s="27"/>
      <c r="UBR44" s="27"/>
      <c r="UBS44" s="27"/>
      <c r="UBT44" s="27"/>
      <c r="UBU44" s="27"/>
      <c r="UBV44" s="27"/>
      <c r="UBW44" s="27"/>
      <c r="UBX44" s="27"/>
      <c r="UBY44" s="27"/>
      <c r="UBZ44" s="27"/>
      <c r="UCA44" s="27"/>
      <c r="UCB44" s="27"/>
      <c r="UCC44" s="27"/>
      <c r="UCD44" s="27"/>
      <c r="UCE44" s="27"/>
      <c r="UCF44" s="27"/>
      <c r="UCG44" s="27"/>
      <c r="UCH44" s="27"/>
      <c r="UCI44" s="27"/>
      <c r="UCJ44" s="27"/>
      <c r="UCK44" s="27"/>
      <c r="UCL44" s="27"/>
      <c r="UCM44" s="27"/>
      <c r="UCN44" s="27"/>
      <c r="UCO44" s="27"/>
      <c r="UCP44" s="27"/>
      <c r="UCQ44" s="27"/>
      <c r="UCR44" s="27"/>
      <c r="UCS44" s="27"/>
      <c r="UCT44" s="27"/>
      <c r="UCU44" s="27"/>
      <c r="UCV44" s="27"/>
      <c r="UCW44" s="27"/>
      <c r="UCX44" s="27"/>
      <c r="UCY44" s="27"/>
      <c r="UCZ44" s="27"/>
      <c r="UDA44" s="27"/>
      <c r="UDB44" s="27"/>
      <c r="UDC44" s="27"/>
      <c r="UDD44" s="27"/>
      <c r="UDE44" s="27"/>
      <c r="UDF44" s="27"/>
      <c r="UDG44" s="27"/>
      <c r="UDH44" s="27"/>
      <c r="UDI44" s="27"/>
      <c r="UDJ44" s="27"/>
      <c r="UDK44" s="27"/>
      <c r="UDL44" s="27"/>
      <c r="UDM44" s="27"/>
      <c r="UDN44" s="27"/>
      <c r="UDO44" s="27"/>
      <c r="UDP44" s="27"/>
      <c r="UDQ44" s="27"/>
      <c r="UDR44" s="27"/>
      <c r="UDS44" s="27"/>
      <c r="UDU44" s="27"/>
      <c r="UDV44" s="27"/>
      <c r="UDW44" s="27"/>
      <c r="UDZ44" s="27"/>
      <c r="UEA44" s="27"/>
      <c r="UEB44" s="27"/>
      <c r="UEC44" s="27"/>
      <c r="UED44" s="27"/>
      <c r="UEE44" s="27"/>
      <c r="UEF44" s="27"/>
      <c r="UEG44" s="27"/>
      <c r="UEH44" s="27"/>
      <c r="UEI44" s="27"/>
      <c r="UEJ44" s="27"/>
      <c r="UER44" s="27"/>
      <c r="UES44" s="27"/>
      <c r="UET44" s="27"/>
      <c r="UEU44" s="27"/>
      <c r="UEV44" s="27"/>
      <c r="UEW44" s="27"/>
      <c r="UEX44" s="27"/>
      <c r="UEY44" s="27"/>
      <c r="UEZ44" s="27"/>
      <c r="UFA44" s="27"/>
      <c r="UFB44" s="27"/>
      <c r="UFC44" s="27"/>
      <c r="UFD44" s="27"/>
      <c r="UFE44" s="27"/>
      <c r="UFF44" s="27"/>
      <c r="UFG44" s="27"/>
      <c r="UFH44" s="27"/>
      <c r="UFI44" s="27"/>
      <c r="UFJ44" s="27"/>
      <c r="UFK44" s="27"/>
      <c r="UFL44" s="27"/>
      <c r="UFM44" s="27"/>
      <c r="UFN44" s="27"/>
      <c r="UFO44" s="27"/>
      <c r="UFP44" s="27"/>
      <c r="UFQ44" s="27"/>
      <c r="UFR44" s="27"/>
      <c r="UFS44" s="27"/>
      <c r="UFT44" s="27"/>
      <c r="UFU44" s="27"/>
      <c r="UFV44" s="27"/>
      <c r="UFW44" s="27"/>
      <c r="UFX44" s="27"/>
      <c r="UFY44" s="27"/>
      <c r="UFZ44" s="27"/>
      <c r="UGA44" s="27"/>
      <c r="UGB44" s="27"/>
      <c r="UGC44" s="27"/>
      <c r="UGD44" s="27"/>
      <c r="UGE44" s="27"/>
      <c r="UGF44" s="27"/>
      <c r="UGG44" s="27"/>
      <c r="UGH44" s="27"/>
      <c r="UGI44" s="27"/>
      <c r="UGJ44" s="27"/>
      <c r="UGK44" s="27"/>
      <c r="UGL44" s="27"/>
      <c r="UGM44" s="27"/>
      <c r="UGN44" s="27"/>
      <c r="UGO44" s="27"/>
      <c r="UGP44" s="27"/>
      <c r="UGQ44" s="27"/>
      <c r="UGR44" s="27"/>
      <c r="UGS44" s="27"/>
      <c r="UGT44" s="27"/>
      <c r="UGU44" s="27"/>
      <c r="UGV44" s="27"/>
      <c r="UGW44" s="27"/>
      <c r="UGX44" s="27"/>
      <c r="UGY44" s="27"/>
      <c r="UGZ44" s="27"/>
      <c r="UHA44" s="27"/>
      <c r="UHB44" s="27"/>
      <c r="UHC44" s="27"/>
      <c r="UHD44" s="27"/>
      <c r="UHE44" s="27"/>
      <c r="UHF44" s="27"/>
      <c r="UHG44" s="27"/>
      <c r="UHH44" s="27"/>
      <c r="UHI44" s="27"/>
      <c r="UHJ44" s="27"/>
      <c r="UHK44" s="27"/>
      <c r="UHL44" s="27"/>
      <c r="UHM44" s="27"/>
      <c r="UHN44" s="27"/>
      <c r="UHO44" s="27"/>
      <c r="UHP44" s="27"/>
      <c r="UHQ44" s="27"/>
      <c r="UHR44" s="27"/>
      <c r="UHS44" s="27"/>
      <c r="UHT44" s="27"/>
      <c r="UHU44" s="27"/>
      <c r="UHV44" s="27"/>
      <c r="UHW44" s="27"/>
      <c r="UHX44" s="27"/>
      <c r="UHY44" s="27"/>
      <c r="UHZ44" s="27"/>
      <c r="UIA44" s="27"/>
      <c r="UIB44" s="27"/>
      <c r="UIC44" s="27"/>
      <c r="UID44" s="27"/>
      <c r="UIE44" s="27"/>
      <c r="UIF44" s="27"/>
      <c r="UIG44" s="27"/>
      <c r="UIH44" s="27"/>
      <c r="UII44" s="27"/>
      <c r="UIJ44" s="27"/>
      <c r="UIK44" s="27"/>
      <c r="UIL44" s="27"/>
      <c r="UIM44" s="27"/>
      <c r="UIN44" s="27"/>
      <c r="UIO44" s="27"/>
      <c r="UIP44" s="27"/>
      <c r="UIQ44" s="27"/>
      <c r="UIR44" s="27"/>
      <c r="UIS44" s="27"/>
      <c r="UIT44" s="27"/>
      <c r="UIU44" s="27"/>
      <c r="UIV44" s="27"/>
      <c r="UIW44" s="27"/>
      <c r="UIX44" s="27"/>
      <c r="UIY44" s="27"/>
      <c r="UIZ44" s="27"/>
      <c r="UJA44" s="27"/>
      <c r="UJB44" s="27"/>
      <c r="UJC44" s="27"/>
      <c r="UJD44" s="27"/>
      <c r="UJE44" s="27"/>
      <c r="UJF44" s="27"/>
      <c r="UJG44" s="27"/>
      <c r="UJH44" s="27"/>
      <c r="UJI44" s="27"/>
      <c r="UJJ44" s="27"/>
      <c r="UJK44" s="27"/>
      <c r="UJL44" s="27"/>
      <c r="UJM44" s="27"/>
      <c r="UJN44" s="27"/>
      <c r="UJO44" s="27"/>
      <c r="UJP44" s="27"/>
      <c r="UJQ44" s="27"/>
      <c r="UJR44" s="27"/>
      <c r="UJS44" s="27"/>
      <c r="UJT44" s="27"/>
      <c r="UJU44" s="27"/>
      <c r="UJV44" s="27"/>
      <c r="UJW44" s="27"/>
      <c r="UJX44" s="27"/>
      <c r="UJY44" s="27"/>
      <c r="UJZ44" s="27"/>
      <c r="UKA44" s="27"/>
      <c r="UKB44" s="27"/>
      <c r="UKC44" s="27"/>
      <c r="UKD44" s="27"/>
      <c r="UKE44" s="27"/>
      <c r="UKF44" s="27"/>
      <c r="UKG44" s="27"/>
      <c r="UKH44" s="27"/>
      <c r="UKI44" s="27"/>
      <c r="UKJ44" s="27"/>
      <c r="UKK44" s="27"/>
      <c r="UKL44" s="27"/>
      <c r="UKM44" s="27"/>
      <c r="UKN44" s="27"/>
      <c r="UKO44" s="27"/>
      <c r="UKP44" s="27"/>
      <c r="UKQ44" s="27"/>
      <c r="UKR44" s="27"/>
      <c r="UKS44" s="27"/>
      <c r="UKT44" s="27"/>
      <c r="UKU44" s="27"/>
      <c r="UKV44" s="27"/>
      <c r="UKW44" s="27"/>
      <c r="UKX44" s="27"/>
      <c r="UKY44" s="27"/>
      <c r="UKZ44" s="27"/>
      <c r="ULA44" s="27"/>
      <c r="ULB44" s="27"/>
      <c r="ULC44" s="27"/>
      <c r="ULD44" s="27"/>
      <c r="ULE44" s="27"/>
      <c r="ULF44" s="27"/>
      <c r="ULG44" s="27"/>
      <c r="ULH44" s="27"/>
      <c r="ULI44" s="27"/>
      <c r="ULJ44" s="27"/>
      <c r="ULK44" s="27"/>
      <c r="ULL44" s="27"/>
      <c r="ULM44" s="27"/>
      <c r="ULN44" s="27"/>
      <c r="ULO44" s="27"/>
      <c r="ULP44" s="27"/>
      <c r="ULQ44" s="27"/>
      <c r="ULR44" s="27"/>
      <c r="ULS44" s="27"/>
      <c r="ULT44" s="27"/>
      <c r="ULU44" s="27"/>
      <c r="ULV44" s="27"/>
      <c r="ULW44" s="27"/>
      <c r="ULX44" s="27"/>
      <c r="ULY44" s="27"/>
      <c r="ULZ44" s="27"/>
      <c r="UMA44" s="27"/>
      <c r="UMB44" s="27"/>
      <c r="UMC44" s="27"/>
      <c r="UMD44" s="27"/>
      <c r="UME44" s="27"/>
      <c r="UMF44" s="27"/>
      <c r="UMG44" s="27"/>
      <c r="UMH44" s="27"/>
      <c r="UMI44" s="27"/>
      <c r="UMJ44" s="27"/>
      <c r="UMK44" s="27"/>
      <c r="UML44" s="27"/>
      <c r="UMM44" s="27"/>
      <c r="UMN44" s="27"/>
      <c r="UMO44" s="27"/>
      <c r="UMP44" s="27"/>
      <c r="UMQ44" s="27"/>
      <c r="UMR44" s="27"/>
      <c r="UMS44" s="27"/>
      <c r="UMT44" s="27"/>
      <c r="UMU44" s="27"/>
      <c r="UMV44" s="27"/>
      <c r="UMW44" s="27"/>
      <c r="UMX44" s="27"/>
      <c r="UMY44" s="27"/>
      <c r="UMZ44" s="27"/>
      <c r="UNA44" s="27"/>
      <c r="UNB44" s="27"/>
      <c r="UNC44" s="27"/>
      <c r="UND44" s="27"/>
      <c r="UNE44" s="27"/>
      <c r="UNF44" s="27"/>
      <c r="UNG44" s="27"/>
      <c r="UNH44" s="27"/>
      <c r="UNI44" s="27"/>
      <c r="UNJ44" s="27"/>
      <c r="UNK44" s="27"/>
      <c r="UNL44" s="27"/>
      <c r="UNM44" s="27"/>
      <c r="UNN44" s="27"/>
      <c r="UNO44" s="27"/>
      <c r="UNQ44" s="27"/>
      <c r="UNR44" s="27"/>
      <c r="UNS44" s="27"/>
      <c r="UNV44" s="27"/>
      <c r="UNW44" s="27"/>
      <c r="UNX44" s="27"/>
      <c r="UNY44" s="27"/>
      <c r="UNZ44" s="27"/>
      <c r="UOA44" s="27"/>
      <c r="UOB44" s="27"/>
      <c r="UOC44" s="27"/>
      <c r="UOD44" s="27"/>
      <c r="UOE44" s="27"/>
      <c r="UOF44" s="27"/>
      <c r="UON44" s="27"/>
      <c r="UOO44" s="27"/>
      <c r="UOP44" s="27"/>
      <c r="UOQ44" s="27"/>
      <c r="UOR44" s="27"/>
      <c r="UOS44" s="27"/>
      <c r="UOT44" s="27"/>
      <c r="UOU44" s="27"/>
      <c r="UOV44" s="27"/>
      <c r="UOW44" s="27"/>
      <c r="UOX44" s="27"/>
      <c r="UOY44" s="27"/>
      <c r="UOZ44" s="27"/>
      <c r="UPA44" s="27"/>
      <c r="UPB44" s="27"/>
      <c r="UPC44" s="27"/>
      <c r="UPD44" s="27"/>
      <c r="UPE44" s="27"/>
      <c r="UPF44" s="27"/>
      <c r="UPG44" s="27"/>
      <c r="UPH44" s="27"/>
      <c r="UPI44" s="27"/>
      <c r="UPJ44" s="27"/>
      <c r="UPK44" s="27"/>
      <c r="UPL44" s="27"/>
      <c r="UPM44" s="27"/>
      <c r="UPN44" s="27"/>
      <c r="UPO44" s="27"/>
      <c r="UPP44" s="27"/>
      <c r="UPQ44" s="27"/>
      <c r="UPR44" s="27"/>
      <c r="UPS44" s="27"/>
      <c r="UPT44" s="27"/>
      <c r="UPU44" s="27"/>
      <c r="UPV44" s="27"/>
      <c r="UPW44" s="27"/>
      <c r="UPX44" s="27"/>
      <c r="UPY44" s="27"/>
      <c r="UPZ44" s="27"/>
      <c r="UQA44" s="27"/>
      <c r="UQB44" s="27"/>
      <c r="UQC44" s="27"/>
      <c r="UQD44" s="27"/>
      <c r="UQE44" s="27"/>
      <c r="UQF44" s="27"/>
      <c r="UQG44" s="27"/>
      <c r="UQH44" s="27"/>
      <c r="UQI44" s="27"/>
      <c r="UQJ44" s="27"/>
      <c r="UQK44" s="27"/>
      <c r="UQL44" s="27"/>
      <c r="UQM44" s="27"/>
      <c r="UQN44" s="27"/>
      <c r="UQO44" s="27"/>
      <c r="UQP44" s="27"/>
      <c r="UQQ44" s="27"/>
      <c r="UQR44" s="27"/>
      <c r="UQS44" s="27"/>
      <c r="UQT44" s="27"/>
      <c r="UQU44" s="27"/>
      <c r="UQV44" s="27"/>
      <c r="UQW44" s="27"/>
      <c r="UQX44" s="27"/>
      <c r="UQY44" s="27"/>
      <c r="UQZ44" s="27"/>
      <c r="URA44" s="27"/>
      <c r="URB44" s="27"/>
      <c r="URC44" s="27"/>
      <c r="URD44" s="27"/>
      <c r="URE44" s="27"/>
      <c r="URF44" s="27"/>
      <c r="URG44" s="27"/>
      <c r="URH44" s="27"/>
      <c r="URI44" s="27"/>
      <c r="URJ44" s="27"/>
      <c r="URK44" s="27"/>
      <c r="URL44" s="27"/>
      <c r="URM44" s="27"/>
      <c r="URN44" s="27"/>
      <c r="URO44" s="27"/>
      <c r="URP44" s="27"/>
      <c r="URQ44" s="27"/>
      <c r="URR44" s="27"/>
      <c r="URS44" s="27"/>
      <c r="URT44" s="27"/>
      <c r="URU44" s="27"/>
      <c r="URV44" s="27"/>
      <c r="URW44" s="27"/>
      <c r="URX44" s="27"/>
      <c r="URY44" s="27"/>
      <c r="URZ44" s="27"/>
      <c r="USA44" s="27"/>
      <c r="USB44" s="27"/>
      <c r="USC44" s="27"/>
      <c r="USD44" s="27"/>
      <c r="USE44" s="27"/>
      <c r="USF44" s="27"/>
      <c r="USG44" s="27"/>
      <c r="USH44" s="27"/>
      <c r="USI44" s="27"/>
      <c r="USJ44" s="27"/>
      <c r="USK44" s="27"/>
      <c r="USL44" s="27"/>
      <c r="USM44" s="27"/>
      <c r="USN44" s="27"/>
      <c r="USO44" s="27"/>
      <c r="USP44" s="27"/>
      <c r="USQ44" s="27"/>
      <c r="USR44" s="27"/>
      <c r="USS44" s="27"/>
      <c r="UST44" s="27"/>
      <c r="USU44" s="27"/>
      <c r="USV44" s="27"/>
      <c r="USW44" s="27"/>
      <c r="USX44" s="27"/>
      <c r="USY44" s="27"/>
      <c r="USZ44" s="27"/>
      <c r="UTA44" s="27"/>
      <c r="UTB44" s="27"/>
      <c r="UTC44" s="27"/>
      <c r="UTD44" s="27"/>
      <c r="UTE44" s="27"/>
      <c r="UTF44" s="27"/>
      <c r="UTG44" s="27"/>
      <c r="UTH44" s="27"/>
      <c r="UTI44" s="27"/>
      <c r="UTJ44" s="27"/>
      <c r="UTK44" s="27"/>
      <c r="UTL44" s="27"/>
      <c r="UTM44" s="27"/>
      <c r="UTN44" s="27"/>
      <c r="UTO44" s="27"/>
      <c r="UTP44" s="27"/>
      <c r="UTQ44" s="27"/>
      <c r="UTR44" s="27"/>
      <c r="UTS44" s="27"/>
      <c r="UTT44" s="27"/>
      <c r="UTU44" s="27"/>
      <c r="UTV44" s="27"/>
      <c r="UTW44" s="27"/>
      <c r="UTX44" s="27"/>
      <c r="UTY44" s="27"/>
      <c r="UTZ44" s="27"/>
      <c r="UUA44" s="27"/>
      <c r="UUB44" s="27"/>
      <c r="UUC44" s="27"/>
      <c r="UUD44" s="27"/>
      <c r="UUE44" s="27"/>
      <c r="UUF44" s="27"/>
      <c r="UUG44" s="27"/>
      <c r="UUH44" s="27"/>
      <c r="UUI44" s="27"/>
      <c r="UUJ44" s="27"/>
      <c r="UUK44" s="27"/>
      <c r="UUL44" s="27"/>
      <c r="UUM44" s="27"/>
      <c r="UUN44" s="27"/>
      <c r="UUO44" s="27"/>
      <c r="UUP44" s="27"/>
      <c r="UUQ44" s="27"/>
      <c r="UUR44" s="27"/>
      <c r="UUS44" s="27"/>
      <c r="UUT44" s="27"/>
      <c r="UUU44" s="27"/>
      <c r="UUV44" s="27"/>
      <c r="UUW44" s="27"/>
      <c r="UUX44" s="27"/>
      <c r="UUY44" s="27"/>
      <c r="UUZ44" s="27"/>
      <c r="UVA44" s="27"/>
      <c r="UVB44" s="27"/>
      <c r="UVC44" s="27"/>
      <c r="UVD44" s="27"/>
      <c r="UVE44" s="27"/>
      <c r="UVF44" s="27"/>
      <c r="UVG44" s="27"/>
      <c r="UVH44" s="27"/>
      <c r="UVI44" s="27"/>
      <c r="UVJ44" s="27"/>
      <c r="UVK44" s="27"/>
      <c r="UVL44" s="27"/>
      <c r="UVM44" s="27"/>
      <c r="UVN44" s="27"/>
      <c r="UVO44" s="27"/>
      <c r="UVP44" s="27"/>
      <c r="UVQ44" s="27"/>
      <c r="UVR44" s="27"/>
      <c r="UVS44" s="27"/>
      <c r="UVT44" s="27"/>
      <c r="UVU44" s="27"/>
      <c r="UVV44" s="27"/>
      <c r="UVW44" s="27"/>
      <c r="UVX44" s="27"/>
      <c r="UVY44" s="27"/>
      <c r="UVZ44" s="27"/>
      <c r="UWA44" s="27"/>
      <c r="UWB44" s="27"/>
      <c r="UWC44" s="27"/>
      <c r="UWD44" s="27"/>
      <c r="UWE44" s="27"/>
      <c r="UWF44" s="27"/>
      <c r="UWG44" s="27"/>
      <c r="UWH44" s="27"/>
      <c r="UWI44" s="27"/>
      <c r="UWJ44" s="27"/>
      <c r="UWK44" s="27"/>
      <c r="UWL44" s="27"/>
      <c r="UWM44" s="27"/>
      <c r="UWN44" s="27"/>
      <c r="UWO44" s="27"/>
      <c r="UWP44" s="27"/>
      <c r="UWQ44" s="27"/>
      <c r="UWR44" s="27"/>
      <c r="UWS44" s="27"/>
      <c r="UWT44" s="27"/>
      <c r="UWU44" s="27"/>
      <c r="UWV44" s="27"/>
      <c r="UWW44" s="27"/>
      <c r="UWX44" s="27"/>
      <c r="UWY44" s="27"/>
      <c r="UWZ44" s="27"/>
      <c r="UXA44" s="27"/>
      <c r="UXB44" s="27"/>
      <c r="UXC44" s="27"/>
      <c r="UXD44" s="27"/>
      <c r="UXE44" s="27"/>
      <c r="UXF44" s="27"/>
      <c r="UXG44" s="27"/>
      <c r="UXH44" s="27"/>
      <c r="UXI44" s="27"/>
      <c r="UXJ44" s="27"/>
      <c r="UXK44" s="27"/>
      <c r="UXM44" s="27"/>
      <c r="UXN44" s="27"/>
      <c r="UXO44" s="27"/>
      <c r="UXR44" s="27"/>
      <c r="UXS44" s="27"/>
      <c r="UXT44" s="27"/>
      <c r="UXU44" s="27"/>
      <c r="UXV44" s="27"/>
      <c r="UXW44" s="27"/>
      <c r="UXX44" s="27"/>
      <c r="UXY44" s="27"/>
      <c r="UXZ44" s="27"/>
      <c r="UYA44" s="27"/>
      <c r="UYB44" s="27"/>
      <c r="UYJ44" s="27"/>
      <c r="UYK44" s="27"/>
      <c r="UYL44" s="27"/>
      <c r="UYM44" s="27"/>
      <c r="UYN44" s="27"/>
      <c r="UYO44" s="27"/>
      <c r="UYP44" s="27"/>
      <c r="UYQ44" s="27"/>
      <c r="UYR44" s="27"/>
      <c r="UYS44" s="27"/>
      <c r="UYT44" s="27"/>
      <c r="UYU44" s="27"/>
      <c r="UYV44" s="27"/>
      <c r="UYW44" s="27"/>
      <c r="UYX44" s="27"/>
      <c r="UYY44" s="27"/>
      <c r="UYZ44" s="27"/>
      <c r="UZA44" s="27"/>
      <c r="UZB44" s="27"/>
      <c r="UZC44" s="27"/>
      <c r="UZD44" s="27"/>
      <c r="UZE44" s="27"/>
      <c r="UZF44" s="27"/>
      <c r="UZG44" s="27"/>
      <c r="UZH44" s="27"/>
      <c r="UZI44" s="27"/>
      <c r="UZJ44" s="27"/>
      <c r="UZK44" s="27"/>
      <c r="UZL44" s="27"/>
      <c r="UZM44" s="27"/>
      <c r="UZN44" s="27"/>
      <c r="UZO44" s="27"/>
      <c r="UZP44" s="27"/>
      <c r="UZQ44" s="27"/>
      <c r="UZR44" s="27"/>
      <c r="UZS44" s="27"/>
      <c r="UZT44" s="27"/>
      <c r="UZU44" s="27"/>
      <c r="UZV44" s="27"/>
      <c r="UZW44" s="27"/>
      <c r="UZX44" s="27"/>
      <c r="UZY44" s="27"/>
      <c r="UZZ44" s="27"/>
      <c r="VAA44" s="27"/>
      <c r="VAB44" s="27"/>
      <c r="VAC44" s="27"/>
      <c r="VAD44" s="27"/>
      <c r="VAE44" s="27"/>
      <c r="VAF44" s="27"/>
      <c r="VAG44" s="27"/>
      <c r="VAH44" s="27"/>
      <c r="VAI44" s="27"/>
      <c r="VAJ44" s="27"/>
      <c r="VAK44" s="27"/>
      <c r="VAL44" s="27"/>
      <c r="VAM44" s="27"/>
      <c r="VAN44" s="27"/>
      <c r="VAO44" s="27"/>
      <c r="VAP44" s="27"/>
      <c r="VAQ44" s="27"/>
      <c r="VAR44" s="27"/>
      <c r="VAS44" s="27"/>
      <c r="VAT44" s="27"/>
      <c r="VAU44" s="27"/>
      <c r="VAV44" s="27"/>
      <c r="VAW44" s="27"/>
      <c r="VAX44" s="27"/>
      <c r="VAY44" s="27"/>
      <c r="VAZ44" s="27"/>
      <c r="VBA44" s="27"/>
      <c r="VBB44" s="27"/>
      <c r="VBC44" s="27"/>
      <c r="VBD44" s="27"/>
      <c r="VBE44" s="27"/>
      <c r="VBF44" s="27"/>
      <c r="VBG44" s="27"/>
      <c r="VBH44" s="27"/>
      <c r="VBI44" s="27"/>
      <c r="VBJ44" s="27"/>
      <c r="VBK44" s="27"/>
      <c r="VBL44" s="27"/>
      <c r="VBM44" s="27"/>
      <c r="VBN44" s="27"/>
      <c r="VBO44" s="27"/>
      <c r="VBP44" s="27"/>
      <c r="VBQ44" s="27"/>
      <c r="VBR44" s="27"/>
      <c r="VBS44" s="27"/>
      <c r="VBT44" s="27"/>
      <c r="VBU44" s="27"/>
      <c r="VBV44" s="27"/>
      <c r="VBW44" s="27"/>
      <c r="VBX44" s="27"/>
      <c r="VBY44" s="27"/>
      <c r="VBZ44" s="27"/>
      <c r="VCA44" s="27"/>
      <c r="VCB44" s="27"/>
      <c r="VCC44" s="27"/>
      <c r="VCD44" s="27"/>
      <c r="VCE44" s="27"/>
      <c r="VCF44" s="27"/>
      <c r="VCG44" s="27"/>
      <c r="VCH44" s="27"/>
      <c r="VCI44" s="27"/>
      <c r="VCJ44" s="27"/>
      <c r="VCK44" s="27"/>
      <c r="VCL44" s="27"/>
      <c r="VCM44" s="27"/>
      <c r="VCN44" s="27"/>
      <c r="VCO44" s="27"/>
      <c r="VCP44" s="27"/>
      <c r="VCQ44" s="27"/>
      <c r="VCR44" s="27"/>
      <c r="VCS44" s="27"/>
      <c r="VCT44" s="27"/>
      <c r="VCU44" s="27"/>
      <c r="VCV44" s="27"/>
      <c r="VCW44" s="27"/>
      <c r="VCX44" s="27"/>
      <c r="VCY44" s="27"/>
      <c r="VCZ44" s="27"/>
      <c r="VDA44" s="27"/>
      <c r="VDB44" s="27"/>
      <c r="VDC44" s="27"/>
      <c r="VDD44" s="27"/>
      <c r="VDE44" s="27"/>
      <c r="VDF44" s="27"/>
      <c r="VDG44" s="27"/>
      <c r="VDH44" s="27"/>
      <c r="VDI44" s="27"/>
      <c r="VDJ44" s="27"/>
      <c r="VDK44" s="27"/>
      <c r="VDL44" s="27"/>
      <c r="VDM44" s="27"/>
      <c r="VDN44" s="27"/>
      <c r="VDO44" s="27"/>
      <c r="VDP44" s="27"/>
      <c r="VDQ44" s="27"/>
      <c r="VDR44" s="27"/>
      <c r="VDS44" s="27"/>
      <c r="VDT44" s="27"/>
      <c r="VDU44" s="27"/>
      <c r="VDV44" s="27"/>
      <c r="VDW44" s="27"/>
      <c r="VDX44" s="27"/>
      <c r="VDY44" s="27"/>
      <c r="VDZ44" s="27"/>
      <c r="VEA44" s="27"/>
      <c r="VEB44" s="27"/>
      <c r="VEC44" s="27"/>
      <c r="VED44" s="27"/>
      <c r="VEE44" s="27"/>
      <c r="VEF44" s="27"/>
      <c r="VEG44" s="27"/>
      <c r="VEH44" s="27"/>
      <c r="VEI44" s="27"/>
      <c r="VEJ44" s="27"/>
      <c r="VEK44" s="27"/>
      <c r="VEL44" s="27"/>
      <c r="VEM44" s="27"/>
      <c r="VEN44" s="27"/>
      <c r="VEO44" s="27"/>
      <c r="VEP44" s="27"/>
      <c r="VEQ44" s="27"/>
      <c r="VER44" s="27"/>
      <c r="VES44" s="27"/>
      <c r="VET44" s="27"/>
      <c r="VEU44" s="27"/>
      <c r="VEV44" s="27"/>
      <c r="VEW44" s="27"/>
      <c r="VEX44" s="27"/>
      <c r="VEY44" s="27"/>
      <c r="VEZ44" s="27"/>
      <c r="VFA44" s="27"/>
      <c r="VFB44" s="27"/>
      <c r="VFC44" s="27"/>
      <c r="VFD44" s="27"/>
      <c r="VFE44" s="27"/>
      <c r="VFF44" s="27"/>
      <c r="VFG44" s="27"/>
      <c r="VFH44" s="27"/>
      <c r="VFI44" s="27"/>
      <c r="VFJ44" s="27"/>
      <c r="VFK44" s="27"/>
      <c r="VFL44" s="27"/>
      <c r="VFM44" s="27"/>
      <c r="VFN44" s="27"/>
      <c r="VFO44" s="27"/>
      <c r="VFP44" s="27"/>
      <c r="VFQ44" s="27"/>
      <c r="VFR44" s="27"/>
      <c r="VFS44" s="27"/>
      <c r="VFT44" s="27"/>
      <c r="VFU44" s="27"/>
      <c r="VFV44" s="27"/>
      <c r="VFW44" s="27"/>
      <c r="VFX44" s="27"/>
      <c r="VFY44" s="27"/>
      <c r="VFZ44" s="27"/>
      <c r="VGA44" s="27"/>
      <c r="VGB44" s="27"/>
      <c r="VGC44" s="27"/>
      <c r="VGD44" s="27"/>
      <c r="VGE44" s="27"/>
      <c r="VGF44" s="27"/>
      <c r="VGG44" s="27"/>
      <c r="VGH44" s="27"/>
      <c r="VGI44" s="27"/>
      <c r="VGJ44" s="27"/>
      <c r="VGK44" s="27"/>
      <c r="VGL44" s="27"/>
      <c r="VGM44" s="27"/>
      <c r="VGN44" s="27"/>
      <c r="VGO44" s="27"/>
      <c r="VGP44" s="27"/>
      <c r="VGQ44" s="27"/>
      <c r="VGR44" s="27"/>
      <c r="VGS44" s="27"/>
      <c r="VGT44" s="27"/>
      <c r="VGU44" s="27"/>
      <c r="VGV44" s="27"/>
      <c r="VGW44" s="27"/>
      <c r="VGX44" s="27"/>
      <c r="VGY44" s="27"/>
      <c r="VGZ44" s="27"/>
      <c r="VHA44" s="27"/>
      <c r="VHB44" s="27"/>
      <c r="VHC44" s="27"/>
      <c r="VHD44" s="27"/>
      <c r="VHE44" s="27"/>
      <c r="VHF44" s="27"/>
      <c r="VHG44" s="27"/>
      <c r="VHI44" s="27"/>
      <c r="VHJ44" s="27"/>
      <c r="VHK44" s="27"/>
      <c r="VHN44" s="27"/>
      <c r="VHO44" s="27"/>
      <c r="VHP44" s="27"/>
      <c r="VHQ44" s="27"/>
      <c r="VHR44" s="27"/>
      <c r="VHS44" s="27"/>
      <c r="VHT44" s="27"/>
      <c r="VHU44" s="27"/>
      <c r="VHV44" s="27"/>
      <c r="VHW44" s="27"/>
      <c r="VHX44" s="27"/>
      <c r="VIF44" s="27"/>
      <c r="VIG44" s="27"/>
      <c r="VIH44" s="27"/>
      <c r="VII44" s="27"/>
      <c r="VIJ44" s="27"/>
      <c r="VIK44" s="27"/>
      <c r="VIL44" s="27"/>
      <c r="VIM44" s="27"/>
      <c r="VIN44" s="27"/>
      <c r="VIO44" s="27"/>
      <c r="VIP44" s="27"/>
      <c r="VIQ44" s="27"/>
      <c r="VIR44" s="27"/>
      <c r="VIS44" s="27"/>
      <c r="VIT44" s="27"/>
      <c r="VIU44" s="27"/>
      <c r="VIV44" s="27"/>
      <c r="VIW44" s="27"/>
      <c r="VIX44" s="27"/>
      <c r="VIY44" s="27"/>
      <c r="VIZ44" s="27"/>
      <c r="VJA44" s="27"/>
      <c r="VJB44" s="27"/>
      <c r="VJC44" s="27"/>
      <c r="VJD44" s="27"/>
      <c r="VJE44" s="27"/>
      <c r="VJF44" s="27"/>
      <c r="VJG44" s="27"/>
      <c r="VJH44" s="27"/>
      <c r="VJI44" s="27"/>
      <c r="VJJ44" s="27"/>
      <c r="VJK44" s="27"/>
      <c r="VJL44" s="27"/>
      <c r="VJM44" s="27"/>
      <c r="VJN44" s="27"/>
      <c r="VJO44" s="27"/>
      <c r="VJP44" s="27"/>
      <c r="VJQ44" s="27"/>
      <c r="VJR44" s="27"/>
      <c r="VJS44" s="27"/>
      <c r="VJT44" s="27"/>
      <c r="VJU44" s="27"/>
      <c r="VJV44" s="27"/>
      <c r="VJW44" s="27"/>
      <c r="VJX44" s="27"/>
      <c r="VJY44" s="27"/>
      <c r="VJZ44" s="27"/>
      <c r="VKA44" s="27"/>
      <c r="VKB44" s="27"/>
      <c r="VKC44" s="27"/>
      <c r="VKD44" s="27"/>
      <c r="VKE44" s="27"/>
      <c r="VKF44" s="27"/>
      <c r="VKG44" s="27"/>
      <c r="VKH44" s="27"/>
      <c r="VKI44" s="27"/>
      <c r="VKJ44" s="27"/>
      <c r="VKK44" s="27"/>
      <c r="VKL44" s="27"/>
      <c r="VKM44" s="27"/>
      <c r="VKN44" s="27"/>
      <c r="VKO44" s="27"/>
      <c r="VKP44" s="27"/>
      <c r="VKQ44" s="27"/>
      <c r="VKR44" s="27"/>
      <c r="VKS44" s="27"/>
      <c r="VKT44" s="27"/>
      <c r="VKU44" s="27"/>
      <c r="VKV44" s="27"/>
      <c r="VKW44" s="27"/>
      <c r="VKX44" s="27"/>
      <c r="VKY44" s="27"/>
      <c r="VKZ44" s="27"/>
      <c r="VLA44" s="27"/>
      <c r="VLB44" s="27"/>
      <c r="VLC44" s="27"/>
      <c r="VLD44" s="27"/>
      <c r="VLE44" s="27"/>
      <c r="VLF44" s="27"/>
      <c r="VLG44" s="27"/>
      <c r="VLH44" s="27"/>
      <c r="VLI44" s="27"/>
      <c r="VLJ44" s="27"/>
      <c r="VLK44" s="27"/>
      <c r="VLL44" s="27"/>
      <c r="VLM44" s="27"/>
      <c r="VLN44" s="27"/>
      <c r="VLO44" s="27"/>
      <c r="VLP44" s="27"/>
      <c r="VLQ44" s="27"/>
      <c r="VLR44" s="27"/>
      <c r="VLS44" s="27"/>
      <c r="VLT44" s="27"/>
      <c r="VLU44" s="27"/>
      <c r="VLV44" s="27"/>
      <c r="VLW44" s="27"/>
      <c r="VLX44" s="27"/>
      <c r="VLY44" s="27"/>
      <c r="VLZ44" s="27"/>
      <c r="VMA44" s="27"/>
      <c r="VMB44" s="27"/>
      <c r="VMC44" s="27"/>
      <c r="VMD44" s="27"/>
      <c r="VME44" s="27"/>
      <c r="VMF44" s="27"/>
      <c r="VMG44" s="27"/>
      <c r="VMH44" s="27"/>
      <c r="VMI44" s="27"/>
      <c r="VMJ44" s="27"/>
      <c r="VMK44" s="27"/>
      <c r="VML44" s="27"/>
      <c r="VMM44" s="27"/>
      <c r="VMN44" s="27"/>
      <c r="VMO44" s="27"/>
      <c r="VMP44" s="27"/>
      <c r="VMQ44" s="27"/>
      <c r="VMR44" s="27"/>
      <c r="VMS44" s="27"/>
      <c r="VMT44" s="27"/>
      <c r="VMU44" s="27"/>
      <c r="VMV44" s="27"/>
      <c r="VMW44" s="27"/>
      <c r="VMX44" s="27"/>
      <c r="VMY44" s="27"/>
      <c r="VMZ44" s="27"/>
      <c r="VNA44" s="27"/>
      <c r="VNB44" s="27"/>
      <c r="VNC44" s="27"/>
      <c r="VND44" s="27"/>
      <c r="VNE44" s="27"/>
      <c r="VNF44" s="27"/>
      <c r="VNG44" s="27"/>
      <c r="VNH44" s="27"/>
      <c r="VNI44" s="27"/>
      <c r="VNJ44" s="27"/>
      <c r="VNK44" s="27"/>
      <c r="VNL44" s="27"/>
      <c r="VNM44" s="27"/>
      <c r="VNN44" s="27"/>
      <c r="VNO44" s="27"/>
      <c r="VNP44" s="27"/>
      <c r="VNQ44" s="27"/>
      <c r="VNR44" s="27"/>
      <c r="VNS44" s="27"/>
      <c r="VNT44" s="27"/>
      <c r="VNU44" s="27"/>
      <c r="VNV44" s="27"/>
      <c r="VNW44" s="27"/>
      <c r="VNX44" s="27"/>
      <c r="VNY44" s="27"/>
      <c r="VNZ44" s="27"/>
      <c r="VOA44" s="27"/>
      <c r="VOB44" s="27"/>
      <c r="VOC44" s="27"/>
      <c r="VOD44" s="27"/>
      <c r="VOE44" s="27"/>
      <c r="VOF44" s="27"/>
      <c r="VOG44" s="27"/>
      <c r="VOH44" s="27"/>
      <c r="VOI44" s="27"/>
      <c r="VOJ44" s="27"/>
      <c r="VOK44" s="27"/>
      <c r="VOL44" s="27"/>
      <c r="VOM44" s="27"/>
      <c r="VON44" s="27"/>
      <c r="VOO44" s="27"/>
      <c r="VOP44" s="27"/>
      <c r="VOQ44" s="27"/>
      <c r="VOR44" s="27"/>
      <c r="VOS44" s="27"/>
      <c r="VOT44" s="27"/>
      <c r="VOU44" s="27"/>
      <c r="VOV44" s="27"/>
      <c r="VOW44" s="27"/>
      <c r="VOX44" s="27"/>
      <c r="VOY44" s="27"/>
      <c r="VOZ44" s="27"/>
      <c r="VPA44" s="27"/>
      <c r="VPB44" s="27"/>
      <c r="VPC44" s="27"/>
      <c r="VPD44" s="27"/>
      <c r="VPE44" s="27"/>
      <c r="VPF44" s="27"/>
      <c r="VPG44" s="27"/>
      <c r="VPH44" s="27"/>
      <c r="VPI44" s="27"/>
      <c r="VPJ44" s="27"/>
      <c r="VPK44" s="27"/>
      <c r="VPL44" s="27"/>
      <c r="VPM44" s="27"/>
      <c r="VPN44" s="27"/>
      <c r="VPO44" s="27"/>
      <c r="VPP44" s="27"/>
      <c r="VPQ44" s="27"/>
      <c r="VPR44" s="27"/>
      <c r="VPS44" s="27"/>
      <c r="VPT44" s="27"/>
      <c r="VPU44" s="27"/>
      <c r="VPV44" s="27"/>
      <c r="VPW44" s="27"/>
      <c r="VPX44" s="27"/>
      <c r="VPY44" s="27"/>
      <c r="VPZ44" s="27"/>
      <c r="VQA44" s="27"/>
      <c r="VQB44" s="27"/>
      <c r="VQC44" s="27"/>
      <c r="VQD44" s="27"/>
      <c r="VQE44" s="27"/>
      <c r="VQF44" s="27"/>
      <c r="VQG44" s="27"/>
      <c r="VQH44" s="27"/>
      <c r="VQI44" s="27"/>
      <c r="VQJ44" s="27"/>
      <c r="VQK44" s="27"/>
      <c r="VQL44" s="27"/>
      <c r="VQM44" s="27"/>
      <c r="VQN44" s="27"/>
      <c r="VQO44" s="27"/>
      <c r="VQP44" s="27"/>
      <c r="VQQ44" s="27"/>
      <c r="VQR44" s="27"/>
      <c r="VQS44" s="27"/>
      <c r="VQT44" s="27"/>
      <c r="VQU44" s="27"/>
      <c r="VQV44" s="27"/>
      <c r="VQW44" s="27"/>
      <c r="VQX44" s="27"/>
      <c r="VQY44" s="27"/>
      <c r="VQZ44" s="27"/>
      <c r="VRA44" s="27"/>
      <c r="VRB44" s="27"/>
      <c r="VRC44" s="27"/>
      <c r="VRE44" s="27"/>
      <c r="VRF44" s="27"/>
      <c r="VRG44" s="27"/>
      <c r="VRJ44" s="27"/>
      <c r="VRK44" s="27"/>
      <c r="VRL44" s="27"/>
      <c r="VRM44" s="27"/>
      <c r="VRN44" s="27"/>
      <c r="VRO44" s="27"/>
      <c r="VRP44" s="27"/>
      <c r="VRQ44" s="27"/>
      <c r="VRR44" s="27"/>
      <c r="VRS44" s="27"/>
      <c r="VRT44" s="27"/>
      <c r="VSB44" s="27"/>
      <c r="VSC44" s="27"/>
      <c r="VSD44" s="27"/>
      <c r="VSE44" s="27"/>
      <c r="VSF44" s="27"/>
      <c r="VSG44" s="27"/>
      <c r="VSH44" s="27"/>
      <c r="VSI44" s="27"/>
      <c r="VSJ44" s="27"/>
      <c r="VSK44" s="27"/>
      <c r="VSL44" s="27"/>
      <c r="VSM44" s="27"/>
      <c r="VSN44" s="27"/>
      <c r="VSO44" s="27"/>
      <c r="VSP44" s="27"/>
      <c r="VSQ44" s="27"/>
      <c r="VSR44" s="27"/>
      <c r="VSS44" s="27"/>
      <c r="VST44" s="27"/>
      <c r="VSU44" s="27"/>
      <c r="VSV44" s="27"/>
      <c r="VSW44" s="27"/>
      <c r="VSX44" s="27"/>
      <c r="VSY44" s="27"/>
      <c r="VSZ44" s="27"/>
      <c r="VTA44" s="27"/>
      <c r="VTB44" s="27"/>
      <c r="VTC44" s="27"/>
      <c r="VTD44" s="27"/>
      <c r="VTE44" s="27"/>
      <c r="VTF44" s="27"/>
      <c r="VTG44" s="27"/>
      <c r="VTH44" s="27"/>
      <c r="VTI44" s="27"/>
      <c r="VTJ44" s="27"/>
      <c r="VTK44" s="27"/>
      <c r="VTL44" s="27"/>
      <c r="VTM44" s="27"/>
      <c r="VTN44" s="27"/>
      <c r="VTO44" s="27"/>
      <c r="VTP44" s="27"/>
      <c r="VTQ44" s="27"/>
      <c r="VTR44" s="27"/>
      <c r="VTS44" s="27"/>
      <c r="VTT44" s="27"/>
      <c r="VTU44" s="27"/>
      <c r="VTV44" s="27"/>
      <c r="VTW44" s="27"/>
      <c r="VTX44" s="27"/>
      <c r="VTY44" s="27"/>
      <c r="VTZ44" s="27"/>
      <c r="VUA44" s="27"/>
      <c r="VUB44" s="27"/>
      <c r="VUC44" s="27"/>
      <c r="VUD44" s="27"/>
      <c r="VUE44" s="27"/>
      <c r="VUF44" s="27"/>
      <c r="VUG44" s="27"/>
      <c r="VUH44" s="27"/>
      <c r="VUI44" s="27"/>
      <c r="VUJ44" s="27"/>
      <c r="VUK44" s="27"/>
      <c r="VUL44" s="27"/>
      <c r="VUM44" s="27"/>
      <c r="VUN44" s="27"/>
      <c r="VUO44" s="27"/>
      <c r="VUP44" s="27"/>
      <c r="VUQ44" s="27"/>
      <c r="VUR44" s="27"/>
      <c r="VUS44" s="27"/>
      <c r="VUT44" s="27"/>
      <c r="VUU44" s="27"/>
      <c r="VUV44" s="27"/>
      <c r="VUW44" s="27"/>
      <c r="VUX44" s="27"/>
      <c r="VUY44" s="27"/>
      <c r="VUZ44" s="27"/>
      <c r="VVA44" s="27"/>
      <c r="VVB44" s="27"/>
      <c r="VVC44" s="27"/>
      <c r="VVD44" s="27"/>
      <c r="VVE44" s="27"/>
      <c r="VVF44" s="27"/>
      <c r="VVG44" s="27"/>
      <c r="VVH44" s="27"/>
      <c r="VVI44" s="27"/>
      <c r="VVJ44" s="27"/>
      <c r="VVK44" s="27"/>
      <c r="VVL44" s="27"/>
      <c r="VVM44" s="27"/>
      <c r="VVN44" s="27"/>
      <c r="VVO44" s="27"/>
      <c r="VVP44" s="27"/>
      <c r="VVQ44" s="27"/>
      <c r="VVR44" s="27"/>
      <c r="VVS44" s="27"/>
      <c r="VVT44" s="27"/>
      <c r="VVU44" s="27"/>
      <c r="VVV44" s="27"/>
      <c r="VVW44" s="27"/>
      <c r="VVX44" s="27"/>
      <c r="VVY44" s="27"/>
      <c r="VVZ44" s="27"/>
      <c r="VWA44" s="27"/>
      <c r="VWB44" s="27"/>
      <c r="VWC44" s="27"/>
      <c r="VWD44" s="27"/>
      <c r="VWE44" s="27"/>
      <c r="VWF44" s="27"/>
      <c r="VWG44" s="27"/>
      <c r="VWH44" s="27"/>
      <c r="VWI44" s="27"/>
      <c r="VWJ44" s="27"/>
      <c r="VWK44" s="27"/>
      <c r="VWL44" s="27"/>
      <c r="VWM44" s="27"/>
      <c r="VWN44" s="27"/>
      <c r="VWO44" s="27"/>
      <c r="VWP44" s="27"/>
      <c r="VWQ44" s="27"/>
      <c r="VWR44" s="27"/>
      <c r="VWS44" s="27"/>
      <c r="VWT44" s="27"/>
      <c r="VWU44" s="27"/>
      <c r="VWV44" s="27"/>
      <c r="VWW44" s="27"/>
      <c r="VWX44" s="27"/>
      <c r="VWY44" s="27"/>
      <c r="VWZ44" s="27"/>
      <c r="VXA44" s="27"/>
      <c r="VXB44" s="27"/>
      <c r="VXC44" s="27"/>
      <c r="VXD44" s="27"/>
      <c r="VXE44" s="27"/>
      <c r="VXF44" s="27"/>
      <c r="VXG44" s="27"/>
      <c r="VXH44" s="27"/>
      <c r="VXI44" s="27"/>
      <c r="VXJ44" s="27"/>
      <c r="VXK44" s="27"/>
      <c r="VXL44" s="27"/>
      <c r="VXM44" s="27"/>
      <c r="VXN44" s="27"/>
      <c r="VXO44" s="27"/>
      <c r="VXP44" s="27"/>
      <c r="VXQ44" s="27"/>
      <c r="VXR44" s="27"/>
      <c r="VXS44" s="27"/>
      <c r="VXT44" s="27"/>
      <c r="VXU44" s="27"/>
      <c r="VXV44" s="27"/>
      <c r="VXW44" s="27"/>
      <c r="VXX44" s="27"/>
      <c r="VXY44" s="27"/>
      <c r="VXZ44" s="27"/>
      <c r="VYA44" s="27"/>
      <c r="VYB44" s="27"/>
      <c r="VYC44" s="27"/>
      <c r="VYD44" s="27"/>
      <c r="VYE44" s="27"/>
      <c r="VYF44" s="27"/>
      <c r="VYG44" s="27"/>
      <c r="VYH44" s="27"/>
      <c r="VYI44" s="27"/>
      <c r="VYJ44" s="27"/>
      <c r="VYK44" s="27"/>
      <c r="VYL44" s="27"/>
      <c r="VYM44" s="27"/>
      <c r="VYN44" s="27"/>
      <c r="VYO44" s="27"/>
      <c r="VYP44" s="27"/>
      <c r="VYQ44" s="27"/>
      <c r="VYR44" s="27"/>
      <c r="VYS44" s="27"/>
      <c r="VYT44" s="27"/>
      <c r="VYU44" s="27"/>
      <c r="VYV44" s="27"/>
      <c r="VYW44" s="27"/>
      <c r="VYX44" s="27"/>
      <c r="VYY44" s="27"/>
      <c r="VYZ44" s="27"/>
      <c r="VZA44" s="27"/>
      <c r="VZB44" s="27"/>
      <c r="VZC44" s="27"/>
      <c r="VZD44" s="27"/>
      <c r="VZE44" s="27"/>
      <c r="VZF44" s="27"/>
      <c r="VZG44" s="27"/>
      <c r="VZH44" s="27"/>
      <c r="VZI44" s="27"/>
      <c r="VZJ44" s="27"/>
      <c r="VZK44" s="27"/>
      <c r="VZL44" s="27"/>
      <c r="VZM44" s="27"/>
      <c r="VZN44" s="27"/>
      <c r="VZO44" s="27"/>
      <c r="VZP44" s="27"/>
      <c r="VZQ44" s="27"/>
      <c r="VZR44" s="27"/>
      <c r="VZS44" s="27"/>
      <c r="VZT44" s="27"/>
      <c r="VZU44" s="27"/>
      <c r="VZV44" s="27"/>
      <c r="VZW44" s="27"/>
      <c r="VZX44" s="27"/>
      <c r="VZY44" s="27"/>
      <c r="VZZ44" s="27"/>
      <c r="WAA44" s="27"/>
      <c r="WAB44" s="27"/>
      <c r="WAC44" s="27"/>
      <c r="WAD44" s="27"/>
      <c r="WAE44" s="27"/>
      <c r="WAF44" s="27"/>
      <c r="WAG44" s="27"/>
      <c r="WAH44" s="27"/>
      <c r="WAI44" s="27"/>
      <c r="WAJ44" s="27"/>
      <c r="WAK44" s="27"/>
      <c r="WAL44" s="27"/>
      <c r="WAM44" s="27"/>
      <c r="WAN44" s="27"/>
      <c r="WAO44" s="27"/>
      <c r="WAP44" s="27"/>
      <c r="WAQ44" s="27"/>
      <c r="WAR44" s="27"/>
      <c r="WAS44" s="27"/>
      <c r="WAT44" s="27"/>
      <c r="WAU44" s="27"/>
      <c r="WAV44" s="27"/>
      <c r="WAW44" s="27"/>
      <c r="WAX44" s="27"/>
      <c r="WAY44" s="27"/>
      <c r="WBA44" s="27"/>
      <c r="WBB44" s="27"/>
      <c r="WBC44" s="27"/>
      <c r="WBF44" s="27"/>
      <c r="WBG44" s="27"/>
      <c r="WBH44" s="27"/>
      <c r="WBI44" s="27"/>
      <c r="WBJ44" s="27"/>
      <c r="WBK44" s="27"/>
      <c r="WBL44" s="27"/>
      <c r="WBM44" s="27"/>
      <c r="WBN44" s="27"/>
      <c r="WBO44" s="27"/>
      <c r="WBP44" s="27"/>
      <c r="WBX44" s="27"/>
      <c r="WBY44" s="27"/>
      <c r="WBZ44" s="27"/>
      <c r="WCA44" s="27"/>
      <c r="WCB44" s="27"/>
      <c r="WCC44" s="27"/>
      <c r="WCD44" s="27"/>
      <c r="WCE44" s="27"/>
      <c r="WCF44" s="27"/>
      <c r="WCG44" s="27"/>
      <c r="WCH44" s="27"/>
      <c r="WCI44" s="27"/>
      <c r="WCJ44" s="27"/>
      <c r="WCK44" s="27"/>
      <c r="WCL44" s="27"/>
      <c r="WCM44" s="27"/>
      <c r="WCN44" s="27"/>
      <c r="WCO44" s="27"/>
      <c r="WCP44" s="27"/>
      <c r="WCQ44" s="27"/>
      <c r="WCR44" s="27"/>
      <c r="WCS44" s="27"/>
      <c r="WCT44" s="27"/>
      <c r="WCU44" s="27"/>
      <c r="WCV44" s="27"/>
      <c r="WCW44" s="27"/>
      <c r="WCX44" s="27"/>
      <c r="WCY44" s="27"/>
      <c r="WCZ44" s="27"/>
      <c r="WDA44" s="27"/>
      <c r="WDB44" s="27"/>
      <c r="WDC44" s="27"/>
      <c r="WDD44" s="27"/>
      <c r="WDE44" s="27"/>
      <c r="WDF44" s="27"/>
      <c r="WDG44" s="27"/>
      <c r="WDH44" s="27"/>
      <c r="WDI44" s="27"/>
      <c r="WDJ44" s="27"/>
      <c r="WDK44" s="27"/>
      <c r="WDL44" s="27"/>
      <c r="WDM44" s="27"/>
      <c r="WDN44" s="27"/>
      <c r="WDO44" s="27"/>
      <c r="WDP44" s="27"/>
      <c r="WDQ44" s="27"/>
      <c r="WDR44" s="27"/>
      <c r="WDS44" s="27"/>
      <c r="WDT44" s="27"/>
      <c r="WDU44" s="27"/>
      <c r="WDV44" s="27"/>
      <c r="WDW44" s="27"/>
      <c r="WDX44" s="27"/>
      <c r="WDY44" s="27"/>
      <c r="WDZ44" s="27"/>
      <c r="WEA44" s="27"/>
      <c r="WEB44" s="27"/>
      <c r="WEC44" s="27"/>
      <c r="WED44" s="27"/>
      <c r="WEE44" s="27"/>
      <c r="WEF44" s="27"/>
      <c r="WEG44" s="27"/>
      <c r="WEH44" s="27"/>
      <c r="WEI44" s="27"/>
      <c r="WEJ44" s="27"/>
      <c r="WEK44" s="27"/>
      <c r="WEL44" s="27"/>
      <c r="WEM44" s="27"/>
      <c r="WEN44" s="27"/>
      <c r="WEO44" s="27"/>
      <c r="WEP44" s="27"/>
      <c r="WEQ44" s="27"/>
      <c r="WER44" s="27"/>
      <c r="WES44" s="27"/>
      <c r="WET44" s="27"/>
      <c r="WEU44" s="27"/>
      <c r="WEV44" s="27"/>
      <c r="WEW44" s="27"/>
      <c r="WEX44" s="27"/>
      <c r="WEY44" s="27"/>
      <c r="WEZ44" s="27"/>
      <c r="WFA44" s="27"/>
      <c r="WFB44" s="27"/>
      <c r="WFC44" s="27"/>
      <c r="WFD44" s="27"/>
      <c r="WFE44" s="27"/>
      <c r="WFF44" s="27"/>
      <c r="WFG44" s="27"/>
      <c r="WFH44" s="27"/>
      <c r="WFI44" s="27"/>
      <c r="WFJ44" s="27"/>
      <c r="WFK44" s="27"/>
      <c r="WFL44" s="27"/>
      <c r="WFM44" s="27"/>
      <c r="WFN44" s="27"/>
      <c r="WFO44" s="27"/>
      <c r="WFP44" s="27"/>
      <c r="WFQ44" s="27"/>
      <c r="WFR44" s="27"/>
      <c r="WFS44" s="27"/>
      <c r="WFT44" s="27"/>
      <c r="WFU44" s="27"/>
      <c r="WFV44" s="27"/>
      <c r="WFW44" s="27"/>
      <c r="WFX44" s="27"/>
      <c r="WFY44" s="27"/>
      <c r="WFZ44" s="27"/>
      <c r="WGA44" s="27"/>
      <c r="WGB44" s="27"/>
      <c r="WGC44" s="27"/>
      <c r="WGD44" s="27"/>
      <c r="WGE44" s="27"/>
      <c r="WGF44" s="27"/>
      <c r="WGG44" s="27"/>
      <c r="WGH44" s="27"/>
      <c r="WGI44" s="27"/>
      <c r="WGJ44" s="27"/>
      <c r="WGK44" s="27"/>
      <c r="WGL44" s="27"/>
      <c r="WGM44" s="27"/>
      <c r="WGN44" s="27"/>
      <c r="WGO44" s="27"/>
      <c r="WGP44" s="27"/>
      <c r="WGQ44" s="27"/>
      <c r="WGR44" s="27"/>
      <c r="WGS44" s="27"/>
      <c r="WGT44" s="27"/>
      <c r="WGU44" s="27"/>
      <c r="WGV44" s="27"/>
      <c r="WGW44" s="27"/>
      <c r="WGX44" s="27"/>
      <c r="WGY44" s="27"/>
      <c r="WGZ44" s="27"/>
      <c r="WHA44" s="27"/>
      <c r="WHB44" s="27"/>
      <c r="WHC44" s="27"/>
      <c r="WHD44" s="27"/>
      <c r="WHE44" s="27"/>
      <c r="WHF44" s="27"/>
      <c r="WHG44" s="27"/>
      <c r="WHH44" s="27"/>
      <c r="WHI44" s="27"/>
      <c r="WHJ44" s="27"/>
      <c r="WHK44" s="27"/>
      <c r="WHL44" s="27"/>
      <c r="WHM44" s="27"/>
      <c r="WHN44" s="27"/>
      <c r="WHO44" s="27"/>
      <c r="WHP44" s="27"/>
      <c r="WHQ44" s="27"/>
      <c r="WHR44" s="27"/>
      <c r="WHS44" s="27"/>
      <c r="WHT44" s="27"/>
      <c r="WHU44" s="27"/>
      <c r="WHV44" s="27"/>
      <c r="WHW44" s="27"/>
      <c r="WHX44" s="27"/>
      <c r="WHY44" s="27"/>
      <c r="WHZ44" s="27"/>
      <c r="WIA44" s="27"/>
      <c r="WIB44" s="27"/>
      <c r="WIC44" s="27"/>
      <c r="WID44" s="27"/>
      <c r="WIE44" s="27"/>
      <c r="WIF44" s="27"/>
      <c r="WIG44" s="27"/>
      <c r="WIH44" s="27"/>
      <c r="WII44" s="27"/>
      <c r="WIJ44" s="27"/>
      <c r="WIK44" s="27"/>
      <c r="WIL44" s="27"/>
      <c r="WIM44" s="27"/>
      <c r="WIN44" s="27"/>
      <c r="WIO44" s="27"/>
      <c r="WIP44" s="27"/>
      <c r="WIQ44" s="27"/>
      <c r="WIR44" s="27"/>
      <c r="WIS44" s="27"/>
      <c r="WIT44" s="27"/>
      <c r="WIU44" s="27"/>
      <c r="WIV44" s="27"/>
      <c r="WIW44" s="27"/>
      <c r="WIX44" s="27"/>
      <c r="WIY44" s="27"/>
      <c r="WIZ44" s="27"/>
      <c r="WJA44" s="27"/>
      <c r="WJB44" s="27"/>
      <c r="WJC44" s="27"/>
      <c r="WJD44" s="27"/>
      <c r="WJE44" s="27"/>
      <c r="WJF44" s="27"/>
      <c r="WJG44" s="27"/>
      <c r="WJH44" s="27"/>
      <c r="WJI44" s="27"/>
      <c r="WJJ44" s="27"/>
      <c r="WJK44" s="27"/>
      <c r="WJL44" s="27"/>
      <c r="WJM44" s="27"/>
      <c r="WJN44" s="27"/>
      <c r="WJO44" s="27"/>
      <c r="WJP44" s="27"/>
      <c r="WJQ44" s="27"/>
      <c r="WJR44" s="27"/>
      <c r="WJS44" s="27"/>
      <c r="WJT44" s="27"/>
      <c r="WJU44" s="27"/>
      <c r="WJV44" s="27"/>
      <c r="WJW44" s="27"/>
      <c r="WJX44" s="27"/>
      <c r="WJY44" s="27"/>
      <c r="WJZ44" s="27"/>
      <c r="WKA44" s="27"/>
      <c r="WKB44" s="27"/>
      <c r="WKC44" s="27"/>
      <c r="WKD44" s="27"/>
      <c r="WKE44" s="27"/>
      <c r="WKF44" s="27"/>
      <c r="WKG44" s="27"/>
      <c r="WKH44" s="27"/>
      <c r="WKI44" s="27"/>
      <c r="WKJ44" s="27"/>
      <c r="WKK44" s="27"/>
      <c r="WKL44" s="27"/>
      <c r="WKM44" s="27"/>
      <c r="WKN44" s="27"/>
      <c r="WKO44" s="27"/>
      <c r="WKP44" s="27"/>
      <c r="WKQ44" s="27"/>
      <c r="WKR44" s="27"/>
      <c r="WKS44" s="27"/>
      <c r="WKT44" s="27"/>
      <c r="WKU44" s="27"/>
      <c r="WKW44" s="27"/>
      <c r="WKX44" s="27"/>
      <c r="WKY44" s="27"/>
      <c r="WLB44" s="27"/>
      <c r="WLC44" s="27"/>
      <c r="WLD44" s="27"/>
      <c r="WLE44" s="27"/>
      <c r="WLF44" s="27"/>
      <c r="WLG44" s="27"/>
      <c r="WLH44" s="27"/>
      <c r="WLI44" s="27"/>
      <c r="WLJ44" s="27"/>
      <c r="WLK44" s="27"/>
      <c r="WLL44" s="27"/>
      <c r="WLT44" s="27"/>
      <c r="WLU44" s="27"/>
      <c r="WLV44" s="27"/>
      <c r="WLW44" s="27"/>
      <c r="WLX44" s="27"/>
      <c r="WLY44" s="27"/>
      <c r="WLZ44" s="27"/>
      <c r="WMA44" s="27"/>
      <c r="WMB44" s="27"/>
      <c r="WMC44" s="27"/>
      <c r="WMD44" s="27"/>
      <c r="WME44" s="27"/>
      <c r="WMF44" s="27"/>
      <c r="WMG44" s="27"/>
      <c r="WMH44" s="27"/>
      <c r="WMI44" s="27"/>
      <c r="WMJ44" s="27"/>
      <c r="WMK44" s="27"/>
      <c r="WML44" s="27"/>
      <c r="WMM44" s="27"/>
      <c r="WMN44" s="27"/>
      <c r="WMO44" s="27"/>
      <c r="WMP44" s="27"/>
      <c r="WMQ44" s="27"/>
      <c r="WMR44" s="27"/>
      <c r="WMS44" s="27"/>
      <c r="WMT44" s="27"/>
      <c r="WMU44" s="27"/>
      <c r="WMV44" s="27"/>
      <c r="WMW44" s="27"/>
      <c r="WMX44" s="27"/>
      <c r="WMY44" s="27"/>
      <c r="WMZ44" s="27"/>
      <c r="WNA44" s="27"/>
      <c r="WNB44" s="27"/>
      <c r="WNC44" s="27"/>
      <c r="WND44" s="27"/>
      <c r="WNE44" s="27"/>
      <c r="WNF44" s="27"/>
      <c r="WNG44" s="27"/>
      <c r="WNH44" s="27"/>
      <c r="WNI44" s="27"/>
      <c r="WNJ44" s="27"/>
      <c r="WNK44" s="27"/>
      <c r="WNL44" s="27"/>
      <c r="WNM44" s="27"/>
      <c r="WNN44" s="27"/>
      <c r="WNO44" s="27"/>
      <c r="WNP44" s="27"/>
      <c r="WNQ44" s="27"/>
      <c r="WNR44" s="27"/>
      <c r="WNS44" s="27"/>
      <c r="WNT44" s="27"/>
      <c r="WNU44" s="27"/>
      <c r="WNV44" s="27"/>
      <c r="WNW44" s="27"/>
      <c r="WNX44" s="27"/>
      <c r="WNY44" s="27"/>
      <c r="WNZ44" s="27"/>
      <c r="WOA44" s="27"/>
      <c r="WOB44" s="27"/>
      <c r="WOC44" s="27"/>
      <c r="WOD44" s="27"/>
      <c r="WOE44" s="27"/>
      <c r="WOF44" s="27"/>
      <c r="WOG44" s="27"/>
      <c r="WOH44" s="27"/>
      <c r="WOI44" s="27"/>
      <c r="WOJ44" s="27"/>
      <c r="WOK44" s="27"/>
      <c r="WOL44" s="27"/>
      <c r="WOM44" s="27"/>
      <c r="WON44" s="27"/>
      <c r="WOO44" s="27"/>
      <c r="WOP44" s="27"/>
      <c r="WOQ44" s="27"/>
      <c r="WOR44" s="27"/>
      <c r="WOS44" s="27"/>
      <c r="WOT44" s="27"/>
      <c r="WOU44" s="27"/>
      <c r="WOV44" s="27"/>
      <c r="WOW44" s="27"/>
      <c r="WOX44" s="27"/>
      <c r="WOY44" s="27"/>
      <c r="WOZ44" s="27"/>
      <c r="WPA44" s="27"/>
      <c r="WPB44" s="27"/>
      <c r="WPC44" s="27"/>
      <c r="WPD44" s="27"/>
      <c r="WPE44" s="27"/>
      <c r="WPF44" s="27"/>
      <c r="WPG44" s="27"/>
      <c r="WPH44" s="27"/>
      <c r="WPI44" s="27"/>
      <c r="WPJ44" s="27"/>
      <c r="WPK44" s="27"/>
      <c r="WPL44" s="27"/>
      <c r="WPM44" s="27"/>
      <c r="WPN44" s="27"/>
      <c r="WPO44" s="27"/>
      <c r="WPP44" s="27"/>
      <c r="WPQ44" s="27"/>
      <c r="WPR44" s="27"/>
      <c r="WPS44" s="27"/>
      <c r="WPT44" s="27"/>
      <c r="WPU44" s="27"/>
      <c r="WPV44" s="27"/>
      <c r="WPW44" s="27"/>
      <c r="WPX44" s="27"/>
      <c r="WPY44" s="27"/>
      <c r="WPZ44" s="27"/>
      <c r="WQA44" s="27"/>
      <c r="WQB44" s="27"/>
      <c r="WQC44" s="27"/>
      <c r="WQD44" s="27"/>
      <c r="WQE44" s="27"/>
      <c r="WQF44" s="27"/>
      <c r="WQG44" s="27"/>
      <c r="WQH44" s="27"/>
      <c r="WQI44" s="27"/>
      <c r="WQJ44" s="27"/>
      <c r="WQK44" s="27"/>
      <c r="WQL44" s="27"/>
      <c r="WQM44" s="27"/>
      <c r="WQN44" s="27"/>
      <c r="WQO44" s="27"/>
      <c r="WQP44" s="27"/>
      <c r="WQQ44" s="27"/>
      <c r="WQR44" s="27"/>
      <c r="WQS44" s="27"/>
      <c r="WQT44" s="27"/>
      <c r="WQU44" s="27"/>
      <c r="WQV44" s="27"/>
      <c r="WQW44" s="27"/>
      <c r="WQX44" s="27"/>
      <c r="WQY44" s="27"/>
      <c r="WQZ44" s="27"/>
      <c r="WRA44" s="27"/>
      <c r="WRB44" s="27"/>
      <c r="WRC44" s="27"/>
      <c r="WRD44" s="27"/>
      <c r="WRE44" s="27"/>
      <c r="WRF44" s="27"/>
      <c r="WRG44" s="27"/>
      <c r="WRH44" s="27"/>
      <c r="WRI44" s="27"/>
      <c r="WRJ44" s="27"/>
      <c r="WRK44" s="27"/>
      <c r="WRL44" s="27"/>
      <c r="WRM44" s="27"/>
      <c r="WRN44" s="27"/>
      <c r="WRO44" s="27"/>
      <c r="WRP44" s="27"/>
      <c r="WRQ44" s="27"/>
      <c r="WRR44" s="27"/>
      <c r="WRS44" s="27"/>
      <c r="WRT44" s="27"/>
      <c r="WRU44" s="27"/>
      <c r="WRV44" s="27"/>
      <c r="WRW44" s="27"/>
      <c r="WRX44" s="27"/>
      <c r="WRY44" s="27"/>
      <c r="WRZ44" s="27"/>
      <c r="WSA44" s="27"/>
      <c r="WSB44" s="27"/>
      <c r="WSC44" s="27"/>
      <c r="WSD44" s="27"/>
      <c r="WSE44" s="27"/>
      <c r="WSF44" s="27"/>
      <c r="WSG44" s="27"/>
      <c r="WSH44" s="27"/>
      <c r="WSI44" s="27"/>
      <c r="WSJ44" s="27"/>
      <c r="WSK44" s="27"/>
      <c r="WSL44" s="27"/>
      <c r="WSM44" s="27"/>
      <c r="WSN44" s="27"/>
      <c r="WSO44" s="27"/>
      <c r="WSP44" s="27"/>
      <c r="WSQ44" s="27"/>
      <c r="WSR44" s="27"/>
      <c r="WSS44" s="27"/>
      <c r="WST44" s="27"/>
      <c r="WSU44" s="27"/>
      <c r="WSV44" s="27"/>
      <c r="WSW44" s="27"/>
      <c r="WSX44" s="27"/>
      <c r="WSY44" s="27"/>
      <c r="WSZ44" s="27"/>
      <c r="WTA44" s="27"/>
      <c r="WTB44" s="27"/>
      <c r="WTC44" s="27"/>
      <c r="WTD44" s="27"/>
      <c r="WTE44" s="27"/>
      <c r="WTF44" s="27"/>
      <c r="WTG44" s="27"/>
      <c r="WTH44" s="27"/>
      <c r="WTI44" s="27"/>
      <c r="WTJ44" s="27"/>
      <c r="WTK44" s="27"/>
      <c r="WTL44" s="27"/>
      <c r="WTM44" s="27"/>
      <c r="WTN44" s="27"/>
      <c r="WTO44" s="27"/>
      <c r="WTP44" s="27"/>
      <c r="WTQ44" s="27"/>
      <c r="WTR44" s="27"/>
      <c r="WTS44" s="27"/>
      <c r="WTT44" s="27"/>
      <c r="WTU44" s="27"/>
      <c r="WTV44" s="27"/>
      <c r="WTW44" s="27"/>
      <c r="WTX44" s="27"/>
      <c r="WTY44" s="27"/>
      <c r="WTZ44" s="27"/>
      <c r="WUA44" s="27"/>
      <c r="WUB44" s="27"/>
      <c r="WUC44" s="27"/>
      <c r="WUD44" s="27"/>
      <c r="WUE44" s="27"/>
      <c r="WUF44" s="27"/>
      <c r="WUG44" s="27"/>
      <c r="WUH44" s="27"/>
      <c r="WUI44" s="27"/>
      <c r="WUJ44" s="27"/>
      <c r="WUK44" s="27"/>
      <c r="WUL44" s="27"/>
      <c r="WUM44" s="27"/>
      <c r="WUN44" s="27"/>
      <c r="WUO44" s="27"/>
      <c r="WUP44" s="27"/>
      <c r="WUQ44" s="27"/>
      <c r="WUS44" s="27"/>
      <c r="WUT44" s="27"/>
      <c r="WUU44" s="27"/>
      <c r="WUX44" s="27"/>
      <c r="WUY44" s="27"/>
      <c r="WUZ44" s="27"/>
      <c r="WVA44" s="27"/>
      <c r="WVB44" s="27"/>
      <c r="WVC44" s="27"/>
      <c r="WVD44" s="27"/>
      <c r="WVE44" s="27"/>
      <c r="WVF44" s="27"/>
      <c r="WVG44" s="27"/>
      <c r="WVH44" s="27"/>
      <c r="WVP44" s="27"/>
      <c r="WVQ44" s="27"/>
      <c r="WVR44" s="27"/>
      <c r="WVS44" s="27"/>
      <c r="WVT44" s="27"/>
      <c r="WVU44" s="27"/>
      <c r="WVV44" s="27"/>
      <c r="WVW44" s="27"/>
      <c r="WVX44" s="27"/>
      <c r="WVY44" s="27"/>
      <c r="WVZ44" s="27"/>
      <c r="WWA44" s="27"/>
      <c r="WWB44" s="27"/>
      <c r="WWC44" s="27"/>
      <c r="WWD44" s="27"/>
      <c r="WWE44" s="27"/>
      <c r="WWF44" s="27"/>
      <c r="WWG44" s="27"/>
      <c r="WWH44" s="27"/>
      <c r="WWI44" s="27"/>
      <c r="WWJ44" s="27"/>
      <c r="WWK44" s="27"/>
      <c r="WWL44" s="27"/>
      <c r="WWM44" s="27"/>
      <c r="WWN44" s="27"/>
      <c r="WWO44" s="27"/>
      <c r="WWP44" s="27"/>
      <c r="WWQ44" s="27"/>
      <c r="WWR44" s="27"/>
      <c r="WWS44" s="27"/>
      <c r="WWT44" s="27"/>
      <c r="WWU44" s="27"/>
      <c r="WWV44" s="27"/>
      <c r="WWW44" s="27"/>
      <c r="WWX44" s="27"/>
      <c r="WWY44" s="27"/>
      <c r="WWZ44" s="27"/>
      <c r="WXA44" s="27"/>
      <c r="WXB44" s="27"/>
      <c r="WXC44" s="27"/>
      <c r="WXD44" s="27"/>
      <c r="WXE44" s="27"/>
      <c r="WXF44" s="27"/>
      <c r="WXG44" s="27"/>
      <c r="WXH44" s="27"/>
      <c r="WXI44" s="27"/>
      <c r="WXJ44" s="27"/>
      <c r="WXK44" s="27"/>
      <c r="WXL44" s="27"/>
      <c r="WXM44" s="27"/>
      <c r="WXN44" s="27"/>
      <c r="WXO44" s="27"/>
      <c r="WXP44" s="27"/>
      <c r="WXQ44" s="27"/>
      <c r="WXR44" s="27"/>
      <c r="WXS44" s="27"/>
      <c r="WXT44" s="27"/>
      <c r="WXU44" s="27"/>
      <c r="WXV44" s="27"/>
      <c r="WXW44" s="27"/>
      <c r="WXX44" s="27"/>
      <c r="WXY44" s="27"/>
      <c r="WXZ44" s="27"/>
      <c r="WYA44" s="27"/>
      <c r="WYB44" s="27"/>
      <c r="WYC44" s="27"/>
      <c r="WYD44" s="27"/>
      <c r="WYE44" s="27"/>
      <c r="WYF44" s="27"/>
      <c r="WYG44" s="27"/>
      <c r="WYH44" s="27"/>
      <c r="WYI44" s="27"/>
      <c r="WYJ44" s="27"/>
      <c r="WYK44" s="27"/>
      <c r="WYL44" s="27"/>
      <c r="WYM44" s="27"/>
      <c r="WYN44" s="27"/>
      <c r="WYO44" s="27"/>
      <c r="WYP44" s="27"/>
      <c r="WYQ44" s="27"/>
      <c r="WYR44" s="27"/>
      <c r="WYS44" s="27"/>
      <c r="WYT44" s="27"/>
      <c r="WYU44" s="27"/>
      <c r="WYV44" s="27"/>
      <c r="WYW44" s="27"/>
      <c r="WYX44" s="27"/>
      <c r="WYY44" s="27"/>
      <c r="WYZ44" s="27"/>
      <c r="WZA44" s="27"/>
      <c r="WZB44" s="27"/>
      <c r="WZC44" s="27"/>
      <c r="WZD44" s="27"/>
      <c r="WZE44" s="27"/>
      <c r="WZF44" s="27"/>
      <c r="WZG44" s="27"/>
      <c r="WZH44" s="27"/>
      <c r="WZI44" s="27"/>
      <c r="WZJ44" s="27"/>
      <c r="WZK44" s="27"/>
      <c r="WZL44" s="27"/>
      <c r="WZM44" s="27"/>
      <c r="WZN44" s="27"/>
      <c r="WZO44" s="27"/>
      <c r="WZP44" s="27"/>
      <c r="WZQ44" s="27"/>
      <c r="WZR44" s="27"/>
      <c r="WZS44" s="27"/>
      <c r="WZT44" s="27"/>
      <c r="WZU44" s="27"/>
      <c r="WZV44" s="27"/>
      <c r="WZW44" s="27"/>
      <c r="WZX44" s="27"/>
      <c r="WZY44" s="27"/>
      <c r="WZZ44" s="27"/>
      <c r="XAA44" s="27"/>
      <c r="XAB44" s="27"/>
      <c r="XAC44" s="27"/>
      <c r="XAD44" s="27"/>
      <c r="XAE44" s="27"/>
      <c r="XAF44" s="27"/>
      <c r="XAG44" s="27"/>
      <c r="XAH44" s="27"/>
      <c r="XAI44" s="27"/>
      <c r="XAJ44" s="27"/>
      <c r="XAK44" s="27"/>
      <c r="XAL44" s="27"/>
      <c r="XAM44" s="27"/>
      <c r="XAN44" s="27"/>
      <c r="XAO44" s="27"/>
      <c r="XAP44" s="27"/>
      <c r="XAQ44" s="27"/>
      <c r="XAR44" s="27"/>
      <c r="XAS44" s="27"/>
      <c r="XAT44" s="27"/>
      <c r="XAU44" s="27"/>
      <c r="XAV44" s="27"/>
      <c r="XAW44" s="27"/>
      <c r="XAX44" s="27"/>
      <c r="XAY44" s="27"/>
      <c r="XAZ44" s="27"/>
      <c r="XBA44" s="27"/>
      <c r="XBB44" s="27"/>
      <c r="XBC44" s="27"/>
      <c r="XBD44" s="27"/>
      <c r="XBE44" s="27"/>
      <c r="XBF44" s="27"/>
      <c r="XBG44" s="27"/>
      <c r="XBH44" s="27"/>
      <c r="XBI44" s="27"/>
      <c r="XBJ44" s="27"/>
      <c r="XBK44" s="27"/>
      <c r="XBL44" s="27"/>
      <c r="XBM44" s="27"/>
      <c r="XBN44" s="27"/>
      <c r="XBO44" s="27"/>
      <c r="XBP44" s="27"/>
      <c r="XBQ44" s="27"/>
      <c r="XBR44" s="27"/>
      <c r="XBS44" s="27"/>
      <c r="XBT44" s="27"/>
      <c r="XBU44" s="27"/>
      <c r="XBV44" s="27"/>
      <c r="XBW44" s="27"/>
      <c r="XBX44" s="27"/>
      <c r="XBY44" s="27"/>
      <c r="XBZ44" s="27"/>
      <c r="XCA44" s="27"/>
      <c r="XCB44" s="27"/>
      <c r="XCC44" s="27"/>
      <c r="XCD44" s="27"/>
      <c r="XCE44" s="27"/>
      <c r="XCF44" s="27"/>
      <c r="XCG44" s="27"/>
      <c r="XCH44" s="27"/>
      <c r="XCI44" s="27"/>
      <c r="XCJ44" s="27"/>
      <c r="XCK44" s="27"/>
      <c r="XCL44" s="27"/>
      <c r="XCM44" s="27"/>
      <c r="XCN44" s="27"/>
      <c r="XCO44" s="27"/>
      <c r="XCP44" s="27"/>
      <c r="XCQ44" s="27"/>
      <c r="XCR44" s="27"/>
      <c r="XCS44" s="27"/>
      <c r="XCT44" s="27"/>
      <c r="XCU44" s="27"/>
      <c r="XCV44" s="27"/>
      <c r="XCW44" s="27"/>
      <c r="XCX44" s="27"/>
      <c r="XCY44" s="27"/>
      <c r="XCZ44" s="27"/>
      <c r="XDA44" s="27"/>
      <c r="XDB44" s="27"/>
      <c r="XDC44" s="27"/>
      <c r="XDD44" s="27"/>
      <c r="XDE44" s="27"/>
      <c r="XDF44" s="27"/>
      <c r="XDG44" s="27"/>
      <c r="XDH44" s="27"/>
      <c r="XDI44" s="27"/>
      <c r="XDJ44" s="27"/>
      <c r="XDK44" s="27"/>
      <c r="XDL44" s="27"/>
      <c r="XDM44" s="27"/>
      <c r="XDN44" s="27"/>
      <c r="XDO44" s="27"/>
      <c r="XDP44" s="27"/>
      <c r="XDQ44" s="27"/>
      <c r="XDR44" s="27"/>
      <c r="XDS44" s="27"/>
      <c r="XDT44" s="27"/>
      <c r="XDU44" s="27"/>
      <c r="XDV44" s="27"/>
      <c r="XDW44" s="27"/>
      <c r="XDX44" s="27"/>
      <c r="XDY44" s="27"/>
      <c r="XDZ44" s="27"/>
      <c r="XEA44" s="27"/>
      <c r="XEB44" s="27"/>
      <c r="XEC44" s="27"/>
      <c r="XED44" s="27"/>
      <c r="XEE44" s="27"/>
      <c r="XEF44" s="27"/>
      <c r="XEG44" s="27"/>
      <c r="XEH44" s="27"/>
      <c r="XEI44" s="27"/>
    </row>
    <row r="45" spans="1:1024 1032:2048 2056:3072 3080:4096 4104:5120 5128:6144 6152:7168 7176:8192 8200:9216 9224:10240 10248:11264 11272:12288 12296:13312 13320:14336 14344:15360 15368:16363" s="13" customFormat="1" hidden="1">
      <c r="A45" s="20"/>
      <c r="B45" s="236"/>
      <c r="C45" s="7" t="s">
        <v>66</v>
      </c>
      <c r="D45" s="7" t="s">
        <v>67</v>
      </c>
      <c r="E45" s="7">
        <v>0.78400000000000003</v>
      </c>
      <c r="F45" s="7">
        <v>1092</v>
      </c>
      <c r="G45" s="7">
        <v>2.2999999999999998</v>
      </c>
      <c r="H45" s="15">
        <f t="shared" si="3"/>
        <v>0</v>
      </c>
      <c r="I45" s="230"/>
      <c r="J45" s="10">
        <f t="shared" si="4"/>
        <v>0</v>
      </c>
      <c r="K45" s="11">
        <f t="shared" si="5"/>
        <v>0</v>
      </c>
      <c r="L45" s="19" t="s">
        <v>38</v>
      </c>
      <c r="M45" s="214">
        <f>VLOOKUP($L45,Лист5!$A$1:$N$10,2,FALSE)*$K45</f>
        <v>0</v>
      </c>
      <c r="N45" s="214">
        <f>VLOOKUP($L45,Лист5!$A$1:$N$10,3,FALSE)*$K45</f>
        <v>0</v>
      </c>
      <c r="O45" s="214">
        <f>VLOOKUP($L45,Лист5!$A$1:$N$10,4,FALSE)*$K45</f>
        <v>0</v>
      </c>
      <c r="P45" s="214">
        <f>VLOOKUP($L45,Лист5!$A$1:$N$10,5,FALSE)*$K45</f>
        <v>0</v>
      </c>
      <c r="Q45" s="214">
        <f>VLOOKUP($L45,Лист5!$A$1:$N$10,6,FALSE)*$K45</f>
        <v>0</v>
      </c>
      <c r="R45" s="214">
        <f>VLOOKUP($L45,Лист5!$A$1:$N$10,7,FALSE)*$K45</f>
        <v>0</v>
      </c>
      <c r="S45" s="214">
        <f>VLOOKUP($L45,Лист5!$A$1:$N$10,8,FALSE)*$K45</f>
        <v>0</v>
      </c>
      <c r="T45" s="214">
        <f>VLOOKUP($L45,Лист5!$A$1:$N$10,9,FALSE)*$K45</f>
        <v>0</v>
      </c>
      <c r="U45" s="214">
        <f>VLOOKUP($L45,Лист5!$A$1:$N$10,10,FALSE)*$K45</f>
        <v>0</v>
      </c>
      <c r="V45" s="214">
        <f>VLOOKUP($L45,Лист5!$A$1:$N$10,11,FALSE)*$K45</f>
        <v>0</v>
      </c>
      <c r="W45" s="214">
        <f>VLOOKUP($L45,Лист5!$A$1:$N$10,12,FALSE)*$K45</f>
        <v>0</v>
      </c>
      <c r="X45" s="214">
        <f>VLOOKUP($L45,Лист5!$A$1:$N$10,13,FALSE)*$K45</f>
        <v>0</v>
      </c>
      <c r="Y45" s="214">
        <f>VLOOKUP($L45,Лист5!$A$1:$N$10,14,FALSE)*$K45</f>
        <v>0</v>
      </c>
      <c r="Z45" s="214" t="e">
        <f>VLOOKUP($L45,Лист5!$A$1:$N$10,15,FALSE)*$K45</f>
        <v>#REF!</v>
      </c>
      <c r="AA45" s="214" t="e">
        <f>VLOOKUP($L45,Лист5!$A$1:$N$10,16,FALSE)*$K45</f>
        <v>#REF!</v>
      </c>
      <c r="AB45" s="214" t="e">
        <f>VLOOKUP($L45,Лист5!$A$1:$N$10,17,FALSE)*$K45</f>
        <v>#REF!</v>
      </c>
      <c r="AC45" t="s">
        <v>227</v>
      </c>
    </row>
    <row r="46" spans="1:1024 1032:2048 2056:3072 3080:4096 4104:5120 5128:6144 6152:7168 7176:8192 8200:9216 9224:10240 10248:11264 11272:12288 12296:13312 13320:14336 14344:15360 15368:16363">
      <c r="A46" s="20"/>
      <c r="B46" s="233"/>
      <c r="C46" s="7" t="s">
        <v>68</v>
      </c>
      <c r="D46" s="7" t="s">
        <v>69</v>
      </c>
      <c r="E46" s="7">
        <v>1.135</v>
      </c>
      <c r="F46" s="7">
        <v>832</v>
      </c>
      <c r="G46" s="7">
        <v>2.7</v>
      </c>
      <c r="H46" s="9">
        <f t="shared" si="3"/>
        <v>0</v>
      </c>
      <c r="I46" s="230"/>
      <c r="J46" s="10">
        <f t="shared" si="4"/>
        <v>0</v>
      </c>
      <c r="K46" s="11">
        <f t="shared" si="5"/>
        <v>0</v>
      </c>
      <c r="L46" s="28" t="s">
        <v>70</v>
      </c>
      <c r="M46" s="214">
        <f>VLOOKUP($L46,Лист5!$A$1:$N$10,2,FALSE)*$K46</f>
        <v>0</v>
      </c>
      <c r="N46" s="214">
        <f>VLOOKUP($L46,Лист5!$A$1:$N$10,3,FALSE)*$K46</f>
        <v>0</v>
      </c>
      <c r="O46" s="214">
        <f>VLOOKUP($L46,Лист5!$A$1:$N$10,4,FALSE)*$K46</f>
        <v>0</v>
      </c>
      <c r="P46" s="214">
        <f>VLOOKUP($L46,Лист5!$A$1:$N$10,5,FALSE)*$K46</f>
        <v>0</v>
      </c>
      <c r="Q46" s="214">
        <f>VLOOKUP($L46,Лист5!$A$1:$N$10,6,FALSE)*$K46</f>
        <v>0</v>
      </c>
      <c r="R46" s="214">
        <f>VLOOKUP($L46,Лист5!$A$1:$N$10,7,FALSE)*$K46</f>
        <v>0</v>
      </c>
      <c r="S46" s="214">
        <f>VLOOKUP($L46,Лист5!$A$1:$N$10,8,FALSE)*$K46</f>
        <v>0</v>
      </c>
      <c r="T46" s="214">
        <f>VLOOKUP($L46,Лист5!$A$1:$N$10,9,FALSE)*$K46</f>
        <v>0</v>
      </c>
      <c r="U46" s="214">
        <f>VLOOKUP($L46,Лист5!$A$1:$N$10,10,FALSE)*$K46</f>
        <v>0</v>
      </c>
      <c r="V46" s="214">
        <f>VLOOKUP($L46,Лист5!$A$1:$N$10,11,FALSE)*$K46</f>
        <v>0</v>
      </c>
      <c r="W46" s="214">
        <f>VLOOKUP($L46,Лист5!$A$1:$N$10,12,FALSE)*$K46</f>
        <v>0</v>
      </c>
      <c r="X46" s="214">
        <f>VLOOKUP($L46,Лист5!$A$1:$N$10,13,FALSE)*$K46</f>
        <v>0</v>
      </c>
      <c r="Y46" s="214">
        <f>VLOOKUP($L46,Лист5!$A$1:$N$10,14,FALSE)*$K46</f>
        <v>0</v>
      </c>
      <c r="Z46" s="214" t="e">
        <f>VLOOKUP($L46,Лист5!$A$1:$N$10,15,FALSE)*$K46</f>
        <v>#REF!</v>
      </c>
      <c r="AA46" s="214" t="e">
        <f>VLOOKUP($L46,Лист5!$A$1:$N$10,16,FALSE)*$K46</f>
        <v>#REF!</v>
      </c>
      <c r="AB46" s="214" t="e">
        <f>VLOOKUP($L46,Лист5!$A$1:$N$10,17,FALSE)*$K46</f>
        <v>#REF!</v>
      </c>
      <c r="AC46" t="s">
        <v>225</v>
      </c>
    </row>
    <row r="47" spans="1:1024 1032:2048 2056:3072 3080:4096 4104:5120 5128:6144 6152:7168 7176:8192 8200:9216 9224:10240 10248:11264 11272:12288 12296:13312 13320:14336 14344:15360 15368:16363">
      <c r="A47" s="6"/>
      <c r="B47" s="234"/>
      <c r="C47" s="7" t="s">
        <v>71</v>
      </c>
      <c r="D47" s="7" t="s">
        <v>72</v>
      </c>
      <c r="E47" s="7">
        <v>1.0209999999999999</v>
      </c>
      <c r="F47" s="7">
        <v>832</v>
      </c>
      <c r="G47" s="231">
        <v>2.96</v>
      </c>
      <c r="H47" s="9">
        <f t="shared" si="3"/>
        <v>0</v>
      </c>
      <c r="I47" s="230"/>
      <c r="J47" s="10">
        <f t="shared" si="4"/>
        <v>0</v>
      </c>
      <c r="K47" s="11">
        <f t="shared" si="5"/>
        <v>0</v>
      </c>
      <c r="L47" s="29" t="s">
        <v>73</v>
      </c>
      <c r="M47" s="214">
        <f>VLOOKUP($L47,Лист5!$A$1:$N$10,2,FALSE)*$K47</f>
        <v>0</v>
      </c>
      <c r="N47" s="214">
        <f>VLOOKUP($L47,Лист5!$A$1:$N$10,3,FALSE)*$K47</f>
        <v>0</v>
      </c>
      <c r="O47" s="214">
        <f>VLOOKUP($L47,Лист5!$A$1:$N$10,4,FALSE)*$K47</f>
        <v>0</v>
      </c>
      <c r="P47" s="214">
        <f>VLOOKUP($L47,Лист5!$A$1:$N$10,5,FALSE)*$K47</f>
        <v>0</v>
      </c>
      <c r="Q47" s="214">
        <f>VLOOKUP($L47,Лист5!$A$1:$N$10,6,FALSE)*$K47</f>
        <v>0</v>
      </c>
      <c r="R47" s="214">
        <f>VLOOKUP($L47,Лист5!$A$1:$N$10,7,FALSE)*$K47</f>
        <v>0</v>
      </c>
      <c r="S47" s="214">
        <f>VLOOKUP($L47,Лист5!$A$1:$N$10,8,FALSE)*$K47</f>
        <v>0</v>
      </c>
      <c r="T47" s="214">
        <f>VLOOKUP($L47,Лист5!$A$1:$N$10,9,FALSE)*$K47</f>
        <v>0</v>
      </c>
      <c r="U47" s="214">
        <f>VLOOKUP($L47,Лист5!$A$1:$N$10,10,FALSE)*$K47</f>
        <v>0</v>
      </c>
      <c r="V47" s="214">
        <f>VLOOKUP($L47,Лист5!$A$1:$N$10,11,FALSE)*$K47</f>
        <v>0</v>
      </c>
      <c r="W47" s="214">
        <f>VLOOKUP($L47,Лист5!$A$1:$N$10,12,FALSE)*$K47</f>
        <v>0</v>
      </c>
      <c r="X47" s="214">
        <f>VLOOKUP($L47,Лист5!$A$1:$N$10,13,FALSE)*$K47</f>
        <v>0</v>
      </c>
      <c r="Y47" s="214">
        <f>VLOOKUP($L47,Лист5!$A$1:$N$10,14,FALSE)*$K47</f>
        <v>0</v>
      </c>
      <c r="Z47" s="214" t="e">
        <f>VLOOKUP($L47,Лист5!$A$1:$N$10,15,FALSE)*$K47</f>
        <v>#REF!</v>
      </c>
      <c r="AA47" s="214" t="e">
        <f>VLOOKUP($L47,Лист5!$A$1:$N$10,16,FALSE)*$K47</f>
        <v>#REF!</v>
      </c>
      <c r="AB47" s="214" t="e">
        <f>VLOOKUP($L47,Лист5!$A$1:$N$10,17,FALSE)*$K47</f>
        <v>#REF!</v>
      </c>
      <c r="AC47" t="s">
        <v>225</v>
      </c>
    </row>
    <row r="48" spans="1:1024 1032:2048 2056:3072 3080:4096 4104:5120 5128:6144 6152:7168 7176:8192 8200:9216 9224:10240 10248:11264 11272:12288 12296:13312 13320:14336 14344:15360 15368:16363" s="13" customFormat="1">
      <c r="A48" s="20"/>
      <c r="B48" s="233"/>
      <c r="C48" s="7" t="s">
        <v>74</v>
      </c>
      <c r="D48" s="7" t="s">
        <v>75</v>
      </c>
      <c r="E48" s="7">
        <v>1.1459999999999999</v>
      </c>
      <c r="F48" s="7">
        <v>832</v>
      </c>
      <c r="G48" s="231">
        <v>2.72</v>
      </c>
      <c r="H48" s="9">
        <f t="shared" si="3"/>
        <v>0</v>
      </c>
      <c r="I48" s="230"/>
      <c r="J48" s="10">
        <f t="shared" si="4"/>
        <v>0</v>
      </c>
      <c r="K48" s="30">
        <f t="shared" si="5"/>
        <v>0</v>
      </c>
      <c r="L48" s="24" t="s">
        <v>43</v>
      </c>
      <c r="M48" s="214">
        <f>VLOOKUP($L48,Лист5!$A$1:$N$10,2,FALSE)*$K48</f>
        <v>0</v>
      </c>
      <c r="N48" s="214">
        <f>VLOOKUP($L48,Лист5!$A$1:$N$10,3,FALSE)*$K48</f>
        <v>0</v>
      </c>
      <c r="O48" s="214">
        <f>VLOOKUP($L48,Лист5!$A$1:$N$10,4,FALSE)*$K48</f>
        <v>0</v>
      </c>
      <c r="P48" s="214">
        <f>VLOOKUP($L48,Лист5!$A$1:$N$10,5,FALSE)*$K48</f>
        <v>0</v>
      </c>
      <c r="Q48" s="214">
        <f>VLOOKUP($L48,Лист5!$A$1:$N$10,6,FALSE)*$K48</f>
        <v>0</v>
      </c>
      <c r="R48" s="214">
        <f>VLOOKUP($L48,Лист5!$A$1:$N$10,7,FALSE)*$K48</f>
        <v>0</v>
      </c>
      <c r="S48" s="214">
        <f>VLOOKUP($L48,Лист5!$A$1:$N$10,8,FALSE)*$K48</f>
        <v>0</v>
      </c>
      <c r="T48" s="214">
        <f>VLOOKUP($L48,Лист5!$A$1:$N$10,9,FALSE)*$K48</f>
        <v>0</v>
      </c>
      <c r="U48" s="214">
        <f>VLOOKUP($L48,Лист5!$A$1:$N$10,10,FALSE)*$K48</f>
        <v>0</v>
      </c>
      <c r="V48" s="214">
        <f>VLOOKUP($L48,Лист5!$A$1:$N$10,11,FALSE)*$K48</f>
        <v>0</v>
      </c>
      <c r="W48" s="214">
        <f>VLOOKUP($L48,Лист5!$A$1:$N$10,12,FALSE)*$K48</f>
        <v>0</v>
      </c>
      <c r="X48" s="214">
        <f>VLOOKUP($L48,Лист5!$A$1:$N$10,13,FALSE)*$K48</f>
        <v>0</v>
      </c>
      <c r="Y48" s="214">
        <f>VLOOKUP($L48,Лист5!$A$1:$N$10,14,FALSE)*$K48</f>
        <v>0</v>
      </c>
      <c r="Z48" s="214" t="e">
        <f>VLOOKUP($L48,Лист5!$A$1:$N$10,15,FALSE)*$K48</f>
        <v>#REF!</v>
      </c>
      <c r="AA48" s="214" t="e">
        <f>VLOOKUP($L48,Лист5!$A$1:$N$10,16,FALSE)*$K48</f>
        <v>#REF!</v>
      </c>
      <c r="AB48" s="214" t="e">
        <f>VLOOKUP($L48,Лист5!$A$1:$N$10,17,FALSE)*$K48</f>
        <v>#REF!</v>
      </c>
      <c r="AC48" t="s">
        <v>225</v>
      </c>
    </row>
    <row r="49" spans="1:29">
      <c r="A49" s="6"/>
      <c r="B49" s="233"/>
      <c r="C49" s="7" t="s">
        <v>76</v>
      </c>
      <c r="D49" s="7" t="s">
        <v>75</v>
      </c>
      <c r="E49" s="7">
        <v>1.1459999999999999</v>
      </c>
      <c r="F49" s="7">
        <v>832</v>
      </c>
      <c r="G49" s="231">
        <v>2.7</v>
      </c>
      <c r="H49" s="9">
        <f t="shared" si="3"/>
        <v>0</v>
      </c>
      <c r="I49" s="230"/>
      <c r="J49" s="10">
        <f t="shared" si="4"/>
        <v>0</v>
      </c>
      <c r="K49" s="30">
        <f t="shared" si="5"/>
        <v>0</v>
      </c>
      <c r="L49" s="24" t="s">
        <v>43</v>
      </c>
      <c r="M49" s="214">
        <f>VLOOKUP($L49,Лист5!$A$1:$N$10,2,FALSE)*$K49</f>
        <v>0</v>
      </c>
      <c r="N49" s="214">
        <f>VLOOKUP($L49,Лист5!$A$1:$N$10,3,FALSE)*$K49</f>
        <v>0</v>
      </c>
      <c r="O49" s="214">
        <f>VLOOKUP($L49,Лист5!$A$1:$N$10,4,FALSE)*$K49</f>
        <v>0</v>
      </c>
      <c r="P49" s="214">
        <f>VLOOKUP($L49,Лист5!$A$1:$N$10,5,FALSE)*$K49</f>
        <v>0</v>
      </c>
      <c r="Q49" s="214">
        <f>VLOOKUP($L49,Лист5!$A$1:$N$10,6,FALSE)*$K49</f>
        <v>0</v>
      </c>
      <c r="R49" s="214">
        <f>VLOOKUP($L49,Лист5!$A$1:$N$10,7,FALSE)*$K49</f>
        <v>0</v>
      </c>
      <c r="S49" s="214">
        <f>VLOOKUP($L49,Лист5!$A$1:$N$10,8,FALSE)*$K49</f>
        <v>0</v>
      </c>
      <c r="T49" s="214">
        <f>VLOOKUP($L49,Лист5!$A$1:$N$10,9,FALSE)*$K49</f>
        <v>0</v>
      </c>
      <c r="U49" s="214">
        <f>VLOOKUP($L49,Лист5!$A$1:$N$10,10,FALSE)*$K49</f>
        <v>0</v>
      </c>
      <c r="V49" s="214">
        <f>VLOOKUP($L49,Лист5!$A$1:$N$10,11,FALSE)*$K49</f>
        <v>0</v>
      </c>
      <c r="W49" s="214">
        <f>VLOOKUP($L49,Лист5!$A$1:$N$10,12,FALSE)*$K49</f>
        <v>0</v>
      </c>
      <c r="X49" s="214">
        <f>VLOOKUP($L49,Лист5!$A$1:$N$10,13,FALSE)*$K49</f>
        <v>0</v>
      </c>
      <c r="Y49" s="214">
        <f>VLOOKUP($L49,Лист5!$A$1:$N$10,14,FALSE)*$K49</f>
        <v>0</v>
      </c>
      <c r="Z49" s="214" t="e">
        <f>VLOOKUP($L49,Лист5!$A$1:$N$10,15,FALSE)*$K49</f>
        <v>#REF!</v>
      </c>
      <c r="AA49" s="214" t="e">
        <f>VLOOKUP($L49,Лист5!$A$1:$N$10,16,FALSE)*$K49</f>
        <v>#REF!</v>
      </c>
      <c r="AB49" s="214" t="e">
        <f>VLOOKUP($L49,Лист5!$A$1:$N$10,17,FALSE)*$K49</f>
        <v>#REF!</v>
      </c>
      <c r="AC49" t="s">
        <v>225</v>
      </c>
    </row>
    <row r="50" spans="1:29" s="13" customFormat="1">
      <c r="A50" s="20"/>
      <c r="B50" s="233"/>
      <c r="C50" s="7" t="s">
        <v>77</v>
      </c>
      <c r="D50" s="7" t="s">
        <v>78</v>
      </c>
      <c r="E50" s="7">
        <v>1.226</v>
      </c>
      <c r="F50" s="7">
        <v>591.5</v>
      </c>
      <c r="G50" s="7">
        <v>2.39</v>
      </c>
      <c r="H50" s="9">
        <f t="shared" si="3"/>
        <v>0</v>
      </c>
      <c r="I50" s="230"/>
      <c r="J50" s="10">
        <f t="shared" si="4"/>
        <v>0</v>
      </c>
      <c r="K50" s="11">
        <f t="shared" si="5"/>
        <v>0</v>
      </c>
      <c r="L50" s="19" t="s">
        <v>38</v>
      </c>
      <c r="M50" s="214">
        <f>VLOOKUP($L50,Лист5!$A$1:$N$10,2,FALSE)*$K50</f>
        <v>0</v>
      </c>
      <c r="N50" s="214">
        <f>VLOOKUP($L50,Лист5!$A$1:$N$10,3,FALSE)*$K50</f>
        <v>0</v>
      </c>
      <c r="O50" s="214">
        <f>VLOOKUP($L50,Лист5!$A$1:$N$10,4,FALSE)*$K50</f>
        <v>0</v>
      </c>
      <c r="P50" s="214">
        <f>VLOOKUP($L50,Лист5!$A$1:$N$10,5,FALSE)*$K50</f>
        <v>0</v>
      </c>
      <c r="Q50" s="214">
        <f>VLOOKUP($L50,Лист5!$A$1:$N$10,6,FALSE)*$K50</f>
        <v>0</v>
      </c>
      <c r="R50" s="214">
        <f>VLOOKUP($L50,Лист5!$A$1:$N$10,7,FALSE)*$K50</f>
        <v>0</v>
      </c>
      <c r="S50" s="214">
        <f>VLOOKUP($L50,Лист5!$A$1:$N$10,8,FALSE)*$K50</f>
        <v>0</v>
      </c>
      <c r="T50" s="214">
        <f>VLOOKUP($L50,Лист5!$A$1:$N$10,9,FALSE)*$K50</f>
        <v>0</v>
      </c>
      <c r="U50" s="214">
        <f>VLOOKUP($L50,Лист5!$A$1:$N$10,10,FALSE)*$K50</f>
        <v>0</v>
      </c>
      <c r="V50" s="214">
        <f>VLOOKUP($L50,Лист5!$A$1:$N$10,11,FALSE)*$K50</f>
        <v>0</v>
      </c>
      <c r="W50" s="214">
        <f>VLOOKUP($L50,Лист5!$A$1:$N$10,12,FALSE)*$K50</f>
        <v>0</v>
      </c>
      <c r="X50" s="214">
        <f>VLOOKUP($L50,Лист5!$A$1:$N$10,13,FALSE)*$K50</f>
        <v>0</v>
      </c>
      <c r="Y50" s="214">
        <f>VLOOKUP($L50,Лист5!$A$1:$N$10,14,FALSE)*$K50</f>
        <v>0</v>
      </c>
      <c r="Z50" s="214" t="e">
        <f>VLOOKUP($L50,Лист5!$A$1:$N$10,15,FALSE)*$K50</f>
        <v>#REF!</v>
      </c>
      <c r="AA50" s="214" t="e">
        <f>VLOOKUP($L50,Лист5!$A$1:$N$10,16,FALSE)*$K50</f>
        <v>#REF!</v>
      </c>
      <c r="AB50" s="214" t="e">
        <f>VLOOKUP($L50,Лист5!$A$1:$N$10,17,FALSE)*$K50</f>
        <v>#REF!</v>
      </c>
      <c r="AC50" t="s">
        <v>225</v>
      </c>
    </row>
    <row r="51" spans="1:29" s="13" customFormat="1">
      <c r="A51" s="20"/>
      <c r="B51" s="233"/>
      <c r="C51" s="7" t="s">
        <v>79</v>
      </c>
      <c r="D51" s="7" t="s">
        <v>80</v>
      </c>
      <c r="E51" s="7">
        <v>1.383</v>
      </c>
      <c r="F51" s="7">
        <v>591.5</v>
      </c>
      <c r="G51" s="231">
        <v>2.38</v>
      </c>
      <c r="H51" s="9">
        <f t="shared" si="3"/>
        <v>0</v>
      </c>
      <c r="I51" s="230"/>
      <c r="J51" s="10">
        <f t="shared" si="4"/>
        <v>0</v>
      </c>
      <c r="K51" s="30">
        <f t="shared" si="5"/>
        <v>0</v>
      </c>
      <c r="L51" s="19" t="s">
        <v>38</v>
      </c>
      <c r="M51" s="214">
        <f>VLOOKUP($L51,Лист5!$A$1:$N$10,2,FALSE)*$K51</f>
        <v>0</v>
      </c>
      <c r="N51" s="214">
        <f>VLOOKUP($L51,Лист5!$A$1:$N$10,3,FALSE)*$K51</f>
        <v>0</v>
      </c>
      <c r="O51" s="214">
        <f>VLOOKUP($L51,Лист5!$A$1:$N$10,4,FALSE)*$K51</f>
        <v>0</v>
      </c>
      <c r="P51" s="214">
        <f>VLOOKUP($L51,Лист5!$A$1:$N$10,5,FALSE)*$K51</f>
        <v>0</v>
      </c>
      <c r="Q51" s="214">
        <f>VLOOKUP($L51,Лист5!$A$1:$N$10,6,FALSE)*$K51</f>
        <v>0</v>
      </c>
      <c r="R51" s="214">
        <f>VLOOKUP($L51,Лист5!$A$1:$N$10,7,FALSE)*$K51</f>
        <v>0</v>
      </c>
      <c r="S51" s="214">
        <f>VLOOKUP($L51,Лист5!$A$1:$N$10,8,FALSE)*$K51</f>
        <v>0</v>
      </c>
      <c r="T51" s="214">
        <f>VLOOKUP($L51,Лист5!$A$1:$N$10,9,FALSE)*$K51</f>
        <v>0</v>
      </c>
      <c r="U51" s="214">
        <f>VLOOKUP($L51,Лист5!$A$1:$N$10,10,FALSE)*$K51</f>
        <v>0</v>
      </c>
      <c r="V51" s="214">
        <f>VLOOKUP($L51,Лист5!$A$1:$N$10,11,FALSE)*$K51</f>
        <v>0</v>
      </c>
      <c r="W51" s="214">
        <f>VLOOKUP($L51,Лист5!$A$1:$N$10,12,FALSE)*$K51</f>
        <v>0</v>
      </c>
      <c r="X51" s="214">
        <f>VLOOKUP($L51,Лист5!$A$1:$N$10,13,FALSE)*$K51</f>
        <v>0</v>
      </c>
      <c r="Y51" s="214">
        <f>VLOOKUP($L51,Лист5!$A$1:$N$10,14,FALSE)*$K51</f>
        <v>0</v>
      </c>
      <c r="Z51" s="214" t="e">
        <f>VLOOKUP($L51,Лист5!$A$1:$N$10,15,FALSE)*$K51</f>
        <v>#REF!</v>
      </c>
      <c r="AA51" s="214" t="e">
        <f>VLOOKUP($L51,Лист5!$A$1:$N$10,16,FALSE)*$K51</f>
        <v>#REF!</v>
      </c>
      <c r="AB51" s="214" t="e">
        <f>VLOOKUP($L51,Лист5!$A$1:$N$10,17,FALSE)*$K51</f>
        <v>#REF!</v>
      </c>
      <c r="AC51" t="s">
        <v>225</v>
      </c>
    </row>
    <row r="52" spans="1:29" s="13" customFormat="1" hidden="1">
      <c r="A52" s="20"/>
      <c r="B52" s="233"/>
      <c r="C52" s="7" t="s">
        <v>81</v>
      </c>
      <c r="D52" s="7" t="s">
        <v>82</v>
      </c>
      <c r="E52" s="7">
        <v>1.0109999999999999</v>
      </c>
      <c r="F52" s="7">
        <v>715</v>
      </c>
      <c r="G52" s="231">
        <v>2.66</v>
      </c>
      <c r="H52" s="9">
        <f t="shared" si="3"/>
        <v>0</v>
      </c>
      <c r="I52" s="230"/>
      <c r="J52" s="10">
        <f t="shared" si="4"/>
        <v>0</v>
      </c>
      <c r="K52" s="30">
        <f t="shared" si="5"/>
        <v>0</v>
      </c>
      <c r="L52" s="19" t="s">
        <v>38</v>
      </c>
      <c r="M52" s="214">
        <f>VLOOKUP($L52,Лист5!$A$1:$N$10,2,FALSE)*$K52</f>
        <v>0</v>
      </c>
      <c r="N52" s="214">
        <f>VLOOKUP($L52,Лист5!$A$1:$N$10,3,FALSE)*$K52</f>
        <v>0</v>
      </c>
      <c r="O52" s="214">
        <f>VLOOKUP($L52,Лист5!$A$1:$N$10,4,FALSE)*$K52</f>
        <v>0</v>
      </c>
      <c r="P52" s="214">
        <f>VLOOKUP($L52,Лист5!$A$1:$N$10,5,FALSE)*$K52</f>
        <v>0</v>
      </c>
      <c r="Q52" s="214">
        <f>VLOOKUP($L52,Лист5!$A$1:$N$10,6,FALSE)*$K52</f>
        <v>0</v>
      </c>
      <c r="R52" s="214">
        <f>VLOOKUP($L52,Лист5!$A$1:$N$10,7,FALSE)*$K52</f>
        <v>0</v>
      </c>
      <c r="S52" s="214">
        <f>VLOOKUP($L52,Лист5!$A$1:$N$10,8,FALSE)*$K52</f>
        <v>0</v>
      </c>
      <c r="T52" s="214">
        <f>VLOOKUP($L52,Лист5!$A$1:$N$10,9,FALSE)*$K52</f>
        <v>0</v>
      </c>
      <c r="U52" s="214">
        <f>VLOOKUP($L52,Лист5!$A$1:$N$10,10,FALSE)*$K52</f>
        <v>0</v>
      </c>
      <c r="V52" s="214">
        <f>VLOOKUP($L52,Лист5!$A$1:$N$10,11,FALSE)*$K52</f>
        <v>0</v>
      </c>
      <c r="W52" s="214">
        <f>VLOOKUP($L52,Лист5!$A$1:$N$10,12,FALSE)*$K52</f>
        <v>0</v>
      </c>
      <c r="X52" s="214">
        <f>VLOOKUP($L52,Лист5!$A$1:$N$10,13,FALSE)*$K52</f>
        <v>0</v>
      </c>
      <c r="Y52" s="214">
        <f>VLOOKUP($L52,Лист5!$A$1:$N$10,14,FALSE)*$K52</f>
        <v>0</v>
      </c>
      <c r="Z52" s="214" t="e">
        <f>VLOOKUP($L52,Лист5!$A$1:$N$10,15,FALSE)*$K52</f>
        <v>#REF!</v>
      </c>
      <c r="AA52" s="214" t="e">
        <f>VLOOKUP($L52,Лист5!$A$1:$N$10,16,FALSE)*$K52</f>
        <v>#REF!</v>
      </c>
      <c r="AB52" s="214" t="e">
        <f>VLOOKUP($L52,Лист5!$A$1:$N$10,17,FALSE)*$K52</f>
        <v>#REF!</v>
      </c>
      <c r="AC52" t="s">
        <v>225</v>
      </c>
    </row>
    <row r="53" spans="1:29" s="13" customFormat="1">
      <c r="A53" s="20"/>
      <c r="B53" s="233"/>
      <c r="C53" s="7" t="s">
        <v>83</v>
      </c>
      <c r="D53" s="7" t="s">
        <v>84</v>
      </c>
      <c r="E53" s="7">
        <v>1.101</v>
      </c>
      <c r="F53" s="7">
        <v>715</v>
      </c>
      <c r="G53" s="231">
        <v>2.54</v>
      </c>
      <c r="H53" s="9">
        <f t="shared" si="3"/>
        <v>0</v>
      </c>
      <c r="I53" s="230"/>
      <c r="J53" s="10">
        <f t="shared" si="4"/>
        <v>0</v>
      </c>
      <c r="K53" s="30">
        <f t="shared" si="5"/>
        <v>0</v>
      </c>
      <c r="L53" s="24" t="s">
        <v>43</v>
      </c>
      <c r="M53" s="214">
        <f>VLOOKUP($L53,Лист5!$A$1:$N$10,2,FALSE)*$K53</f>
        <v>0</v>
      </c>
      <c r="N53" s="214">
        <f>VLOOKUP($L53,Лист5!$A$1:$N$10,3,FALSE)*$K53</f>
        <v>0</v>
      </c>
      <c r="O53" s="214">
        <f>VLOOKUP($L53,Лист5!$A$1:$N$10,4,FALSE)*$K53</f>
        <v>0</v>
      </c>
      <c r="P53" s="214">
        <f>VLOOKUP($L53,Лист5!$A$1:$N$10,5,FALSE)*$K53</f>
        <v>0</v>
      </c>
      <c r="Q53" s="214">
        <f>VLOOKUP($L53,Лист5!$A$1:$N$10,6,FALSE)*$K53</f>
        <v>0</v>
      </c>
      <c r="R53" s="214">
        <f>VLOOKUP($L53,Лист5!$A$1:$N$10,7,FALSE)*$K53</f>
        <v>0</v>
      </c>
      <c r="S53" s="214">
        <f>VLOOKUP($L53,Лист5!$A$1:$N$10,8,FALSE)*$K53</f>
        <v>0</v>
      </c>
      <c r="T53" s="214">
        <f>VLOOKUP($L53,Лист5!$A$1:$N$10,9,FALSE)*$K53</f>
        <v>0</v>
      </c>
      <c r="U53" s="214">
        <f>VLOOKUP($L53,Лист5!$A$1:$N$10,10,FALSE)*$K53</f>
        <v>0</v>
      </c>
      <c r="V53" s="214">
        <f>VLOOKUP($L53,Лист5!$A$1:$N$10,11,FALSE)*$K53</f>
        <v>0</v>
      </c>
      <c r="W53" s="214">
        <f>VLOOKUP($L53,Лист5!$A$1:$N$10,12,FALSE)*$K53</f>
        <v>0</v>
      </c>
      <c r="X53" s="214">
        <f>VLOOKUP($L53,Лист5!$A$1:$N$10,13,FALSE)*$K53</f>
        <v>0</v>
      </c>
      <c r="Y53" s="214">
        <f>VLOOKUP($L53,Лист5!$A$1:$N$10,14,FALSE)*$K53</f>
        <v>0</v>
      </c>
      <c r="Z53" s="214" t="e">
        <f>VLOOKUP($L53,Лист5!$A$1:$N$10,15,FALSE)*$K53</f>
        <v>#REF!</v>
      </c>
      <c r="AA53" s="214" t="e">
        <f>VLOOKUP($L53,Лист5!$A$1:$N$10,16,FALSE)*$K53</f>
        <v>#REF!</v>
      </c>
      <c r="AB53" s="214" t="e">
        <f>VLOOKUP($L53,Лист5!$A$1:$N$10,17,FALSE)*$K53</f>
        <v>#REF!</v>
      </c>
      <c r="AC53" t="s">
        <v>225</v>
      </c>
    </row>
    <row r="54" spans="1:29" s="13" customFormat="1">
      <c r="A54" s="20"/>
      <c r="B54" s="233"/>
      <c r="C54" s="7" t="s">
        <v>85</v>
      </c>
      <c r="D54" s="7" t="s">
        <v>84</v>
      </c>
      <c r="E54" s="7">
        <v>1.101</v>
      </c>
      <c r="F54" s="7">
        <v>715</v>
      </c>
      <c r="G54" s="231">
        <v>2.4</v>
      </c>
      <c r="H54" s="9">
        <f t="shared" si="3"/>
        <v>0</v>
      </c>
      <c r="I54" s="230"/>
      <c r="J54" s="10">
        <f t="shared" si="4"/>
        <v>0</v>
      </c>
      <c r="K54" s="30">
        <f t="shared" si="5"/>
        <v>0</v>
      </c>
      <c r="L54" s="24" t="s">
        <v>43</v>
      </c>
      <c r="M54" s="214">
        <f>VLOOKUP($L54,Лист5!$A$1:$N$10,2,FALSE)*$K54</f>
        <v>0</v>
      </c>
      <c r="N54" s="214">
        <f>VLOOKUP($L54,Лист5!$A$1:$N$10,3,FALSE)*$K54</f>
        <v>0</v>
      </c>
      <c r="O54" s="214">
        <f>VLOOKUP($L54,Лист5!$A$1:$N$10,4,FALSE)*$K54</f>
        <v>0</v>
      </c>
      <c r="P54" s="214">
        <f>VLOOKUP($L54,Лист5!$A$1:$N$10,5,FALSE)*$K54</f>
        <v>0</v>
      </c>
      <c r="Q54" s="214">
        <f>VLOOKUP($L54,Лист5!$A$1:$N$10,6,FALSE)*$K54</f>
        <v>0</v>
      </c>
      <c r="R54" s="214">
        <f>VLOOKUP($L54,Лист5!$A$1:$N$10,7,FALSE)*$K54</f>
        <v>0</v>
      </c>
      <c r="S54" s="214">
        <f>VLOOKUP($L54,Лист5!$A$1:$N$10,8,FALSE)*$K54</f>
        <v>0</v>
      </c>
      <c r="T54" s="214">
        <f>VLOOKUP($L54,Лист5!$A$1:$N$10,9,FALSE)*$K54</f>
        <v>0</v>
      </c>
      <c r="U54" s="214">
        <f>VLOOKUP($L54,Лист5!$A$1:$N$10,10,FALSE)*$K54</f>
        <v>0</v>
      </c>
      <c r="V54" s="214">
        <f>VLOOKUP($L54,Лист5!$A$1:$N$10,11,FALSE)*$K54</f>
        <v>0</v>
      </c>
      <c r="W54" s="214">
        <f>VLOOKUP($L54,Лист5!$A$1:$N$10,12,FALSE)*$K54</f>
        <v>0</v>
      </c>
      <c r="X54" s="214">
        <f>VLOOKUP($L54,Лист5!$A$1:$N$10,13,FALSE)*$K54</f>
        <v>0</v>
      </c>
      <c r="Y54" s="214">
        <f>VLOOKUP($L54,Лист5!$A$1:$N$10,14,FALSE)*$K54</f>
        <v>0</v>
      </c>
      <c r="Z54" s="214" t="e">
        <f>VLOOKUP($L54,Лист5!$A$1:$N$10,15,FALSE)*$K54</f>
        <v>#REF!</v>
      </c>
      <c r="AA54" s="214" t="e">
        <f>VLOOKUP($L54,Лист5!$A$1:$N$10,16,FALSE)*$K54</f>
        <v>#REF!</v>
      </c>
      <c r="AB54" s="214" t="e">
        <f>VLOOKUP($L54,Лист5!$A$1:$N$10,17,FALSE)*$K54</f>
        <v>#REF!</v>
      </c>
      <c r="AC54" t="s">
        <v>225</v>
      </c>
    </row>
    <row r="55" spans="1:29">
      <c r="A55" s="6"/>
      <c r="B55" s="233"/>
      <c r="C55" s="7" t="s">
        <v>86</v>
      </c>
      <c r="D55" s="7" t="s">
        <v>87</v>
      </c>
      <c r="E55" s="7">
        <v>1.2689999999999999</v>
      </c>
      <c r="F55" s="7">
        <v>572</v>
      </c>
      <c r="G55" s="231">
        <v>2.5</v>
      </c>
      <c r="H55" s="9">
        <f t="shared" si="3"/>
        <v>0</v>
      </c>
      <c r="I55" s="230"/>
      <c r="J55" s="10">
        <f t="shared" si="4"/>
        <v>0</v>
      </c>
      <c r="K55" s="30">
        <f t="shared" si="5"/>
        <v>0</v>
      </c>
      <c r="L55" s="19" t="s">
        <v>38</v>
      </c>
      <c r="M55" s="214">
        <f>VLOOKUP($L55,Лист5!$A$1:$N$10,2,FALSE)*$K55</f>
        <v>0</v>
      </c>
      <c r="N55" s="214">
        <f>VLOOKUP($L55,Лист5!$A$1:$N$10,3,FALSE)*$K55</f>
        <v>0</v>
      </c>
      <c r="O55" s="214">
        <f>VLOOKUP($L55,Лист5!$A$1:$N$10,4,FALSE)*$K55</f>
        <v>0</v>
      </c>
      <c r="P55" s="214">
        <f>VLOOKUP($L55,Лист5!$A$1:$N$10,5,FALSE)*$K55</f>
        <v>0</v>
      </c>
      <c r="Q55" s="214">
        <f>VLOOKUP($L55,Лист5!$A$1:$N$10,6,FALSE)*$K55</f>
        <v>0</v>
      </c>
      <c r="R55" s="214">
        <f>VLOOKUP($L55,Лист5!$A$1:$N$10,7,FALSE)*$K55</f>
        <v>0</v>
      </c>
      <c r="S55" s="214">
        <f>VLOOKUP($L55,Лист5!$A$1:$N$10,8,FALSE)*$K55</f>
        <v>0</v>
      </c>
      <c r="T55" s="214">
        <f>VLOOKUP($L55,Лист5!$A$1:$N$10,9,FALSE)*$K55</f>
        <v>0</v>
      </c>
      <c r="U55" s="214">
        <f>VLOOKUP($L55,Лист5!$A$1:$N$10,10,FALSE)*$K55</f>
        <v>0</v>
      </c>
      <c r="V55" s="214">
        <f>VLOOKUP($L55,Лист5!$A$1:$N$10,11,FALSE)*$K55</f>
        <v>0</v>
      </c>
      <c r="W55" s="214">
        <f>VLOOKUP($L55,Лист5!$A$1:$N$10,12,FALSE)*$K55</f>
        <v>0</v>
      </c>
      <c r="X55" s="214">
        <f>VLOOKUP($L55,Лист5!$A$1:$N$10,13,FALSE)*$K55</f>
        <v>0</v>
      </c>
      <c r="Y55" s="214">
        <f>VLOOKUP($L55,Лист5!$A$1:$N$10,14,FALSE)*$K55</f>
        <v>0</v>
      </c>
      <c r="Z55" s="214" t="e">
        <f>VLOOKUP($L55,Лист5!$A$1:$N$10,15,FALSE)*$K55</f>
        <v>#REF!</v>
      </c>
      <c r="AA55" s="214" t="e">
        <f>VLOOKUP($L55,Лист5!$A$1:$N$10,16,FALSE)*$K55</f>
        <v>#REF!</v>
      </c>
      <c r="AB55" s="214" t="e">
        <f>VLOOKUP($L55,Лист5!$A$1:$N$10,17,FALSE)*$K55</f>
        <v>#REF!</v>
      </c>
      <c r="AC55" t="s">
        <v>225</v>
      </c>
    </row>
    <row r="56" spans="1:29" s="13" customFormat="1" hidden="1">
      <c r="A56" s="20"/>
      <c r="B56" s="234"/>
      <c r="C56" s="7" t="s">
        <v>88</v>
      </c>
      <c r="D56" s="7" t="s">
        <v>89</v>
      </c>
      <c r="E56" s="32">
        <v>1.01</v>
      </c>
      <c r="F56" s="7">
        <v>936</v>
      </c>
      <c r="G56" s="7">
        <v>2.74</v>
      </c>
      <c r="H56" s="15">
        <f t="shared" si="3"/>
        <v>0</v>
      </c>
      <c r="I56" s="230"/>
      <c r="J56" s="10">
        <f t="shared" si="4"/>
        <v>0</v>
      </c>
      <c r="K56" s="30">
        <f t="shared" si="5"/>
        <v>0</v>
      </c>
      <c r="L56" s="19" t="s">
        <v>38</v>
      </c>
      <c r="M56" s="214">
        <f>VLOOKUP($L56,Лист5!$A$1:$N$10,2,FALSE)*$K56</f>
        <v>0</v>
      </c>
      <c r="N56" s="214">
        <f>VLOOKUP($L56,Лист5!$A$1:$N$10,3,FALSE)*$K56</f>
        <v>0</v>
      </c>
      <c r="O56" s="214">
        <f>VLOOKUP($L56,Лист5!$A$1:$N$10,4,FALSE)*$K56</f>
        <v>0</v>
      </c>
      <c r="P56" s="214">
        <f>VLOOKUP($L56,Лист5!$A$1:$N$10,5,FALSE)*$K56</f>
        <v>0</v>
      </c>
      <c r="Q56" s="214">
        <f>VLOOKUP($L56,Лист5!$A$1:$N$10,6,FALSE)*$K56</f>
        <v>0</v>
      </c>
      <c r="R56" s="214">
        <f>VLOOKUP($L56,Лист5!$A$1:$N$10,7,FALSE)*$K56</f>
        <v>0</v>
      </c>
      <c r="S56" s="214">
        <f>VLOOKUP($L56,Лист5!$A$1:$N$10,8,FALSE)*$K56</f>
        <v>0</v>
      </c>
      <c r="T56" s="214">
        <f>VLOOKUP($L56,Лист5!$A$1:$N$10,9,FALSE)*$K56</f>
        <v>0</v>
      </c>
      <c r="U56" s="214">
        <f>VLOOKUP($L56,Лист5!$A$1:$N$10,10,FALSE)*$K56</f>
        <v>0</v>
      </c>
      <c r="V56" s="214">
        <f>VLOOKUP($L56,Лист5!$A$1:$N$10,11,FALSE)*$K56</f>
        <v>0</v>
      </c>
      <c r="W56" s="214">
        <f>VLOOKUP($L56,Лист5!$A$1:$N$10,12,FALSE)*$K56</f>
        <v>0</v>
      </c>
      <c r="X56" s="214">
        <f>VLOOKUP($L56,Лист5!$A$1:$N$10,13,FALSE)*$K56</f>
        <v>0</v>
      </c>
      <c r="Y56" s="214">
        <f>VLOOKUP($L56,Лист5!$A$1:$N$10,14,FALSE)*$K56</f>
        <v>0</v>
      </c>
      <c r="Z56" s="214" t="e">
        <f>VLOOKUP($L56,Лист5!$A$1:$N$10,15,FALSE)*$K56</f>
        <v>#REF!</v>
      </c>
      <c r="AA56" s="214" t="e">
        <f>VLOOKUP($L56,Лист5!$A$1:$N$10,16,FALSE)*$K56</f>
        <v>#REF!</v>
      </c>
      <c r="AB56" s="214" t="e">
        <f>VLOOKUP($L56,Лист5!$A$1:$N$10,17,FALSE)*$K56</f>
        <v>#REF!</v>
      </c>
      <c r="AC56" t="s">
        <v>227</v>
      </c>
    </row>
    <row r="57" spans="1:29" s="13" customFormat="1">
      <c r="A57" s="20"/>
      <c r="B57" s="233"/>
      <c r="C57" s="7" t="s">
        <v>90</v>
      </c>
      <c r="D57" s="7" t="s">
        <v>91</v>
      </c>
      <c r="E57" s="7">
        <v>1.304</v>
      </c>
      <c r="F57" s="7">
        <v>624</v>
      </c>
      <c r="G57" s="231">
        <v>2.6</v>
      </c>
      <c r="H57" s="15">
        <f t="shared" si="3"/>
        <v>0</v>
      </c>
      <c r="I57" s="230"/>
      <c r="J57" s="10">
        <f t="shared" si="4"/>
        <v>0</v>
      </c>
      <c r="K57" s="30">
        <f t="shared" si="5"/>
        <v>0</v>
      </c>
      <c r="L57" s="19" t="s">
        <v>38</v>
      </c>
      <c r="M57" s="214">
        <f>VLOOKUP($L57,Лист5!$A$1:$N$10,2,FALSE)*$K57</f>
        <v>0</v>
      </c>
      <c r="N57" s="214">
        <f>VLOOKUP($L57,Лист5!$A$1:$N$10,3,FALSE)*$K57</f>
        <v>0</v>
      </c>
      <c r="O57" s="214">
        <f>VLOOKUP($L57,Лист5!$A$1:$N$10,4,FALSE)*$K57</f>
        <v>0</v>
      </c>
      <c r="P57" s="214">
        <f>VLOOKUP($L57,Лист5!$A$1:$N$10,5,FALSE)*$K57</f>
        <v>0</v>
      </c>
      <c r="Q57" s="214">
        <f>VLOOKUP($L57,Лист5!$A$1:$N$10,6,FALSE)*$K57</f>
        <v>0</v>
      </c>
      <c r="R57" s="214">
        <f>VLOOKUP($L57,Лист5!$A$1:$N$10,7,FALSE)*$K57</f>
        <v>0</v>
      </c>
      <c r="S57" s="214">
        <f>VLOOKUP($L57,Лист5!$A$1:$N$10,8,FALSE)*$K57</f>
        <v>0</v>
      </c>
      <c r="T57" s="214">
        <f>VLOOKUP($L57,Лист5!$A$1:$N$10,9,FALSE)*$K57</f>
        <v>0</v>
      </c>
      <c r="U57" s="214">
        <f>VLOOKUP($L57,Лист5!$A$1:$N$10,10,FALSE)*$K57</f>
        <v>0</v>
      </c>
      <c r="V57" s="214">
        <f>VLOOKUP($L57,Лист5!$A$1:$N$10,11,FALSE)*$K57</f>
        <v>0</v>
      </c>
      <c r="W57" s="214">
        <f>VLOOKUP($L57,Лист5!$A$1:$N$10,12,FALSE)*$K57</f>
        <v>0</v>
      </c>
      <c r="X57" s="214">
        <f>VLOOKUP($L57,Лист5!$A$1:$N$10,13,FALSE)*$K57</f>
        <v>0</v>
      </c>
      <c r="Y57" s="214">
        <f>VLOOKUP($L57,Лист5!$A$1:$N$10,14,FALSE)*$K57</f>
        <v>0</v>
      </c>
      <c r="Z57" s="214" t="e">
        <f>VLOOKUP($L57,Лист5!$A$1:$N$10,15,FALSE)*$K57</f>
        <v>#REF!</v>
      </c>
      <c r="AA57" s="214" t="e">
        <f>VLOOKUP($L57,Лист5!$A$1:$N$10,16,FALSE)*$K57</f>
        <v>#REF!</v>
      </c>
      <c r="AB57" s="214" t="e">
        <f>VLOOKUP($L57,Лист5!$A$1:$N$10,17,FALSE)*$K57</f>
        <v>#REF!</v>
      </c>
      <c r="AC57" t="s">
        <v>227</v>
      </c>
    </row>
    <row r="58" spans="1:29" s="13" customFormat="1" hidden="1">
      <c r="A58" s="20"/>
      <c r="B58" s="233"/>
      <c r="C58" s="7" t="s">
        <v>92</v>
      </c>
      <c r="D58" s="7" t="s">
        <v>93</v>
      </c>
      <c r="E58" s="7">
        <v>1.1739999999999999</v>
      </c>
      <c r="F58" s="7">
        <v>624</v>
      </c>
      <c r="G58" s="7">
        <v>2.84</v>
      </c>
      <c r="H58" s="33">
        <f t="shared" si="3"/>
        <v>0</v>
      </c>
      <c r="I58" s="230"/>
      <c r="J58" s="10">
        <f t="shared" si="4"/>
        <v>0</v>
      </c>
      <c r="K58" s="30">
        <f t="shared" si="5"/>
        <v>0</v>
      </c>
      <c r="L58" s="19" t="s">
        <v>38</v>
      </c>
      <c r="M58" s="214">
        <f>VLOOKUP($L58,Лист5!$A$1:$N$10,2,FALSE)*$K58</f>
        <v>0</v>
      </c>
      <c r="N58" s="214">
        <f>VLOOKUP($L58,Лист5!$A$1:$N$10,3,FALSE)*$K58</f>
        <v>0</v>
      </c>
      <c r="O58" s="214">
        <f>VLOOKUP($L58,Лист5!$A$1:$N$10,4,FALSE)*$K58</f>
        <v>0</v>
      </c>
      <c r="P58" s="214">
        <f>VLOOKUP($L58,Лист5!$A$1:$N$10,5,FALSE)*$K58</f>
        <v>0</v>
      </c>
      <c r="Q58" s="214">
        <f>VLOOKUP($L58,Лист5!$A$1:$N$10,6,FALSE)*$K58</f>
        <v>0</v>
      </c>
      <c r="R58" s="214">
        <f>VLOOKUP($L58,Лист5!$A$1:$N$10,7,FALSE)*$K58</f>
        <v>0</v>
      </c>
      <c r="S58" s="214">
        <f>VLOOKUP($L58,Лист5!$A$1:$N$10,8,FALSE)*$K58</f>
        <v>0</v>
      </c>
      <c r="T58" s="214">
        <f>VLOOKUP($L58,Лист5!$A$1:$N$10,9,FALSE)*$K58</f>
        <v>0</v>
      </c>
      <c r="U58" s="214">
        <f>VLOOKUP($L58,Лист5!$A$1:$N$10,10,FALSE)*$K58</f>
        <v>0</v>
      </c>
      <c r="V58" s="214">
        <f>VLOOKUP($L58,Лист5!$A$1:$N$10,11,FALSE)*$K58</f>
        <v>0</v>
      </c>
      <c r="W58" s="214">
        <f>VLOOKUP($L58,Лист5!$A$1:$N$10,12,FALSE)*$K58</f>
        <v>0</v>
      </c>
      <c r="X58" s="214">
        <f>VLOOKUP($L58,Лист5!$A$1:$N$10,13,FALSE)*$K58</f>
        <v>0</v>
      </c>
      <c r="Y58" s="214">
        <f>VLOOKUP($L58,Лист5!$A$1:$N$10,14,FALSE)*$K58</f>
        <v>0</v>
      </c>
      <c r="Z58" s="214" t="e">
        <f>VLOOKUP($L58,Лист5!$A$1:$N$10,15,FALSE)*$K58</f>
        <v>#REF!</v>
      </c>
      <c r="AA58" s="214" t="e">
        <f>VLOOKUP($L58,Лист5!$A$1:$N$10,16,FALSE)*$K58</f>
        <v>#REF!</v>
      </c>
      <c r="AB58" s="214" t="e">
        <f>VLOOKUP($L58,Лист5!$A$1:$N$10,17,FALSE)*$K58</f>
        <v>#REF!</v>
      </c>
      <c r="AC58" t="s">
        <v>227</v>
      </c>
    </row>
    <row r="59" spans="1:29" hidden="1">
      <c r="A59" s="20"/>
      <c r="B59" s="233"/>
      <c r="C59" s="7" t="s">
        <v>94</v>
      </c>
      <c r="D59" s="7" t="s">
        <v>95</v>
      </c>
      <c r="E59" s="7">
        <v>1.3260000000000001</v>
      </c>
      <c r="F59" s="7">
        <v>624</v>
      </c>
      <c r="G59" s="7">
        <v>2.56</v>
      </c>
      <c r="H59" s="15">
        <f t="shared" si="3"/>
        <v>0</v>
      </c>
      <c r="I59" s="230"/>
      <c r="J59" s="10">
        <f t="shared" si="4"/>
        <v>0</v>
      </c>
      <c r="K59" s="11">
        <f t="shared" si="5"/>
        <v>0</v>
      </c>
      <c r="L59" s="19" t="s">
        <v>38</v>
      </c>
      <c r="M59" s="214">
        <f>VLOOKUP($L59,Лист5!$A$1:$N$10,2,FALSE)*$K59</f>
        <v>0</v>
      </c>
      <c r="N59" s="214">
        <f>VLOOKUP($L59,Лист5!$A$1:$N$10,3,FALSE)*$K59</f>
        <v>0</v>
      </c>
      <c r="O59" s="214">
        <f>VLOOKUP($L59,Лист5!$A$1:$N$10,4,FALSE)*$K59</f>
        <v>0</v>
      </c>
      <c r="P59" s="214">
        <f>VLOOKUP($L59,Лист5!$A$1:$N$10,5,FALSE)*$K59</f>
        <v>0</v>
      </c>
      <c r="Q59" s="214">
        <f>VLOOKUP($L59,Лист5!$A$1:$N$10,6,FALSE)*$K59</f>
        <v>0</v>
      </c>
      <c r="R59" s="214">
        <f>VLOOKUP($L59,Лист5!$A$1:$N$10,7,FALSE)*$K59</f>
        <v>0</v>
      </c>
      <c r="S59" s="214">
        <f>VLOOKUP($L59,Лист5!$A$1:$N$10,8,FALSE)*$K59</f>
        <v>0</v>
      </c>
      <c r="T59" s="214">
        <f>VLOOKUP($L59,Лист5!$A$1:$N$10,9,FALSE)*$K59</f>
        <v>0</v>
      </c>
      <c r="U59" s="214">
        <f>VLOOKUP($L59,Лист5!$A$1:$N$10,10,FALSE)*$K59</f>
        <v>0</v>
      </c>
      <c r="V59" s="214">
        <f>VLOOKUP($L59,Лист5!$A$1:$N$10,11,FALSE)*$K59</f>
        <v>0</v>
      </c>
      <c r="W59" s="214">
        <f>VLOOKUP($L59,Лист5!$A$1:$N$10,12,FALSE)*$K59</f>
        <v>0</v>
      </c>
      <c r="X59" s="214">
        <f>VLOOKUP($L59,Лист5!$A$1:$N$10,13,FALSE)*$K59</f>
        <v>0</v>
      </c>
      <c r="Y59" s="214">
        <f>VLOOKUP($L59,Лист5!$A$1:$N$10,14,FALSE)*$K59</f>
        <v>0</v>
      </c>
      <c r="Z59" s="214" t="e">
        <f>VLOOKUP($L59,Лист5!$A$1:$N$10,15,FALSE)*$K59</f>
        <v>#REF!</v>
      </c>
      <c r="AA59" s="214" t="e">
        <f>VLOOKUP($L59,Лист5!$A$1:$N$10,16,FALSE)*$K59</f>
        <v>#REF!</v>
      </c>
      <c r="AB59" s="214" t="e">
        <f>VLOOKUP($L59,Лист5!$A$1:$N$10,17,FALSE)*$K59</f>
        <v>#REF!</v>
      </c>
      <c r="AC59" t="s">
        <v>227</v>
      </c>
    </row>
    <row r="60" spans="1:29" s="13" customFormat="1">
      <c r="A60" s="20"/>
      <c r="B60" s="233"/>
      <c r="C60" s="7" t="s">
        <v>96</v>
      </c>
      <c r="D60" s="7" t="s">
        <v>97</v>
      </c>
      <c r="E60" s="7">
        <v>1.4670000000000001</v>
      </c>
      <c r="F60" s="7">
        <v>624</v>
      </c>
      <c r="G60" s="231">
        <v>2.39</v>
      </c>
      <c r="H60" s="15">
        <f t="shared" si="3"/>
        <v>0</v>
      </c>
      <c r="I60" s="230"/>
      <c r="J60" s="10">
        <f t="shared" si="4"/>
        <v>0</v>
      </c>
      <c r="K60" s="30">
        <f t="shared" si="5"/>
        <v>0</v>
      </c>
      <c r="L60" s="24" t="s">
        <v>43</v>
      </c>
      <c r="M60" s="214">
        <f>VLOOKUP($L60,Лист5!$A$1:$N$10,2,FALSE)*$K60</f>
        <v>0</v>
      </c>
      <c r="N60" s="214">
        <f>VLOOKUP($L60,Лист5!$A$1:$N$10,3,FALSE)*$K60</f>
        <v>0</v>
      </c>
      <c r="O60" s="214">
        <f>VLOOKUP($L60,Лист5!$A$1:$N$10,4,FALSE)*$K60</f>
        <v>0</v>
      </c>
      <c r="P60" s="214">
        <f>VLOOKUP($L60,Лист5!$A$1:$N$10,5,FALSE)*$K60</f>
        <v>0</v>
      </c>
      <c r="Q60" s="214">
        <f>VLOOKUP($L60,Лист5!$A$1:$N$10,6,FALSE)*$K60</f>
        <v>0</v>
      </c>
      <c r="R60" s="214">
        <f>VLOOKUP($L60,Лист5!$A$1:$N$10,7,FALSE)*$K60</f>
        <v>0</v>
      </c>
      <c r="S60" s="214">
        <f>VLOOKUP($L60,Лист5!$A$1:$N$10,8,FALSE)*$K60</f>
        <v>0</v>
      </c>
      <c r="T60" s="214">
        <f>VLOOKUP($L60,Лист5!$A$1:$N$10,9,FALSE)*$K60</f>
        <v>0</v>
      </c>
      <c r="U60" s="214">
        <f>VLOOKUP($L60,Лист5!$A$1:$N$10,10,FALSE)*$K60</f>
        <v>0</v>
      </c>
      <c r="V60" s="214">
        <f>VLOOKUP($L60,Лист5!$A$1:$N$10,11,FALSE)*$K60</f>
        <v>0</v>
      </c>
      <c r="W60" s="214">
        <f>VLOOKUP($L60,Лист5!$A$1:$N$10,12,FALSE)*$K60</f>
        <v>0</v>
      </c>
      <c r="X60" s="214">
        <f>VLOOKUP($L60,Лист5!$A$1:$N$10,13,FALSE)*$K60</f>
        <v>0</v>
      </c>
      <c r="Y60" s="214">
        <f>VLOOKUP($L60,Лист5!$A$1:$N$10,14,FALSE)*$K60</f>
        <v>0</v>
      </c>
      <c r="Z60" s="214" t="e">
        <f>VLOOKUP($L60,Лист5!$A$1:$N$10,15,FALSE)*$K60</f>
        <v>#REF!</v>
      </c>
      <c r="AA60" s="214" t="e">
        <f>VLOOKUP($L60,Лист5!$A$1:$N$10,16,FALSE)*$K60</f>
        <v>#REF!</v>
      </c>
      <c r="AB60" s="214" t="e">
        <f>VLOOKUP($L60,Лист5!$A$1:$N$10,17,FALSE)*$K60</f>
        <v>#REF!</v>
      </c>
      <c r="AC60" t="s">
        <v>227</v>
      </c>
    </row>
    <row r="61" spans="1:29" s="13" customFormat="1" hidden="1">
      <c r="A61" s="20"/>
      <c r="B61" s="233"/>
      <c r="C61" s="7" t="s">
        <v>98</v>
      </c>
      <c r="D61" s="7" t="s">
        <v>98</v>
      </c>
      <c r="E61" s="7">
        <v>1.2070000000000001</v>
      </c>
      <c r="F61" s="7">
        <v>624</v>
      </c>
      <c r="G61" s="7">
        <v>2.5499999999999998</v>
      </c>
      <c r="H61" s="9">
        <f t="shared" si="3"/>
        <v>0</v>
      </c>
      <c r="I61" s="230"/>
      <c r="J61" s="10">
        <f t="shared" si="4"/>
        <v>0</v>
      </c>
      <c r="K61" s="30">
        <f t="shared" si="5"/>
        <v>0</v>
      </c>
      <c r="L61" s="19" t="s">
        <v>38</v>
      </c>
      <c r="M61" s="214">
        <f>VLOOKUP($L61,Лист5!$A$1:$N$10,2,FALSE)*$K61</f>
        <v>0</v>
      </c>
      <c r="N61" s="214">
        <f>VLOOKUP($L61,Лист5!$A$1:$N$10,3,FALSE)*$K61</f>
        <v>0</v>
      </c>
      <c r="O61" s="214">
        <f>VLOOKUP($L61,Лист5!$A$1:$N$10,4,FALSE)*$K61</f>
        <v>0</v>
      </c>
      <c r="P61" s="214">
        <f>VLOOKUP($L61,Лист5!$A$1:$N$10,5,FALSE)*$K61</f>
        <v>0</v>
      </c>
      <c r="Q61" s="214">
        <f>VLOOKUP($L61,Лист5!$A$1:$N$10,6,FALSE)*$K61</f>
        <v>0</v>
      </c>
      <c r="R61" s="214">
        <f>VLOOKUP($L61,Лист5!$A$1:$N$10,7,FALSE)*$K61</f>
        <v>0</v>
      </c>
      <c r="S61" s="214">
        <f>VLOOKUP($L61,Лист5!$A$1:$N$10,8,FALSE)*$K61</f>
        <v>0</v>
      </c>
      <c r="T61" s="214">
        <f>VLOOKUP($L61,Лист5!$A$1:$N$10,9,FALSE)*$K61</f>
        <v>0</v>
      </c>
      <c r="U61" s="214">
        <f>VLOOKUP($L61,Лист5!$A$1:$N$10,10,FALSE)*$K61</f>
        <v>0</v>
      </c>
      <c r="V61" s="214">
        <f>VLOOKUP($L61,Лист5!$A$1:$N$10,11,FALSE)*$K61</f>
        <v>0</v>
      </c>
      <c r="W61" s="214">
        <f>VLOOKUP($L61,Лист5!$A$1:$N$10,12,FALSE)*$K61</f>
        <v>0</v>
      </c>
      <c r="X61" s="214">
        <f>VLOOKUP($L61,Лист5!$A$1:$N$10,13,FALSE)*$K61</f>
        <v>0</v>
      </c>
      <c r="Y61" s="214">
        <f>VLOOKUP($L61,Лист5!$A$1:$N$10,14,FALSE)*$K61</f>
        <v>0</v>
      </c>
      <c r="Z61" s="214" t="e">
        <f>VLOOKUP($L61,Лист5!$A$1:$N$10,15,FALSE)*$K61</f>
        <v>#REF!</v>
      </c>
      <c r="AA61" s="214" t="e">
        <f>VLOOKUP($L61,Лист5!$A$1:$N$10,16,FALSE)*$K61</f>
        <v>#REF!</v>
      </c>
      <c r="AB61" s="214" t="e">
        <f>VLOOKUP($L61,Лист5!$A$1:$N$10,17,FALSE)*$K61</f>
        <v>#REF!</v>
      </c>
      <c r="AC61" t="s">
        <v>225</v>
      </c>
    </row>
    <row r="62" spans="1:29">
      <c r="A62" s="6"/>
      <c r="B62" s="234"/>
      <c r="C62" s="7" t="s">
        <v>99</v>
      </c>
      <c r="D62" s="7" t="s">
        <v>100</v>
      </c>
      <c r="E62" s="7">
        <v>1.123</v>
      </c>
      <c r="F62" s="7">
        <v>624</v>
      </c>
      <c r="G62" s="231">
        <v>2.38</v>
      </c>
      <c r="H62" s="9">
        <f t="shared" si="3"/>
        <v>0</v>
      </c>
      <c r="I62" s="230"/>
      <c r="J62" s="10">
        <f t="shared" si="4"/>
        <v>0</v>
      </c>
      <c r="K62" s="11">
        <f t="shared" si="5"/>
        <v>0</v>
      </c>
      <c r="L62" s="28" t="s">
        <v>70</v>
      </c>
      <c r="M62" s="214">
        <f>VLOOKUP($L62,Лист5!$A$1:$N$10,2,FALSE)*$K62</f>
        <v>0</v>
      </c>
      <c r="N62" s="214">
        <f>VLOOKUP($L62,Лист5!$A$1:$N$10,3,FALSE)*$K62</f>
        <v>0</v>
      </c>
      <c r="O62" s="214">
        <f>VLOOKUP($L62,Лист5!$A$1:$N$10,4,FALSE)*$K62</f>
        <v>0</v>
      </c>
      <c r="P62" s="214">
        <f>VLOOKUP($L62,Лист5!$A$1:$N$10,5,FALSE)*$K62</f>
        <v>0</v>
      </c>
      <c r="Q62" s="214">
        <f>VLOOKUP($L62,Лист5!$A$1:$N$10,6,FALSE)*$K62</f>
        <v>0</v>
      </c>
      <c r="R62" s="214">
        <f>VLOOKUP($L62,Лист5!$A$1:$N$10,7,FALSE)*$K62</f>
        <v>0</v>
      </c>
      <c r="S62" s="214">
        <f>VLOOKUP($L62,Лист5!$A$1:$N$10,8,FALSE)*$K62</f>
        <v>0</v>
      </c>
      <c r="T62" s="214">
        <f>VLOOKUP($L62,Лист5!$A$1:$N$10,9,FALSE)*$K62</f>
        <v>0</v>
      </c>
      <c r="U62" s="214">
        <f>VLOOKUP($L62,Лист5!$A$1:$N$10,10,FALSE)*$K62</f>
        <v>0</v>
      </c>
      <c r="V62" s="214">
        <f>VLOOKUP($L62,Лист5!$A$1:$N$10,11,FALSE)*$K62</f>
        <v>0</v>
      </c>
      <c r="W62" s="214">
        <f>VLOOKUP($L62,Лист5!$A$1:$N$10,12,FALSE)*$K62</f>
        <v>0</v>
      </c>
      <c r="X62" s="214">
        <f>VLOOKUP($L62,Лист5!$A$1:$N$10,13,FALSE)*$K62</f>
        <v>0</v>
      </c>
      <c r="Y62" s="214">
        <f>VLOOKUP($L62,Лист5!$A$1:$N$10,14,FALSE)*$K62</f>
        <v>0</v>
      </c>
      <c r="Z62" s="214" t="e">
        <f>VLOOKUP($L62,Лист5!$A$1:$N$10,15,FALSE)*$K62</f>
        <v>#REF!</v>
      </c>
      <c r="AA62" s="214" t="e">
        <f>VLOOKUP($L62,Лист5!$A$1:$N$10,16,FALSE)*$K62</f>
        <v>#REF!</v>
      </c>
      <c r="AB62" s="214" t="e">
        <f>VLOOKUP($L62,Лист5!$A$1:$N$10,17,FALSE)*$K62</f>
        <v>#REF!</v>
      </c>
      <c r="AC62" t="s">
        <v>225</v>
      </c>
    </row>
    <row r="63" spans="1:29">
      <c r="A63" s="6"/>
      <c r="B63" s="233"/>
      <c r="C63" s="7" t="s">
        <v>101</v>
      </c>
      <c r="D63" s="7" t="s">
        <v>102</v>
      </c>
      <c r="E63" s="7">
        <v>1.2430000000000001</v>
      </c>
      <c r="F63" s="7">
        <v>624</v>
      </c>
      <c r="G63" s="231">
        <v>2.56</v>
      </c>
      <c r="H63" s="9">
        <f t="shared" si="3"/>
        <v>0</v>
      </c>
      <c r="I63" s="230"/>
      <c r="J63" s="10">
        <f t="shared" si="4"/>
        <v>0</v>
      </c>
      <c r="K63" s="30">
        <f t="shared" si="5"/>
        <v>0</v>
      </c>
      <c r="L63" s="19" t="s">
        <v>38</v>
      </c>
      <c r="M63" s="214">
        <f>VLOOKUP($L63,Лист5!$A$1:$N$10,2,FALSE)*$K63</f>
        <v>0</v>
      </c>
      <c r="N63" s="214">
        <f>VLOOKUP($L63,Лист5!$A$1:$N$10,3,FALSE)*$K63</f>
        <v>0</v>
      </c>
      <c r="O63" s="214">
        <f>VLOOKUP($L63,Лист5!$A$1:$N$10,4,FALSE)*$K63</f>
        <v>0</v>
      </c>
      <c r="P63" s="214">
        <f>VLOOKUP($L63,Лист5!$A$1:$N$10,5,FALSE)*$K63</f>
        <v>0</v>
      </c>
      <c r="Q63" s="214">
        <f>VLOOKUP($L63,Лист5!$A$1:$N$10,6,FALSE)*$K63</f>
        <v>0</v>
      </c>
      <c r="R63" s="214">
        <f>VLOOKUP($L63,Лист5!$A$1:$N$10,7,FALSE)*$K63</f>
        <v>0</v>
      </c>
      <c r="S63" s="214">
        <f>VLOOKUP($L63,Лист5!$A$1:$N$10,8,FALSE)*$K63</f>
        <v>0</v>
      </c>
      <c r="T63" s="214">
        <f>VLOOKUP($L63,Лист5!$A$1:$N$10,9,FALSE)*$K63</f>
        <v>0</v>
      </c>
      <c r="U63" s="214">
        <f>VLOOKUP($L63,Лист5!$A$1:$N$10,10,FALSE)*$K63</f>
        <v>0</v>
      </c>
      <c r="V63" s="214">
        <f>VLOOKUP($L63,Лист5!$A$1:$N$10,11,FALSE)*$K63</f>
        <v>0</v>
      </c>
      <c r="W63" s="214">
        <f>VLOOKUP($L63,Лист5!$A$1:$N$10,12,FALSE)*$K63</f>
        <v>0</v>
      </c>
      <c r="X63" s="214">
        <f>VLOOKUP($L63,Лист5!$A$1:$N$10,13,FALSE)*$K63</f>
        <v>0</v>
      </c>
      <c r="Y63" s="214">
        <f>VLOOKUP($L63,Лист5!$A$1:$N$10,14,FALSE)*$K63</f>
        <v>0</v>
      </c>
      <c r="Z63" s="214" t="e">
        <f>VLOOKUP($L63,Лист5!$A$1:$N$10,15,FALSE)*$K63</f>
        <v>#REF!</v>
      </c>
      <c r="AA63" s="214" t="e">
        <f>VLOOKUP($L63,Лист5!$A$1:$N$10,16,FALSE)*$K63</f>
        <v>#REF!</v>
      </c>
      <c r="AB63" s="214" t="e">
        <f>VLOOKUP($L63,Лист5!$A$1:$N$10,17,FALSE)*$K63</f>
        <v>#REF!</v>
      </c>
      <c r="AC63" t="s">
        <v>225</v>
      </c>
    </row>
    <row r="64" spans="1:29" s="13" customFormat="1" hidden="1">
      <c r="A64" s="20"/>
      <c r="B64" s="233"/>
      <c r="C64" s="7" t="s">
        <v>103</v>
      </c>
      <c r="D64" s="7" t="s">
        <v>104</v>
      </c>
      <c r="E64" s="7">
        <v>1.651</v>
      </c>
      <c r="F64" s="7">
        <v>585</v>
      </c>
      <c r="G64" s="7">
        <v>2.2999999999999998</v>
      </c>
      <c r="H64" s="15">
        <f t="shared" si="3"/>
        <v>0</v>
      </c>
      <c r="I64" s="230"/>
      <c r="J64" s="10">
        <f t="shared" si="4"/>
        <v>0</v>
      </c>
      <c r="K64" s="30">
        <f t="shared" si="5"/>
        <v>0</v>
      </c>
      <c r="L64" s="19" t="s">
        <v>38</v>
      </c>
      <c r="M64" s="214">
        <f>VLOOKUP($L64,Лист5!$A$1:$N$10,2,FALSE)*$K64</f>
        <v>0</v>
      </c>
      <c r="N64" s="214">
        <f>VLOOKUP($L64,Лист5!$A$1:$N$10,3,FALSE)*$K64</f>
        <v>0</v>
      </c>
      <c r="O64" s="214">
        <f>VLOOKUP($L64,Лист5!$A$1:$N$10,4,FALSE)*$K64</f>
        <v>0</v>
      </c>
      <c r="P64" s="214">
        <f>VLOOKUP($L64,Лист5!$A$1:$N$10,5,FALSE)*$K64</f>
        <v>0</v>
      </c>
      <c r="Q64" s="214">
        <f>VLOOKUP($L64,Лист5!$A$1:$N$10,6,FALSE)*$K64</f>
        <v>0</v>
      </c>
      <c r="R64" s="214">
        <f>VLOOKUP($L64,Лист5!$A$1:$N$10,7,FALSE)*$K64</f>
        <v>0</v>
      </c>
      <c r="S64" s="214">
        <f>VLOOKUP($L64,Лист5!$A$1:$N$10,8,FALSE)*$K64</f>
        <v>0</v>
      </c>
      <c r="T64" s="214">
        <f>VLOOKUP($L64,Лист5!$A$1:$N$10,9,FALSE)*$K64</f>
        <v>0</v>
      </c>
      <c r="U64" s="214">
        <f>VLOOKUP($L64,Лист5!$A$1:$N$10,10,FALSE)*$K64</f>
        <v>0</v>
      </c>
      <c r="V64" s="214">
        <f>VLOOKUP($L64,Лист5!$A$1:$N$10,11,FALSE)*$K64</f>
        <v>0</v>
      </c>
      <c r="W64" s="214">
        <f>VLOOKUP($L64,Лист5!$A$1:$N$10,12,FALSE)*$K64</f>
        <v>0</v>
      </c>
      <c r="X64" s="214">
        <f>VLOOKUP($L64,Лист5!$A$1:$N$10,13,FALSE)*$K64</f>
        <v>0</v>
      </c>
      <c r="Y64" s="214">
        <f>VLOOKUP($L64,Лист5!$A$1:$N$10,14,FALSE)*$K64</f>
        <v>0</v>
      </c>
      <c r="Z64" s="214" t="e">
        <f>VLOOKUP($L64,Лист5!$A$1:$N$10,15,FALSE)*$K64</f>
        <v>#REF!</v>
      </c>
      <c r="AA64" s="214" t="e">
        <f>VLOOKUP($L64,Лист5!$A$1:$N$10,16,FALSE)*$K64</f>
        <v>#REF!</v>
      </c>
      <c r="AB64" s="214" t="e">
        <f>VLOOKUP($L64,Лист5!$A$1:$N$10,17,FALSE)*$K64</f>
        <v>#REF!</v>
      </c>
      <c r="AC64" t="s">
        <v>227</v>
      </c>
    </row>
    <row r="65" spans="1:29" s="13" customFormat="1" hidden="1">
      <c r="A65" s="20"/>
      <c r="B65" s="233"/>
      <c r="C65" s="7" t="s">
        <v>105</v>
      </c>
      <c r="D65" s="7" t="s">
        <v>106</v>
      </c>
      <c r="E65" s="7">
        <v>1.8720000000000001</v>
      </c>
      <c r="F65" s="7">
        <v>409.5</v>
      </c>
      <c r="G65" s="7">
        <v>2.2000000000000002</v>
      </c>
      <c r="H65" s="9">
        <f t="shared" si="3"/>
        <v>0</v>
      </c>
      <c r="I65" s="230"/>
      <c r="J65" s="10">
        <f t="shared" si="4"/>
        <v>0</v>
      </c>
      <c r="K65" s="11">
        <f t="shared" si="5"/>
        <v>0</v>
      </c>
      <c r="L65" s="19" t="s">
        <v>38</v>
      </c>
      <c r="M65" s="214">
        <f>VLOOKUP($L65,Лист5!$A$1:$N$10,2,FALSE)*$K65</f>
        <v>0</v>
      </c>
      <c r="N65" s="214">
        <f>VLOOKUP($L65,Лист5!$A$1:$N$10,3,FALSE)*$K65</f>
        <v>0</v>
      </c>
      <c r="O65" s="214">
        <f>VLOOKUP($L65,Лист5!$A$1:$N$10,4,FALSE)*$K65</f>
        <v>0</v>
      </c>
      <c r="P65" s="214">
        <f>VLOOKUP($L65,Лист5!$A$1:$N$10,5,FALSE)*$K65</f>
        <v>0</v>
      </c>
      <c r="Q65" s="214">
        <f>VLOOKUP($L65,Лист5!$A$1:$N$10,6,FALSE)*$K65</f>
        <v>0</v>
      </c>
      <c r="R65" s="214">
        <f>VLOOKUP($L65,Лист5!$A$1:$N$10,7,FALSE)*$K65</f>
        <v>0</v>
      </c>
      <c r="S65" s="214">
        <f>VLOOKUP($L65,Лист5!$A$1:$N$10,8,FALSE)*$K65</f>
        <v>0</v>
      </c>
      <c r="T65" s="214">
        <f>VLOOKUP($L65,Лист5!$A$1:$N$10,9,FALSE)*$K65</f>
        <v>0</v>
      </c>
      <c r="U65" s="214">
        <f>VLOOKUP($L65,Лист5!$A$1:$N$10,10,FALSE)*$K65</f>
        <v>0</v>
      </c>
      <c r="V65" s="214">
        <f>VLOOKUP($L65,Лист5!$A$1:$N$10,11,FALSE)*$K65</f>
        <v>0</v>
      </c>
      <c r="W65" s="214">
        <f>VLOOKUP($L65,Лист5!$A$1:$N$10,12,FALSE)*$K65</f>
        <v>0</v>
      </c>
      <c r="X65" s="214">
        <f>VLOOKUP($L65,Лист5!$A$1:$N$10,13,FALSE)*$K65</f>
        <v>0</v>
      </c>
      <c r="Y65" s="214">
        <f>VLOOKUP($L65,Лист5!$A$1:$N$10,14,FALSE)*$K65</f>
        <v>0</v>
      </c>
      <c r="Z65" s="214" t="e">
        <f>VLOOKUP($L65,Лист5!$A$1:$N$10,15,FALSE)*$K65</f>
        <v>#REF!</v>
      </c>
      <c r="AA65" s="214" t="e">
        <f>VLOOKUP($L65,Лист5!$A$1:$N$10,16,FALSE)*$K65</f>
        <v>#REF!</v>
      </c>
      <c r="AB65" s="214" t="e">
        <f>VLOOKUP($L65,Лист5!$A$1:$N$10,17,FALSE)*$K65</f>
        <v>#REF!</v>
      </c>
      <c r="AC65" t="s">
        <v>225</v>
      </c>
    </row>
    <row r="66" spans="1:29" s="13" customFormat="1" hidden="1">
      <c r="A66" s="20"/>
      <c r="B66" s="234"/>
      <c r="C66" s="7" t="s">
        <v>107</v>
      </c>
      <c r="D66" s="7" t="s">
        <v>107</v>
      </c>
      <c r="E66" s="7">
        <v>1.0349999999999999</v>
      </c>
      <c r="F66" s="7">
        <v>858</v>
      </c>
      <c r="G66" s="7">
        <v>2.2000000000000002</v>
      </c>
      <c r="H66" s="15">
        <f t="shared" ref="H66:H97" si="6">J66/F66</f>
        <v>0</v>
      </c>
      <c r="I66" s="230"/>
      <c r="J66" s="10">
        <f t="shared" ref="J66:J97" si="7">G66*$J$1*I66</f>
        <v>0</v>
      </c>
      <c r="K66" s="30">
        <f t="shared" ref="K66:K97" si="8">J66*E66</f>
        <v>0</v>
      </c>
      <c r="L66" s="19" t="s">
        <v>38</v>
      </c>
      <c r="M66" s="214">
        <f>VLOOKUP($L66,Лист5!$A$1:$N$10,2,FALSE)*$K66</f>
        <v>0</v>
      </c>
      <c r="N66" s="214">
        <f>VLOOKUP($L66,Лист5!$A$1:$N$10,3,FALSE)*$K66</f>
        <v>0</v>
      </c>
      <c r="O66" s="214">
        <f>VLOOKUP($L66,Лист5!$A$1:$N$10,4,FALSE)*$K66</f>
        <v>0</v>
      </c>
      <c r="P66" s="214">
        <f>VLOOKUP($L66,Лист5!$A$1:$N$10,5,FALSE)*$K66</f>
        <v>0</v>
      </c>
      <c r="Q66" s="214">
        <f>VLOOKUP($L66,Лист5!$A$1:$N$10,6,FALSE)*$K66</f>
        <v>0</v>
      </c>
      <c r="R66" s="214">
        <f>VLOOKUP($L66,Лист5!$A$1:$N$10,7,FALSE)*$K66</f>
        <v>0</v>
      </c>
      <c r="S66" s="214">
        <f>VLOOKUP($L66,Лист5!$A$1:$N$10,8,FALSE)*$K66</f>
        <v>0</v>
      </c>
      <c r="T66" s="214">
        <f>VLOOKUP($L66,Лист5!$A$1:$N$10,9,FALSE)*$K66</f>
        <v>0</v>
      </c>
      <c r="U66" s="214">
        <f>VLOOKUP($L66,Лист5!$A$1:$N$10,10,FALSE)*$K66</f>
        <v>0</v>
      </c>
      <c r="V66" s="214">
        <f>VLOOKUP($L66,Лист5!$A$1:$N$10,11,FALSE)*$K66</f>
        <v>0</v>
      </c>
      <c r="W66" s="214">
        <f>VLOOKUP($L66,Лист5!$A$1:$N$10,12,FALSE)*$K66</f>
        <v>0</v>
      </c>
      <c r="X66" s="214">
        <f>VLOOKUP($L66,Лист5!$A$1:$N$10,13,FALSE)*$K66</f>
        <v>0</v>
      </c>
      <c r="Y66" s="214">
        <f>VLOOKUP($L66,Лист5!$A$1:$N$10,14,FALSE)*$K66</f>
        <v>0</v>
      </c>
      <c r="Z66" s="214" t="e">
        <f>VLOOKUP($L66,Лист5!$A$1:$N$10,15,FALSE)*$K66</f>
        <v>#REF!</v>
      </c>
      <c r="AA66" s="214" t="e">
        <f>VLOOKUP($L66,Лист5!$A$1:$N$10,16,FALSE)*$K66</f>
        <v>#REF!</v>
      </c>
      <c r="AB66" s="214" t="e">
        <f>VLOOKUP($L66,Лист5!$A$1:$N$10,17,FALSE)*$K66</f>
        <v>#REF!</v>
      </c>
      <c r="AC66" t="s">
        <v>227</v>
      </c>
    </row>
    <row r="67" spans="1:29" s="13" customFormat="1">
      <c r="A67" s="20"/>
      <c r="B67" s="237"/>
      <c r="C67" s="7" t="s">
        <v>108</v>
      </c>
      <c r="D67" s="7" t="s">
        <v>108</v>
      </c>
      <c r="E67" s="7">
        <v>1.1040000000000001</v>
      </c>
      <c r="F67" s="7">
        <v>936</v>
      </c>
      <c r="G67" s="7">
        <v>1.95</v>
      </c>
      <c r="H67" s="15">
        <f t="shared" si="6"/>
        <v>0</v>
      </c>
      <c r="I67" s="230"/>
      <c r="J67" s="10">
        <f t="shared" si="7"/>
        <v>0</v>
      </c>
      <c r="K67" s="11">
        <f t="shared" si="8"/>
        <v>0</v>
      </c>
      <c r="L67" s="19" t="s">
        <v>38</v>
      </c>
      <c r="M67" s="214">
        <f>VLOOKUP($L67,Лист5!$A$1:$N$10,2,FALSE)*$K67</f>
        <v>0</v>
      </c>
      <c r="N67" s="214">
        <f>VLOOKUP($L67,Лист5!$A$1:$N$10,3,FALSE)*$K67</f>
        <v>0</v>
      </c>
      <c r="O67" s="214">
        <f>VLOOKUP($L67,Лист5!$A$1:$N$10,4,FALSE)*$K67</f>
        <v>0</v>
      </c>
      <c r="P67" s="214">
        <f>VLOOKUP($L67,Лист5!$A$1:$N$10,5,FALSE)*$K67</f>
        <v>0</v>
      </c>
      <c r="Q67" s="214">
        <f>VLOOKUP($L67,Лист5!$A$1:$N$10,6,FALSE)*$K67</f>
        <v>0</v>
      </c>
      <c r="R67" s="214">
        <f>VLOOKUP($L67,Лист5!$A$1:$N$10,7,FALSE)*$K67</f>
        <v>0</v>
      </c>
      <c r="S67" s="214">
        <f>VLOOKUP($L67,Лист5!$A$1:$N$10,8,FALSE)*$K67</f>
        <v>0</v>
      </c>
      <c r="T67" s="214">
        <f>VLOOKUP($L67,Лист5!$A$1:$N$10,9,FALSE)*$K67</f>
        <v>0</v>
      </c>
      <c r="U67" s="214">
        <f>VLOOKUP($L67,Лист5!$A$1:$N$10,10,FALSE)*$K67</f>
        <v>0</v>
      </c>
      <c r="V67" s="214">
        <f>VLOOKUP($L67,Лист5!$A$1:$N$10,11,FALSE)*$K67</f>
        <v>0</v>
      </c>
      <c r="W67" s="214">
        <f>VLOOKUP($L67,Лист5!$A$1:$N$10,12,FALSE)*$K67</f>
        <v>0</v>
      </c>
      <c r="X67" s="214">
        <f>VLOOKUP($L67,Лист5!$A$1:$N$10,13,FALSE)*$K67</f>
        <v>0</v>
      </c>
      <c r="Y67" s="214">
        <f>VLOOKUP($L67,Лист5!$A$1:$N$10,14,FALSE)*$K67</f>
        <v>0</v>
      </c>
      <c r="Z67" s="214" t="e">
        <f>VLOOKUP($L67,Лист5!$A$1:$N$10,15,FALSE)*$K67</f>
        <v>#REF!</v>
      </c>
      <c r="AA67" s="214" t="e">
        <f>VLOOKUP($L67,Лист5!$A$1:$N$10,16,FALSE)*$K67</f>
        <v>#REF!</v>
      </c>
      <c r="AB67" s="214" t="e">
        <f>VLOOKUP($L67,Лист5!$A$1:$N$10,17,FALSE)*$K67</f>
        <v>#REF!</v>
      </c>
      <c r="AC67" t="s">
        <v>227</v>
      </c>
    </row>
    <row r="68" spans="1:29" s="13" customFormat="1" hidden="1">
      <c r="A68" s="20"/>
      <c r="B68" s="234"/>
      <c r="C68" s="7" t="s">
        <v>109</v>
      </c>
      <c r="D68" s="7" t="s">
        <v>110</v>
      </c>
      <c r="E68" s="7">
        <v>1.3080000000000001</v>
      </c>
      <c r="F68" s="7">
        <v>624</v>
      </c>
      <c r="G68" s="7">
        <v>2.44</v>
      </c>
      <c r="H68" s="9">
        <f t="shared" si="6"/>
        <v>0</v>
      </c>
      <c r="I68" s="230"/>
      <c r="J68" s="10">
        <f t="shared" si="7"/>
        <v>0</v>
      </c>
      <c r="K68" s="30">
        <f t="shared" si="8"/>
        <v>0</v>
      </c>
      <c r="L68" s="24" t="s">
        <v>43</v>
      </c>
      <c r="M68" s="214">
        <f>VLOOKUP($L68,Лист5!$A$1:$N$10,2,FALSE)*$K68</f>
        <v>0</v>
      </c>
      <c r="N68" s="214">
        <f>VLOOKUP($L68,Лист5!$A$1:$N$10,3,FALSE)*$K68</f>
        <v>0</v>
      </c>
      <c r="O68" s="214">
        <f>VLOOKUP($L68,Лист5!$A$1:$N$10,4,FALSE)*$K68</f>
        <v>0</v>
      </c>
      <c r="P68" s="214">
        <f>VLOOKUP($L68,Лист5!$A$1:$N$10,5,FALSE)*$K68</f>
        <v>0</v>
      </c>
      <c r="Q68" s="214">
        <f>VLOOKUP($L68,Лист5!$A$1:$N$10,6,FALSE)*$K68</f>
        <v>0</v>
      </c>
      <c r="R68" s="214">
        <f>VLOOKUP($L68,Лист5!$A$1:$N$10,7,FALSE)*$K68</f>
        <v>0</v>
      </c>
      <c r="S68" s="214">
        <f>VLOOKUP($L68,Лист5!$A$1:$N$10,8,FALSE)*$K68</f>
        <v>0</v>
      </c>
      <c r="T68" s="214">
        <f>VLOOKUP($L68,Лист5!$A$1:$N$10,9,FALSE)*$K68</f>
        <v>0</v>
      </c>
      <c r="U68" s="214">
        <f>VLOOKUP($L68,Лист5!$A$1:$N$10,10,FALSE)*$K68</f>
        <v>0</v>
      </c>
      <c r="V68" s="214">
        <f>VLOOKUP($L68,Лист5!$A$1:$N$10,11,FALSE)*$K68</f>
        <v>0</v>
      </c>
      <c r="W68" s="214">
        <f>VLOOKUP($L68,Лист5!$A$1:$N$10,12,FALSE)*$K68</f>
        <v>0</v>
      </c>
      <c r="X68" s="214">
        <f>VLOOKUP($L68,Лист5!$A$1:$N$10,13,FALSE)*$K68</f>
        <v>0</v>
      </c>
      <c r="Y68" s="214">
        <f>VLOOKUP($L68,Лист5!$A$1:$N$10,14,FALSE)*$K68</f>
        <v>0</v>
      </c>
      <c r="Z68" s="214" t="e">
        <f>VLOOKUP($L68,Лист5!$A$1:$N$10,15,FALSE)*$K68</f>
        <v>#REF!</v>
      </c>
      <c r="AA68" s="214" t="e">
        <f>VLOOKUP($L68,Лист5!$A$1:$N$10,16,FALSE)*$K68</f>
        <v>#REF!</v>
      </c>
      <c r="AB68" s="214" t="e">
        <f>VLOOKUP($L68,Лист5!$A$1:$N$10,17,FALSE)*$K68</f>
        <v>#REF!</v>
      </c>
      <c r="AC68" t="s">
        <v>225</v>
      </c>
    </row>
    <row r="69" spans="1:29" s="13" customFormat="1" hidden="1">
      <c r="A69" s="20"/>
      <c r="B69" s="234"/>
      <c r="C69" s="7" t="s">
        <v>111</v>
      </c>
      <c r="D69" s="7" t="s">
        <v>110</v>
      </c>
      <c r="E69" s="7">
        <v>1.3080000000000001</v>
      </c>
      <c r="F69" s="7">
        <v>624</v>
      </c>
      <c r="G69" s="7">
        <v>2.54</v>
      </c>
      <c r="H69" s="9">
        <f t="shared" si="6"/>
        <v>0</v>
      </c>
      <c r="I69" s="230"/>
      <c r="J69" s="10">
        <f t="shared" si="7"/>
        <v>0</v>
      </c>
      <c r="K69" s="30">
        <f t="shared" si="8"/>
        <v>0</v>
      </c>
      <c r="L69" s="24" t="s">
        <v>43</v>
      </c>
      <c r="M69" s="214">
        <f>VLOOKUP($L69,Лист5!$A$1:$N$10,2,FALSE)*$K69</f>
        <v>0</v>
      </c>
      <c r="N69" s="214">
        <f>VLOOKUP($L69,Лист5!$A$1:$N$10,3,FALSE)*$K69</f>
        <v>0</v>
      </c>
      <c r="O69" s="214">
        <f>VLOOKUP($L69,Лист5!$A$1:$N$10,4,FALSE)*$K69</f>
        <v>0</v>
      </c>
      <c r="P69" s="214">
        <f>VLOOKUP($L69,Лист5!$A$1:$N$10,5,FALSE)*$K69</f>
        <v>0</v>
      </c>
      <c r="Q69" s="214">
        <f>VLOOKUP($L69,Лист5!$A$1:$N$10,6,FALSE)*$K69</f>
        <v>0</v>
      </c>
      <c r="R69" s="214">
        <f>VLOOKUP($L69,Лист5!$A$1:$N$10,7,FALSE)*$K69</f>
        <v>0</v>
      </c>
      <c r="S69" s="214">
        <f>VLOOKUP($L69,Лист5!$A$1:$N$10,8,FALSE)*$K69</f>
        <v>0</v>
      </c>
      <c r="T69" s="214">
        <f>VLOOKUP($L69,Лист5!$A$1:$N$10,9,FALSE)*$K69</f>
        <v>0</v>
      </c>
      <c r="U69" s="214">
        <f>VLOOKUP($L69,Лист5!$A$1:$N$10,10,FALSE)*$K69</f>
        <v>0</v>
      </c>
      <c r="V69" s="214">
        <f>VLOOKUP($L69,Лист5!$A$1:$N$10,11,FALSE)*$K69</f>
        <v>0</v>
      </c>
      <c r="W69" s="214">
        <f>VLOOKUP($L69,Лист5!$A$1:$N$10,12,FALSE)*$K69</f>
        <v>0</v>
      </c>
      <c r="X69" s="214">
        <f>VLOOKUP($L69,Лист5!$A$1:$N$10,13,FALSE)*$K69</f>
        <v>0</v>
      </c>
      <c r="Y69" s="214">
        <f>VLOOKUP($L69,Лист5!$A$1:$N$10,14,FALSE)*$K69</f>
        <v>0</v>
      </c>
      <c r="Z69" s="214" t="e">
        <f>VLOOKUP($L69,Лист5!$A$1:$N$10,15,FALSE)*$K69</f>
        <v>#REF!</v>
      </c>
      <c r="AA69" s="214" t="e">
        <f>VLOOKUP($L69,Лист5!$A$1:$N$10,16,FALSE)*$K69</f>
        <v>#REF!</v>
      </c>
      <c r="AB69" s="214" t="e">
        <f>VLOOKUP($L69,Лист5!$A$1:$N$10,17,FALSE)*$K69</f>
        <v>#REF!</v>
      </c>
      <c r="AC69" t="s">
        <v>225</v>
      </c>
    </row>
    <row r="70" spans="1:29" s="13" customFormat="1" hidden="1">
      <c r="A70" s="20"/>
      <c r="B70" s="233"/>
      <c r="C70" s="7" t="s">
        <v>112</v>
      </c>
      <c r="D70" s="7" t="s">
        <v>113</v>
      </c>
      <c r="E70" s="7">
        <v>1.2250000000000001</v>
      </c>
      <c r="F70" s="7">
        <v>624</v>
      </c>
      <c r="G70" s="7">
        <v>2.7</v>
      </c>
      <c r="H70" s="9">
        <f t="shared" si="6"/>
        <v>0</v>
      </c>
      <c r="I70" s="230"/>
      <c r="J70" s="10">
        <f t="shared" si="7"/>
        <v>0</v>
      </c>
      <c r="K70" s="30">
        <f t="shared" si="8"/>
        <v>0</v>
      </c>
      <c r="L70" s="19" t="s">
        <v>38</v>
      </c>
      <c r="M70" s="214">
        <f>VLOOKUP($L70,Лист5!$A$1:$N$10,2,FALSE)*$K70</f>
        <v>0</v>
      </c>
      <c r="N70" s="214">
        <f>VLOOKUP($L70,Лист5!$A$1:$N$10,3,FALSE)*$K70</f>
        <v>0</v>
      </c>
      <c r="O70" s="214">
        <f>VLOOKUP($L70,Лист5!$A$1:$N$10,4,FALSE)*$K70</f>
        <v>0</v>
      </c>
      <c r="P70" s="214">
        <f>VLOOKUP($L70,Лист5!$A$1:$N$10,5,FALSE)*$K70</f>
        <v>0</v>
      </c>
      <c r="Q70" s="214">
        <f>VLOOKUP($L70,Лист5!$A$1:$N$10,6,FALSE)*$K70</f>
        <v>0</v>
      </c>
      <c r="R70" s="214">
        <f>VLOOKUP($L70,Лист5!$A$1:$N$10,7,FALSE)*$K70</f>
        <v>0</v>
      </c>
      <c r="S70" s="214">
        <f>VLOOKUP($L70,Лист5!$A$1:$N$10,8,FALSE)*$K70</f>
        <v>0</v>
      </c>
      <c r="T70" s="214">
        <f>VLOOKUP($L70,Лист5!$A$1:$N$10,9,FALSE)*$K70</f>
        <v>0</v>
      </c>
      <c r="U70" s="214">
        <f>VLOOKUP($L70,Лист5!$A$1:$N$10,10,FALSE)*$K70</f>
        <v>0</v>
      </c>
      <c r="V70" s="214">
        <f>VLOOKUP($L70,Лист5!$A$1:$N$10,11,FALSE)*$K70</f>
        <v>0</v>
      </c>
      <c r="W70" s="214">
        <f>VLOOKUP($L70,Лист5!$A$1:$N$10,12,FALSE)*$K70</f>
        <v>0</v>
      </c>
      <c r="X70" s="214">
        <f>VLOOKUP($L70,Лист5!$A$1:$N$10,13,FALSE)*$K70</f>
        <v>0</v>
      </c>
      <c r="Y70" s="214">
        <f>VLOOKUP($L70,Лист5!$A$1:$N$10,14,FALSE)*$K70</f>
        <v>0</v>
      </c>
      <c r="Z70" s="214" t="e">
        <f>VLOOKUP($L70,Лист5!$A$1:$N$10,15,FALSE)*$K70</f>
        <v>#REF!</v>
      </c>
      <c r="AA70" s="214" t="e">
        <f>VLOOKUP($L70,Лист5!$A$1:$N$10,16,FALSE)*$K70</f>
        <v>#REF!</v>
      </c>
      <c r="AB70" s="214" t="e">
        <f>VLOOKUP($L70,Лист5!$A$1:$N$10,17,FALSE)*$K70</f>
        <v>#REF!</v>
      </c>
      <c r="AC70" t="s">
        <v>225</v>
      </c>
    </row>
    <row r="71" spans="1:29" s="13" customFormat="1" hidden="1">
      <c r="A71" s="20"/>
      <c r="B71" s="233"/>
      <c r="C71" s="7" t="s">
        <v>114</v>
      </c>
      <c r="D71" s="7" t="s">
        <v>110</v>
      </c>
      <c r="E71" s="7">
        <v>1.3080000000000001</v>
      </c>
      <c r="F71" s="7">
        <v>624</v>
      </c>
      <c r="G71" s="7">
        <v>2.59</v>
      </c>
      <c r="H71" s="9">
        <f t="shared" si="6"/>
        <v>0</v>
      </c>
      <c r="I71" s="230"/>
      <c r="J71" s="10">
        <f t="shared" si="7"/>
        <v>0</v>
      </c>
      <c r="K71" s="30">
        <f t="shared" si="8"/>
        <v>0</v>
      </c>
      <c r="L71" s="19" t="s">
        <v>38</v>
      </c>
      <c r="M71" s="214">
        <f>VLOOKUP($L71,Лист5!$A$1:$N$10,2,FALSE)*$K71</f>
        <v>0</v>
      </c>
      <c r="N71" s="214">
        <f>VLOOKUP($L71,Лист5!$A$1:$N$10,3,FALSE)*$K71</f>
        <v>0</v>
      </c>
      <c r="O71" s="214">
        <f>VLOOKUP($L71,Лист5!$A$1:$N$10,4,FALSE)*$K71</f>
        <v>0</v>
      </c>
      <c r="P71" s="214">
        <f>VLOOKUP($L71,Лист5!$A$1:$N$10,5,FALSE)*$K71</f>
        <v>0</v>
      </c>
      <c r="Q71" s="214">
        <f>VLOOKUP($L71,Лист5!$A$1:$N$10,6,FALSE)*$K71</f>
        <v>0</v>
      </c>
      <c r="R71" s="214">
        <f>VLOOKUP($L71,Лист5!$A$1:$N$10,7,FALSE)*$K71</f>
        <v>0</v>
      </c>
      <c r="S71" s="214">
        <f>VLOOKUP($L71,Лист5!$A$1:$N$10,8,FALSE)*$K71</f>
        <v>0</v>
      </c>
      <c r="T71" s="214">
        <f>VLOOKUP($L71,Лист5!$A$1:$N$10,9,FALSE)*$K71</f>
        <v>0</v>
      </c>
      <c r="U71" s="214">
        <f>VLOOKUP($L71,Лист5!$A$1:$N$10,10,FALSE)*$K71</f>
        <v>0</v>
      </c>
      <c r="V71" s="214">
        <f>VLOOKUP($L71,Лист5!$A$1:$N$10,11,FALSE)*$K71</f>
        <v>0</v>
      </c>
      <c r="W71" s="214">
        <f>VLOOKUP($L71,Лист5!$A$1:$N$10,12,FALSE)*$K71</f>
        <v>0</v>
      </c>
      <c r="X71" s="214">
        <f>VLOOKUP($L71,Лист5!$A$1:$N$10,13,FALSE)*$K71</f>
        <v>0</v>
      </c>
      <c r="Y71" s="214">
        <f>VLOOKUP($L71,Лист5!$A$1:$N$10,14,FALSE)*$K71</f>
        <v>0</v>
      </c>
      <c r="Z71" s="214" t="e">
        <f>VLOOKUP($L71,Лист5!$A$1:$N$10,15,FALSE)*$K71</f>
        <v>#REF!</v>
      </c>
      <c r="AA71" s="214" t="e">
        <f>VLOOKUP($L71,Лист5!$A$1:$N$10,16,FALSE)*$K71</f>
        <v>#REF!</v>
      </c>
      <c r="AB71" s="214" t="e">
        <f>VLOOKUP($L71,Лист5!$A$1:$N$10,17,FALSE)*$K71</f>
        <v>#REF!</v>
      </c>
      <c r="AC71" t="s">
        <v>225</v>
      </c>
    </row>
    <row r="72" spans="1:29" s="13" customFormat="1">
      <c r="A72" s="20"/>
      <c r="B72" s="233"/>
      <c r="C72" s="7" t="s">
        <v>115</v>
      </c>
      <c r="D72" s="7" t="s">
        <v>116</v>
      </c>
      <c r="E72" s="7">
        <v>1.583</v>
      </c>
      <c r="F72" s="7">
        <v>624</v>
      </c>
      <c r="G72" s="7">
        <v>2.2599999999999998</v>
      </c>
      <c r="H72" s="9">
        <f t="shared" si="6"/>
        <v>0</v>
      </c>
      <c r="I72" s="230"/>
      <c r="J72" s="10">
        <f t="shared" si="7"/>
        <v>0</v>
      </c>
      <c r="K72" s="30">
        <f t="shared" si="8"/>
        <v>0</v>
      </c>
      <c r="L72" s="19" t="s">
        <v>38</v>
      </c>
      <c r="M72" s="214">
        <f>VLOOKUP($L72,Лист5!$A$1:$N$10,2,FALSE)*$K72</f>
        <v>0</v>
      </c>
      <c r="N72" s="214">
        <f>VLOOKUP($L72,Лист5!$A$1:$N$10,3,FALSE)*$K72</f>
        <v>0</v>
      </c>
      <c r="O72" s="214">
        <f>VLOOKUP($L72,Лист5!$A$1:$N$10,4,FALSE)*$K72</f>
        <v>0</v>
      </c>
      <c r="P72" s="214">
        <f>VLOOKUP($L72,Лист5!$A$1:$N$10,5,FALSE)*$K72</f>
        <v>0</v>
      </c>
      <c r="Q72" s="214">
        <f>VLOOKUP($L72,Лист5!$A$1:$N$10,6,FALSE)*$K72</f>
        <v>0</v>
      </c>
      <c r="R72" s="214">
        <f>VLOOKUP($L72,Лист5!$A$1:$N$10,7,FALSE)*$K72</f>
        <v>0</v>
      </c>
      <c r="S72" s="214">
        <f>VLOOKUP($L72,Лист5!$A$1:$N$10,8,FALSE)*$K72</f>
        <v>0</v>
      </c>
      <c r="T72" s="214">
        <f>VLOOKUP($L72,Лист5!$A$1:$N$10,9,FALSE)*$K72</f>
        <v>0</v>
      </c>
      <c r="U72" s="214">
        <f>VLOOKUP($L72,Лист5!$A$1:$N$10,10,FALSE)*$K72</f>
        <v>0</v>
      </c>
      <c r="V72" s="214">
        <f>VLOOKUP($L72,Лист5!$A$1:$N$10,11,FALSE)*$K72</f>
        <v>0</v>
      </c>
      <c r="W72" s="214">
        <f>VLOOKUP($L72,Лист5!$A$1:$N$10,12,FALSE)*$K72</f>
        <v>0</v>
      </c>
      <c r="X72" s="214">
        <f>VLOOKUP($L72,Лист5!$A$1:$N$10,13,FALSE)*$K72</f>
        <v>0</v>
      </c>
      <c r="Y72" s="214">
        <f>VLOOKUP($L72,Лист5!$A$1:$N$10,14,FALSE)*$K72</f>
        <v>0</v>
      </c>
      <c r="Z72" s="214" t="e">
        <f>VLOOKUP($L72,Лист5!$A$1:$N$10,15,FALSE)*$K72</f>
        <v>#REF!</v>
      </c>
      <c r="AA72" s="214" t="e">
        <f>VLOOKUP($L72,Лист5!$A$1:$N$10,16,FALSE)*$K72</f>
        <v>#REF!</v>
      </c>
      <c r="AB72" s="214" t="e">
        <f>VLOOKUP($L72,Лист5!$A$1:$N$10,17,FALSE)*$K72</f>
        <v>#REF!</v>
      </c>
      <c r="AC72" t="s">
        <v>225</v>
      </c>
    </row>
    <row r="73" spans="1:29" hidden="1">
      <c r="A73" s="6"/>
      <c r="B73" s="234"/>
      <c r="C73" s="7" t="s">
        <v>117</v>
      </c>
      <c r="D73" s="7" t="s">
        <v>117</v>
      </c>
      <c r="E73" s="7">
        <v>1.079</v>
      </c>
      <c r="F73" s="7">
        <v>676</v>
      </c>
      <c r="G73" s="7">
        <v>1.92</v>
      </c>
      <c r="H73" s="15">
        <f t="shared" si="6"/>
        <v>0</v>
      </c>
      <c r="I73" s="230"/>
      <c r="J73" s="10">
        <f t="shared" si="7"/>
        <v>0</v>
      </c>
      <c r="K73" s="30">
        <f t="shared" si="8"/>
        <v>0</v>
      </c>
      <c r="L73" s="19" t="s">
        <v>38</v>
      </c>
      <c r="M73" s="214">
        <f>VLOOKUP($L73,Лист5!$A$1:$N$10,2,FALSE)*$K73</f>
        <v>0</v>
      </c>
      <c r="N73" s="214">
        <f>VLOOKUP($L73,Лист5!$A$1:$N$10,3,FALSE)*$K73</f>
        <v>0</v>
      </c>
      <c r="O73" s="214">
        <f>VLOOKUP($L73,Лист5!$A$1:$N$10,4,FALSE)*$K73</f>
        <v>0</v>
      </c>
      <c r="P73" s="214">
        <f>VLOOKUP($L73,Лист5!$A$1:$N$10,5,FALSE)*$K73</f>
        <v>0</v>
      </c>
      <c r="Q73" s="214">
        <f>VLOOKUP($L73,Лист5!$A$1:$N$10,6,FALSE)*$K73</f>
        <v>0</v>
      </c>
      <c r="R73" s="214">
        <f>VLOOKUP($L73,Лист5!$A$1:$N$10,7,FALSE)*$K73</f>
        <v>0</v>
      </c>
      <c r="S73" s="214">
        <f>VLOOKUP($L73,Лист5!$A$1:$N$10,8,FALSE)*$K73</f>
        <v>0</v>
      </c>
      <c r="T73" s="214">
        <f>VLOOKUP($L73,Лист5!$A$1:$N$10,9,FALSE)*$K73</f>
        <v>0</v>
      </c>
      <c r="U73" s="214">
        <f>VLOOKUP($L73,Лист5!$A$1:$N$10,10,FALSE)*$K73</f>
        <v>0</v>
      </c>
      <c r="V73" s="214">
        <f>VLOOKUP($L73,Лист5!$A$1:$N$10,11,FALSE)*$K73</f>
        <v>0</v>
      </c>
      <c r="W73" s="214">
        <f>VLOOKUP($L73,Лист5!$A$1:$N$10,12,FALSE)*$K73</f>
        <v>0</v>
      </c>
      <c r="X73" s="214">
        <f>VLOOKUP($L73,Лист5!$A$1:$N$10,13,FALSE)*$K73</f>
        <v>0</v>
      </c>
      <c r="Y73" s="214">
        <f>VLOOKUP($L73,Лист5!$A$1:$N$10,14,FALSE)*$K73</f>
        <v>0</v>
      </c>
      <c r="Z73" s="214" t="e">
        <f>VLOOKUP($L73,Лист5!$A$1:$N$10,15,FALSE)*$K73</f>
        <v>#REF!</v>
      </c>
      <c r="AA73" s="214" t="e">
        <f>VLOOKUP($L73,Лист5!$A$1:$N$10,16,FALSE)*$K73</f>
        <v>#REF!</v>
      </c>
      <c r="AB73" s="214" t="e">
        <f>VLOOKUP($L73,Лист5!$A$1:$N$10,17,FALSE)*$K73</f>
        <v>#REF!</v>
      </c>
      <c r="AC73" t="s">
        <v>227</v>
      </c>
    </row>
    <row r="74" spans="1:29">
      <c r="A74" s="6"/>
      <c r="B74" s="233"/>
      <c r="C74" s="7" t="s">
        <v>118</v>
      </c>
      <c r="D74" s="7" t="s">
        <v>119</v>
      </c>
      <c r="E74" s="7">
        <v>1.284</v>
      </c>
      <c r="F74" s="7">
        <v>728</v>
      </c>
      <c r="G74" s="7">
        <v>2.62</v>
      </c>
      <c r="H74" s="9">
        <f t="shared" si="6"/>
        <v>0</v>
      </c>
      <c r="I74" s="230"/>
      <c r="J74" s="10">
        <f t="shared" si="7"/>
        <v>0</v>
      </c>
      <c r="K74" s="30">
        <f t="shared" si="8"/>
        <v>0</v>
      </c>
      <c r="L74" s="19" t="s">
        <v>38</v>
      </c>
      <c r="M74" s="214">
        <f>VLOOKUP($L74,Лист5!$A$1:$N$10,2,FALSE)*$K74</f>
        <v>0</v>
      </c>
      <c r="N74" s="214">
        <f>VLOOKUP($L74,Лист5!$A$1:$N$10,3,FALSE)*$K74</f>
        <v>0</v>
      </c>
      <c r="O74" s="214">
        <f>VLOOKUP($L74,Лист5!$A$1:$N$10,4,FALSE)*$K74</f>
        <v>0</v>
      </c>
      <c r="P74" s="214">
        <f>VLOOKUP($L74,Лист5!$A$1:$N$10,5,FALSE)*$K74</f>
        <v>0</v>
      </c>
      <c r="Q74" s="214">
        <f>VLOOKUP($L74,Лист5!$A$1:$N$10,6,FALSE)*$K74</f>
        <v>0</v>
      </c>
      <c r="R74" s="214">
        <f>VLOOKUP($L74,Лист5!$A$1:$N$10,7,FALSE)*$K74</f>
        <v>0</v>
      </c>
      <c r="S74" s="214">
        <f>VLOOKUP($L74,Лист5!$A$1:$N$10,8,FALSE)*$K74</f>
        <v>0</v>
      </c>
      <c r="T74" s="214">
        <f>VLOOKUP($L74,Лист5!$A$1:$N$10,9,FALSE)*$K74</f>
        <v>0</v>
      </c>
      <c r="U74" s="214">
        <f>VLOOKUP($L74,Лист5!$A$1:$N$10,10,FALSE)*$K74</f>
        <v>0</v>
      </c>
      <c r="V74" s="214">
        <f>VLOOKUP($L74,Лист5!$A$1:$N$10,11,FALSE)*$K74</f>
        <v>0</v>
      </c>
      <c r="W74" s="214">
        <f>VLOOKUP($L74,Лист5!$A$1:$N$10,12,FALSE)*$K74</f>
        <v>0</v>
      </c>
      <c r="X74" s="214">
        <f>VLOOKUP($L74,Лист5!$A$1:$N$10,13,FALSE)*$K74</f>
        <v>0</v>
      </c>
      <c r="Y74" s="214">
        <f>VLOOKUP($L74,Лист5!$A$1:$N$10,14,FALSE)*$K74</f>
        <v>0</v>
      </c>
      <c r="Z74" s="214" t="e">
        <f>VLOOKUP($L74,Лист5!$A$1:$N$10,15,FALSE)*$K74</f>
        <v>#REF!</v>
      </c>
      <c r="AA74" s="214" t="e">
        <f>VLOOKUP($L74,Лист5!$A$1:$N$10,16,FALSE)*$K74</f>
        <v>#REF!</v>
      </c>
      <c r="AB74" s="214" t="e">
        <f>VLOOKUP($L74,Лист5!$A$1:$N$10,17,FALSE)*$K74</f>
        <v>#REF!</v>
      </c>
      <c r="AC74" t="s">
        <v>225</v>
      </c>
    </row>
    <row r="75" spans="1:29" s="13" customFormat="1">
      <c r="A75" s="20"/>
      <c r="B75" s="238"/>
      <c r="C75" s="34" t="s">
        <v>120</v>
      </c>
      <c r="D75" s="34" t="s">
        <v>120</v>
      </c>
      <c r="E75" s="7">
        <v>0.16800000000000001</v>
      </c>
      <c r="F75" s="34">
        <v>5460</v>
      </c>
      <c r="G75" s="34">
        <v>10.26</v>
      </c>
      <c r="H75" s="16">
        <f t="shared" si="6"/>
        <v>0</v>
      </c>
      <c r="I75" s="230"/>
      <c r="J75" s="35">
        <f t="shared" si="7"/>
        <v>0</v>
      </c>
      <c r="K75" s="35">
        <f t="shared" si="8"/>
        <v>0</v>
      </c>
      <c r="L75" s="19" t="s">
        <v>38</v>
      </c>
      <c r="M75" s="214">
        <f>VLOOKUP($L75,Лист5!$A$1:$N$10,2,FALSE)*$K75</f>
        <v>0</v>
      </c>
      <c r="N75" s="214">
        <f>VLOOKUP($L75,Лист5!$A$1:$N$10,3,FALSE)*$K75</f>
        <v>0</v>
      </c>
      <c r="O75" s="214">
        <f>VLOOKUP($L75,Лист5!$A$1:$N$10,4,FALSE)*$K75</f>
        <v>0</v>
      </c>
      <c r="P75" s="214">
        <f>VLOOKUP($L75,Лист5!$A$1:$N$10,5,FALSE)*$K75</f>
        <v>0</v>
      </c>
      <c r="Q75" s="214">
        <f>VLOOKUP($L75,Лист5!$A$1:$N$10,6,FALSE)*$K75</f>
        <v>0</v>
      </c>
      <c r="R75" s="214">
        <f>VLOOKUP($L75,Лист5!$A$1:$N$10,7,FALSE)*$K75</f>
        <v>0</v>
      </c>
      <c r="S75" s="214">
        <f>VLOOKUP($L75,Лист5!$A$1:$N$10,8,FALSE)*$K75</f>
        <v>0</v>
      </c>
      <c r="T75" s="214">
        <f>VLOOKUP($L75,Лист5!$A$1:$N$10,9,FALSE)*$K75</f>
        <v>0</v>
      </c>
      <c r="U75" s="214">
        <f>VLOOKUP($L75,Лист5!$A$1:$N$10,10,FALSE)*$K75</f>
        <v>0</v>
      </c>
      <c r="V75" s="214">
        <f>VLOOKUP($L75,Лист5!$A$1:$N$10,11,FALSE)*$K75</f>
        <v>0</v>
      </c>
      <c r="W75" s="214">
        <f>VLOOKUP($L75,Лист5!$A$1:$N$10,12,FALSE)*$K75</f>
        <v>0</v>
      </c>
      <c r="X75" s="214">
        <f>VLOOKUP($L75,Лист5!$A$1:$N$10,13,FALSE)*$K75</f>
        <v>0</v>
      </c>
      <c r="Y75" s="214">
        <f>VLOOKUP($L75,Лист5!$A$1:$N$10,14,FALSE)*$K75</f>
        <v>0</v>
      </c>
      <c r="Z75" s="214" t="e">
        <f>VLOOKUP($L75,Лист5!$A$1:$N$10,15,FALSE)*$K75</f>
        <v>#REF!</v>
      </c>
      <c r="AA75" s="214" t="e">
        <f>VLOOKUP($L75,Лист5!$A$1:$N$10,16,FALSE)*$K75</f>
        <v>#REF!</v>
      </c>
      <c r="AB75" s="214" t="e">
        <f>VLOOKUP($L75,Лист5!$A$1:$N$10,17,FALSE)*$K75</f>
        <v>#REF!</v>
      </c>
      <c r="AC75" t="s">
        <v>229</v>
      </c>
    </row>
    <row r="76" spans="1:29" s="13" customFormat="1">
      <c r="A76" s="20"/>
      <c r="B76" s="239"/>
      <c r="C76" s="34" t="s">
        <v>121</v>
      </c>
      <c r="D76" s="34" t="s">
        <v>122</v>
      </c>
      <c r="E76" s="7">
        <v>0.17</v>
      </c>
      <c r="F76" s="34">
        <v>5460</v>
      </c>
      <c r="G76" s="34">
        <v>12.22</v>
      </c>
      <c r="H76" s="16">
        <f t="shared" si="6"/>
        <v>0</v>
      </c>
      <c r="I76" s="230"/>
      <c r="J76" s="36">
        <f t="shared" si="7"/>
        <v>0</v>
      </c>
      <c r="K76" s="36">
        <f t="shared" si="8"/>
        <v>0</v>
      </c>
      <c r="L76" s="19" t="s">
        <v>38</v>
      </c>
      <c r="M76" s="214">
        <f>VLOOKUP($L76,Лист5!$A$1:$N$10,2,FALSE)*$K76</f>
        <v>0</v>
      </c>
      <c r="N76" s="214">
        <f>VLOOKUP($L76,Лист5!$A$1:$N$10,3,FALSE)*$K76</f>
        <v>0</v>
      </c>
      <c r="O76" s="214">
        <f>VLOOKUP($L76,Лист5!$A$1:$N$10,4,FALSE)*$K76</f>
        <v>0</v>
      </c>
      <c r="P76" s="214">
        <f>VLOOKUP($L76,Лист5!$A$1:$N$10,5,FALSE)*$K76</f>
        <v>0</v>
      </c>
      <c r="Q76" s="214">
        <f>VLOOKUP($L76,Лист5!$A$1:$N$10,6,FALSE)*$K76</f>
        <v>0</v>
      </c>
      <c r="R76" s="214">
        <f>VLOOKUP($L76,Лист5!$A$1:$N$10,7,FALSE)*$K76</f>
        <v>0</v>
      </c>
      <c r="S76" s="214">
        <f>VLOOKUP($L76,Лист5!$A$1:$N$10,8,FALSE)*$K76</f>
        <v>0</v>
      </c>
      <c r="T76" s="214">
        <f>VLOOKUP($L76,Лист5!$A$1:$N$10,9,FALSE)*$K76</f>
        <v>0</v>
      </c>
      <c r="U76" s="214">
        <f>VLOOKUP($L76,Лист5!$A$1:$N$10,10,FALSE)*$K76</f>
        <v>0</v>
      </c>
      <c r="V76" s="214">
        <f>VLOOKUP($L76,Лист5!$A$1:$N$10,11,FALSE)*$K76</f>
        <v>0</v>
      </c>
      <c r="W76" s="214">
        <f>VLOOKUP($L76,Лист5!$A$1:$N$10,12,FALSE)*$K76</f>
        <v>0</v>
      </c>
      <c r="X76" s="214">
        <f>VLOOKUP($L76,Лист5!$A$1:$N$10,13,FALSE)*$K76</f>
        <v>0</v>
      </c>
      <c r="Y76" s="214">
        <f>VLOOKUP($L76,Лист5!$A$1:$N$10,14,FALSE)*$K76</f>
        <v>0</v>
      </c>
      <c r="Z76" s="214" t="e">
        <f>VLOOKUP($L76,Лист5!$A$1:$N$10,15,FALSE)*$K76</f>
        <v>#REF!</v>
      </c>
      <c r="AA76" s="214" t="e">
        <f>VLOOKUP($L76,Лист5!$A$1:$N$10,16,FALSE)*$K76</f>
        <v>#REF!</v>
      </c>
      <c r="AB76" s="214" t="e">
        <f>VLOOKUP($L76,Лист5!$A$1:$N$10,17,FALSE)*$K76</f>
        <v>#REF!</v>
      </c>
      <c r="AC76" t="s">
        <v>229</v>
      </c>
    </row>
    <row r="77" spans="1:29" s="13" customFormat="1" hidden="1">
      <c r="A77" s="20"/>
      <c r="B77" s="239"/>
      <c r="C77" s="34" t="s">
        <v>123</v>
      </c>
      <c r="D77" s="34" t="s">
        <v>123</v>
      </c>
      <c r="E77" s="7">
        <v>0.17100000000000001</v>
      </c>
      <c r="F77" s="34">
        <v>5460</v>
      </c>
      <c r="G77" s="232">
        <v>9.81</v>
      </c>
      <c r="H77" s="16">
        <f t="shared" si="6"/>
        <v>0</v>
      </c>
      <c r="I77" s="230"/>
      <c r="J77" s="36">
        <f t="shared" si="7"/>
        <v>0</v>
      </c>
      <c r="K77" s="36">
        <f t="shared" si="8"/>
        <v>0</v>
      </c>
      <c r="L77" s="19" t="s">
        <v>38</v>
      </c>
      <c r="M77" s="214">
        <f>VLOOKUP($L77,Лист5!$A$1:$N$10,2,FALSE)*$K77</f>
        <v>0</v>
      </c>
      <c r="N77" s="214">
        <f>VLOOKUP($L77,Лист5!$A$1:$N$10,3,FALSE)*$K77</f>
        <v>0</v>
      </c>
      <c r="O77" s="214">
        <f>VLOOKUP($L77,Лист5!$A$1:$N$10,4,FALSE)*$K77</f>
        <v>0</v>
      </c>
      <c r="P77" s="214">
        <f>VLOOKUP($L77,Лист5!$A$1:$N$10,5,FALSE)*$K77</f>
        <v>0</v>
      </c>
      <c r="Q77" s="214">
        <f>VLOOKUP($L77,Лист5!$A$1:$N$10,6,FALSE)*$K77</f>
        <v>0</v>
      </c>
      <c r="R77" s="214">
        <f>VLOOKUP($L77,Лист5!$A$1:$N$10,7,FALSE)*$K77</f>
        <v>0</v>
      </c>
      <c r="S77" s="214">
        <f>VLOOKUP($L77,Лист5!$A$1:$N$10,8,FALSE)*$K77</f>
        <v>0</v>
      </c>
      <c r="T77" s="214">
        <f>VLOOKUP($L77,Лист5!$A$1:$N$10,9,FALSE)*$K77</f>
        <v>0</v>
      </c>
      <c r="U77" s="214">
        <f>VLOOKUP($L77,Лист5!$A$1:$N$10,10,FALSE)*$K77</f>
        <v>0</v>
      </c>
      <c r="V77" s="214">
        <f>VLOOKUP($L77,Лист5!$A$1:$N$10,11,FALSE)*$K77</f>
        <v>0</v>
      </c>
      <c r="W77" s="214">
        <f>VLOOKUP($L77,Лист5!$A$1:$N$10,12,FALSE)*$K77</f>
        <v>0</v>
      </c>
      <c r="X77" s="214">
        <f>VLOOKUP($L77,Лист5!$A$1:$N$10,13,FALSE)*$K77</f>
        <v>0</v>
      </c>
      <c r="Y77" s="214">
        <f>VLOOKUP($L77,Лист5!$A$1:$N$10,14,FALSE)*$K77</f>
        <v>0</v>
      </c>
      <c r="Z77" s="214" t="e">
        <f>VLOOKUP($L77,Лист5!$A$1:$N$10,15,FALSE)*$K77</f>
        <v>#REF!</v>
      </c>
      <c r="AA77" s="214" t="e">
        <f>VLOOKUP($L77,Лист5!$A$1:$N$10,16,FALSE)*$K77</f>
        <v>#REF!</v>
      </c>
      <c r="AB77" s="214" t="e">
        <f>VLOOKUP($L77,Лист5!$A$1:$N$10,17,FALSE)*$K77</f>
        <v>#REF!</v>
      </c>
      <c r="AC77" t="s">
        <v>229</v>
      </c>
    </row>
    <row r="78" spans="1:29" s="13" customFormat="1">
      <c r="A78" s="20"/>
      <c r="B78" s="239"/>
      <c r="C78" s="34" t="s">
        <v>124</v>
      </c>
      <c r="D78" s="34" t="s">
        <v>125</v>
      </c>
      <c r="E78" s="7">
        <v>0.185</v>
      </c>
      <c r="F78" s="34">
        <v>5460</v>
      </c>
      <c r="G78" s="232">
        <v>12.07</v>
      </c>
      <c r="H78" s="16">
        <f t="shared" si="6"/>
        <v>0</v>
      </c>
      <c r="I78" s="230"/>
      <c r="J78" s="35">
        <f t="shared" si="7"/>
        <v>0</v>
      </c>
      <c r="K78" s="36">
        <f t="shared" si="8"/>
        <v>0</v>
      </c>
      <c r="L78" s="19" t="s">
        <v>38</v>
      </c>
      <c r="M78" s="214">
        <f>VLOOKUP($L78,Лист5!$A$1:$N$10,2,FALSE)*$K78</f>
        <v>0</v>
      </c>
      <c r="N78" s="214">
        <f>VLOOKUP($L78,Лист5!$A$1:$N$10,3,FALSE)*$K78</f>
        <v>0</v>
      </c>
      <c r="O78" s="214">
        <f>VLOOKUP($L78,Лист5!$A$1:$N$10,4,FALSE)*$K78</f>
        <v>0</v>
      </c>
      <c r="P78" s="214">
        <f>VLOOKUP($L78,Лист5!$A$1:$N$10,5,FALSE)*$K78</f>
        <v>0</v>
      </c>
      <c r="Q78" s="214">
        <f>VLOOKUP($L78,Лист5!$A$1:$N$10,6,FALSE)*$K78</f>
        <v>0</v>
      </c>
      <c r="R78" s="214">
        <f>VLOOKUP($L78,Лист5!$A$1:$N$10,7,FALSE)*$K78</f>
        <v>0</v>
      </c>
      <c r="S78" s="214">
        <f>VLOOKUP($L78,Лист5!$A$1:$N$10,8,FALSE)*$K78</f>
        <v>0</v>
      </c>
      <c r="T78" s="214">
        <f>VLOOKUP($L78,Лист5!$A$1:$N$10,9,FALSE)*$K78</f>
        <v>0</v>
      </c>
      <c r="U78" s="214">
        <f>VLOOKUP($L78,Лист5!$A$1:$N$10,10,FALSE)*$K78</f>
        <v>0</v>
      </c>
      <c r="V78" s="214">
        <f>VLOOKUP($L78,Лист5!$A$1:$N$10,11,FALSE)*$K78</f>
        <v>0</v>
      </c>
      <c r="W78" s="214">
        <f>VLOOKUP($L78,Лист5!$A$1:$N$10,12,FALSE)*$K78</f>
        <v>0</v>
      </c>
      <c r="X78" s="214">
        <f>VLOOKUP($L78,Лист5!$A$1:$N$10,13,FALSE)*$K78</f>
        <v>0</v>
      </c>
      <c r="Y78" s="214">
        <f>VLOOKUP($L78,Лист5!$A$1:$N$10,14,FALSE)*$K78</f>
        <v>0</v>
      </c>
      <c r="Z78" s="214" t="e">
        <f>VLOOKUP($L78,Лист5!$A$1:$N$10,15,FALSE)*$K78</f>
        <v>#REF!</v>
      </c>
      <c r="AA78" s="214" t="e">
        <f>VLOOKUP($L78,Лист5!$A$1:$N$10,16,FALSE)*$K78</f>
        <v>#REF!</v>
      </c>
      <c r="AB78" s="214" t="e">
        <f>VLOOKUP($L78,Лист5!$A$1:$N$10,17,FALSE)*$K78</f>
        <v>#REF!</v>
      </c>
      <c r="AC78" t="s">
        <v>229</v>
      </c>
    </row>
    <row r="79" spans="1:29" s="13" customFormat="1" hidden="1">
      <c r="A79" s="20"/>
      <c r="B79" s="238"/>
      <c r="C79" s="34" t="s">
        <v>126</v>
      </c>
      <c r="D79" s="34" t="s">
        <v>126</v>
      </c>
      <c r="E79" s="7">
        <v>0.251</v>
      </c>
      <c r="F79" s="34">
        <v>3412.5</v>
      </c>
      <c r="G79" s="34">
        <v>5.74</v>
      </c>
      <c r="H79" s="16">
        <f t="shared" si="6"/>
        <v>0</v>
      </c>
      <c r="I79" s="230"/>
      <c r="J79" s="36">
        <f t="shared" si="7"/>
        <v>0</v>
      </c>
      <c r="K79" s="11">
        <f t="shared" si="8"/>
        <v>0</v>
      </c>
      <c r="L79" s="19" t="s">
        <v>38</v>
      </c>
      <c r="M79" s="214">
        <f>VLOOKUP($L79,Лист5!$A$1:$N$10,2,FALSE)*$K79</f>
        <v>0</v>
      </c>
      <c r="N79" s="214">
        <f>VLOOKUP($L79,Лист5!$A$1:$N$10,3,FALSE)*$K79</f>
        <v>0</v>
      </c>
      <c r="O79" s="214">
        <f>VLOOKUP($L79,Лист5!$A$1:$N$10,4,FALSE)*$K79</f>
        <v>0</v>
      </c>
      <c r="P79" s="214">
        <f>VLOOKUP($L79,Лист5!$A$1:$N$10,5,FALSE)*$K79</f>
        <v>0</v>
      </c>
      <c r="Q79" s="214">
        <f>VLOOKUP($L79,Лист5!$A$1:$N$10,6,FALSE)*$K79</f>
        <v>0</v>
      </c>
      <c r="R79" s="214">
        <f>VLOOKUP($L79,Лист5!$A$1:$N$10,7,FALSE)*$K79</f>
        <v>0</v>
      </c>
      <c r="S79" s="214">
        <f>VLOOKUP($L79,Лист5!$A$1:$N$10,8,FALSE)*$K79</f>
        <v>0</v>
      </c>
      <c r="T79" s="214">
        <f>VLOOKUP($L79,Лист5!$A$1:$N$10,9,FALSE)*$K79</f>
        <v>0</v>
      </c>
      <c r="U79" s="214">
        <f>VLOOKUP($L79,Лист5!$A$1:$N$10,10,FALSE)*$K79</f>
        <v>0</v>
      </c>
      <c r="V79" s="214">
        <f>VLOOKUP($L79,Лист5!$A$1:$N$10,11,FALSE)*$K79</f>
        <v>0</v>
      </c>
      <c r="W79" s="214">
        <f>VLOOKUP($L79,Лист5!$A$1:$N$10,12,FALSE)*$K79</f>
        <v>0</v>
      </c>
      <c r="X79" s="214">
        <f>VLOOKUP($L79,Лист5!$A$1:$N$10,13,FALSE)*$K79</f>
        <v>0</v>
      </c>
      <c r="Y79" s="214">
        <f>VLOOKUP($L79,Лист5!$A$1:$N$10,14,FALSE)*$K79</f>
        <v>0</v>
      </c>
      <c r="Z79" s="214" t="e">
        <f>VLOOKUP($L79,Лист5!$A$1:$N$10,15,FALSE)*$K79</f>
        <v>#REF!</v>
      </c>
      <c r="AA79" s="214" t="e">
        <f>VLOOKUP($L79,Лист5!$A$1:$N$10,16,FALSE)*$K79</f>
        <v>#REF!</v>
      </c>
      <c r="AB79" s="214" t="e">
        <f>VLOOKUP($L79,Лист5!$A$1:$N$10,17,FALSE)*$K79</f>
        <v>#REF!</v>
      </c>
      <c r="AC79" t="s">
        <v>229</v>
      </c>
    </row>
    <row r="80" spans="1:29" s="13" customFormat="1" hidden="1">
      <c r="A80" s="20"/>
      <c r="B80" s="239"/>
      <c r="C80" s="34" t="s">
        <v>127</v>
      </c>
      <c r="D80" s="34" t="s">
        <v>128</v>
      </c>
      <c r="E80" s="7">
        <v>0.31</v>
      </c>
      <c r="F80" s="34">
        <v>3412.5</v>
      </c>
      <c r="G80" s="34">
        <v>4.8099999999999996</v>
      </c>
      <c r="H80" s="16">
        <f t="shared" si="6"/>
        <v>0</v>
      </c>
      <c r="I80" s="230"/>
      <c r="J80" s="36">
        <f t="shared" si="7"/>
        <v>0</v>
      </c>
      <c r="K80" s="35">
        <f t="shared" si="8"/>
        <v>0</v>
      </c>
      <c r="L80" s="19" t="s">
        <v>38</v>
      </c>
      <c r="M80" s="214">
        <f>VLOOKUP($L80,Лист5!$A$1:$N$10,2,FALSE)*$K80</f>
        <v>0</v>
      </c>
      <c r="N80" s="214">
        <f>VLOOKUP($L80,Лист5!$A$1:$N$10,3,FALSE)*$K80</f>
        <v>0</v>
      </c>
      <c r="O80" s="214">
        <f>VLOOKUP($L80,Лист5!$A$1:$N$10,4,FALSE)*$K80</f>
        <v>0</v>
      </c>
      <c r="P80" s="214">
        <f>VLOOKUP($L80,Лист5!$A$1:$N$10,5,FALSE)*$K80</f>
        <v>0</v>
      </c>
      <c r="Q80" s="214">
        <f>VLOOKUP($L80,Лист5!$A$1:$N$10,6,FALSE)*$K80</f>
        <v>0</v>
      </c>
      <c r="R80" s="214">
        <f>VLOOKUP($L80,Лист5!$A$1:$N$10,7,FALSE)*$K80</f>
        <v>0</v>
      </c>
      <c r="S80" s="214">
        <f>VLOOKUP($L80,Лист5!$A$1:$N$10,8,FALSE)*$K80</f>
        <v>0</v>
      </c>
      <c r="T80" s="214">
        <f>VLOOKUP($L80,Лист5!$A$1:$N$10,9,FALSE)*$K80</f>
        <v>0</v>
      </c>
      <c r="U80" s="214">
        <f>VLOOKUP($L80,Лист5!$A$1:$N$10,10,FALSE)*$K80</f>
        <v>0</v>
      </c>
      <c r="V80" s="214">
        <f>VLOOKUP($L80,Лист5!$A$1:$N$10,11,FALSE)*$K80</f>
        <v>0</v>
      </c>
      <c r="W80" s="214">
        <f>VLOOKUP($L80,Лист5!$A$1:$N$10,12,FALSE)*$K80</f>
        <v>0</v>
      </c>
      <c r="X80" s="214">
        <f>VLOOKUP($L80,Лист5!$A$1:$N$10,13,FALSE)*$K80</f>
        <v>0</v>
      </c>
      <c r="Y80" s="214">
        <f>VLOOKUP($L80,Лист5!$A$1:$N$10,14,FALSE)*$K80</f>
        <v>0</v>
      </c>
      <c r="Z80" s="214" t="e">
        <f>VLOOKUP($L80,Лист5!$A$1:$N$10,15,FALSE)*$K80</f>
        <v>#REF!</v>
      </c>
      <c r="AA80" s="214" t="e">
        <f>VLOOKUP($L80,Лист5!$A$1:$N$10,16,FALSE)*$K80</f>
        <v>#REF!</v>
      </c>
      <c r="AB80" s="214" t="e">
        <f>VLOOKUP($L80,Лист5!$A$1:$N$10,17,FALSE)*$K80</f>
        <v>#REF!</v>
      </c>
      <c r="AC80" t="s">
        <v>229</v>
      </c>
    </row>
    <row r="81" spans="1:29" s="13" customFormat="1" hidden="1">
      <c r="A81" s="20"/>
      <c r="B81" s="234"/>
      <c r="C81" s="7" t="s">
        <v>129</v>
      </c>
      <c r="D81" s="7" t="s">
        <v>129</v>
      </c>
      <c r="E81" s="7">
        <v>0.27700000000000002</v>
      </c>
      <c r="F81" s="7">
        <v>4992</v>
      </c>
      <c r="G81" s="7">
        <v>3.14</v>
      </c>
      <c r="H81" s="16">
        <f t="shared" si="6"/>
        <v>0</v>
      </c>
      <c r="I81" s="230"/>
      <c r="J81" s="10">
        <f t="shared" si="7"/>
        <v>0</v>
      </c>
      <c r="K81" s="30">
        <f t="shared" si="8"/>
        <v>0</v>
      </c>
      <c r="L81" s="19" t="s">
        <v>38</v>
      </c>
      <c r="M81" s="214">
        <f>VLOOKUP($L81,Лист5!$A$1:$N$10,2,FALSE)*$K81</f>
        <v>0</v>
      </c>
      <c r="N81" s="214">
        <f>VLOOKUP($L81,Лист5!$A$1:$N$10,3,FALSE)*$K81</f>
        <v>0</v>
      </c>
      <c r="O81" s="214">
        <f>VLOOKUP($L81,Лист5!$A$1:$N$10,4,FALSE)*$K81</f>
        <v>0</v>
      </c>
      <c r="P81" s="214">
        <f>VLOOKUP($L81,Лист5!$A$1:$N$10,5,FALSE)*$K81</f>
        <v>0</v>
      </c>
      <c r="Q81" s="214">
        <f>VLOOKUP($L81,Лист5!$A$1:$N$10,6,FALSE)*$K81</f>
        <v>0</v>
      </c>
      <c r="R81" s="214">
        <f>VLOOKUP($L81,Лист5!$A$1:$N$10,7,FALSE)*$K81</f>
        <v>0</v>
      </c>
      <c r="S81" s="214">
        <f>VLOOKUP($L81,Лист5!$A$1:$N$10,8,FALSE)*$K81</f>
        <v>0</v>
      </c>
      <c r="T81" s="214">
        <f>VLOOKUP($L81,Лист5!$A$1:$N$10,9,FALSE)*$K81</f>
        <v>0</v>
      </c>
      <c r="U81" s="214">
        <f>VLOOKUP($L81,Лист5!$A$1:$N$10,10,FALSE)*$K81</f>
        <v>0</v>
      </c>
      <c r="V81" s="214">
        <f>VLOOKUP($L81,Лист5!$A$1:$N$10,11,FALSE)*$K81</f>
        <v>0</v>
      </c>
      <c r="W81" s="214">
        <f>VLOOKUP($L81,Лист5!$A$1:$N$10,12,FALSE)*$K81</f>
        <v>0</v>
      </c>
      <c r="X81" s="214">
        <f>VLOOKUP($L81,Лист5!$A$1:$N$10,13,FALSE)*$K81</f>
        <v>0</v>
      </c>
      <c r="Y81" s="214">
        <f>VLOOKUP($L81,Лист5!$A$1:$N$10,14,FALSE)*$K81</f>
        <v>0</v>
      </c>
      <c r="Z81" s="214" t="e">
        <f>VLOOKUP($L81,Лист5!$A$1:$N$10,15,FALSE)*$K81</f>
        <v>#REF!</v>
      </c>
      <c r="AA81" s="214" t="e">
        <f>VLOOKUP($L81,Лист5!$A$1:$N$10,16,FALSE)*$K81</f>
        <v>#REF!</v>
      </c>
      <c r="AB81" s="214" t="e">
        <f>VLOOKUP($L81,Лист5!$A$1:$N$10,17,FALSE)*$K81</f>
        <v>#REF!</v>
      </c>
      <c r="AC81" t="s">
        <v>229</v>
      </c>
    </row>
    <row r="82" spans="1:29">
      <c r="A82" s="6"/>
      <c r="B82" s="237"/>
      <c r="C82" s="7" t="s">
        <v>130</v>
      </c>
      <c r="D82" s="7" t="s">
        <v>131</v>
      </c>
      <c r="E82" s="7">
        <v>0.41699999999999998</v>
      </c>
      <c r="F82" s="7">
        <v>3042</v>
      </c>
      <c r="G82" s="7">
        <v>2.1800000000000002</v>
      </c>
      <c r="H82" s="16">
        <f t="shared" si="6"/>
        <v>0</v>
      </c>
      <c r="I82" s="230"/>
      <c r="J82" s="10">
        <f t="shared" si="7"/>
        <v>0</v>
      </c>
      <c r="K82" s="30">
        <f t="shared" si="8"/>
        <v>0</v>
      </c>
      <c r="L82" s="19" t="s">
        <v>38</v>
      </c>
      <c r="M82" s="214">
        <f>VLOOKUP($L82,Лист5!$A$1:$N$10,2,FALSE)*$K82</f>
        <v>0</v>
      </c>
      <c r="N82" s="214">
        <f>VLOOKUP($L82,Лист5!$A$1:$N$10,3,FALSE)*$K82</f>
        <v>0</v>
      </c>
      <c r="O82" s="214">
        <f>VLOOKUP($L82,Лист5!$A$1:$N$10,4,FALSE)*$K82</f>
        <v>0</v>
      </c>
      <c r="P82" s="214">
        <f>VLOOKUP($L82,Лист5!$A$1:$N$10,5,FALSE)*$K82</f>
        <v>0</v>
      </c>
      <c r="Q82" s="214">
        <f>VLOOKUP($L82,Лист5!$A$1:$N$10,6,FALSE)*$K82</f>
        <v>0</v>
      </c>
      <c r="R82" s="214">
        <f>VLOOKUP($L82,Лист5!$A$1:$N$10,7,FALSE)*$K82</f>
        <v>0</v>
      </c>
      <c r="S82" s="214">
        <f>VLOOKUP($L82,Лист5!$A$1:$N$10,8,FALSE)*$K82</f>
        <v>0</v>
      </c>
      <c r="T82" s="214">
        <f>VLOOKUP($L82,Лист5!$A$1:$N$10,9,FALSE)*$K82</f>
        <v>0</v>
      </c>
      <c r="U82" s="214">
        <f>VLOOKUP($L82,Лист5!$A$1:$N$10,10,FALSE)*$K82</f>
        <v>0</v>
      </c>
      <c r="V82" s="214">
        <f>VLOOKUP($L82,Лист5!$A$1:$N$10,11,FALSE)*$K82</f>
        <v>0</v>
      </c>
      <c r="W82" s="214">
        <f>VLOOKUP($L82,Лист5!$A$1:$N$10,12,FALSE)*$K82</f>
        <v>0</v>
      </c>
      <c r="X82" s="214">
        <f>VLOOKUP($L82,Лист5!$A$1:$N$10,13,FALSE)*$K82</f>
        <v>0</v>
      </c>
      <c r="Y82" s="214">
        <f>VLOOKUP($L82,Лист5!$A$1:$N$10,14,FALSE)*$K82</f>
        <v>0</v>
      </c>
      <c r="Z82" s="214" t="e">
        <f>VLOOKUP($L82,Лист5!$A$1:$N$10,15,FALSE)*$K82</f>
        <v>#REF!</v>
      </c>
      <c r="AA82" s="214" t="e">
        <f>VLOOKUP($L82,Лист5!$A$1:$N$10,16,FALSE)*$K82</f>
        <v>#REF!</v>
      </c>
      <c r="AB82" s="214" t="e">
        <f>VLOOKUP($L82,Лист5!$A$1:$N$10,17,FALSE)*$K82</f>
        <v>#REF!</v>
      </c>
      <c r="AC82" t="s">
        <v>229</v>
      </c>
    </row>
    <row r="83" spans="1:29" hidden="1">
      <c r="A83" s="6"/>
      <c r="B83" s="234"/>
      <c r="C83" s="7" t="s">
        <v>132</v>
      </c>
      <c r="D83" s="7" t="s">
        <v>132</v>
      </c>
      <c r="E83" s="7">
        <v>0.29799999999999999</v>
      </c>
      <c r="F83" s="7">
        <v>2717</v>
      </c>
      <c r="G83" s="7">
        <v>3.15</v>
      </c>
      <c r="H83" s="16">
        <f t="shared" si="6"/>
        <v>0</v>
      </c>
      <c r="I83" s="230"/>
      <c r="J83" s="10">
        <f t="shared" si="7"/>
        <v>0</v>
      </c>
      <c r="K83" s="30">
        <f t="shared" si="8"/>
        <v>0</v>
      </c>
      <c r="L83" s="19" t="s">
        <v>38</v>
      </c>
      <c r="M83" s="214">
        <f>VLOOKUP($L83,Лист5!$A$1:$N$10,2,FALSE)*$K83</f>
        <v>0</v>
      </c>
      <c r="N83" s="214">
        <f>VLOOKUP($L83,Лист5!$A$1:$N$10,3,FALSE)*$K83</f>
        <v>0</v>
      </c>
      <c r="O83" s="214">
        <f>VLOOKUP($L83,Лист5!$A$1:$N$10,4,FALSE)*$K83</f>
        <v>0</v>
      </c>
      <c r="P83" s="214">
        <f>VLOOKUP($L83,Лист5!$A$1:$N$10,5,FALSE)*$K83</f>
        <v>0</v>
      </c>
      <c r="Q83" s="214">
        <f>VLOOKUP($L83,Лист5!$A$1:$N$10,6,FALSE)*$K83</f>
        <v>0</v>
      </c>
      <c r="R83" s="214">
        <f>VLOOKUP($L83,Лист5!$A$1:$N$10,7,FALSE)*$K83</f>
        <v>0</v>
      </c>
      <c r="S83" s="214">
        <f>VLOOKUP($L83,Лист5!$A$1:$N$10,8,FALSE)*$K83</f>
        <v>0</v>
      </c>
      <c r="T83" s="214">
        <f>VLOOKUP($L83,Лист5!$A$1:$N$10,9,FALSE)*$K83</f>
        <v>0</v>
      </c>
      <c r="U83" s="214">
        <f>VLOOKUP($L83,Лист5!$A$1:$N$10,10,FALSE)*$K83</f>
        <v>0</v>
      </c>
      <c r="V83" s="214">
        <f>VLOOKUP($L83,Лист5!$A$1:$N$10,11,FALSE)*$K83</f>
        <v>0</v>
      </c>
      <c r="W83" s="214">
        <f>VLOOKUP($L83,Лист5!$A$1:$N$10,12,FALSE)*$K83</f>
        <v>0</v>
      </c>
      <c r="X83" s="214">
        <f>VLOOKUP($L83,Лист5!$A$1:$N$10,13,FALSE)*$K83</f>
        <v>0</v>
      </c>
      <c r="Y83" s="214">
        <f>VLOOKUP($L83,Лист5!$A$1:$N$10,14,FALSE)*$K83</f>
        <v>0</v>
      </c>
      <c r="Z83" s="214" t="e">
        <f>VLOOKUP($L83,Лист5!$A$1:$N$10,15,FALSE)*$K83</f>
        <v>#REF!</v>
      </c>
      <c r="AA83" s="214" t="e">
        <f>VLOOKUP($L83,Лист5!$A$1:$N$10,16,FALSE)*$K83</f>
        <v>#REF!</v>
      </c>
      <c r="AB83" s="214" t="e">
        <f>VLOOKUP($L83,Лист5!$A$1:$N$10,17,FALSE)*$K83</f>
        <v>#REF!</v>
      </c>
      <c r="AC83" t="s">
        <v>229</v>
      </c>
    </row>
    <row r="84" spans="1:29" s="13" customFormat="1" hidden="1">
      <c r="A84" s="20"/>
      <c r="B84" s="234"/>
      <c r="C84" s="7" t="s">
        <v>133</v>
      </c>
      <c r="D84" s="7" t="s">
        <v>134</v>
      </c>
      <c r="E84" s="7">
        <v>0.38300000000000001</v>
      </c>
      <c r="F84" s="7">
        <v>2600</v>
      </c>
      <c r="G84" s="231">
        <v>2.16</v>
      </c>
      <c r="H84" s="16">
        <f t="shared" si="6"/>
        <v>0</v>
      </c>
      <c r="I84" s="230"/>
      <c r="J84" s="10">
        <f t="shared" si="7"/>
        <v>0</v>
      </c>
      <c r="K84" s="30">
        <f t="shared" si="8"/>
        <v>0</v>
      </c>
      <c r="L84" s="19" t="s">
        <v>38</v>
      </c>
      <c r="M84" s="214">
        <f>VLOOKUP($L84,Лист5!$A$1:$N$10,2,FALSE)*$K84</f>
        <v>0</v>
      </c>
      <c r="N84" s="214">
        <f>VLOOKUP($L84,Лист5!$A$1:$N$10,3,FALSE)*$K84</f>
        <v>0</v>
      </c>
      <c r="O84" s="214">
        <f>VLOOKUP($L84,Лист5!$A$1:$N$10,4,FALSE)*$K84</f>
        <v>0</v>
      </c>
      <c r="P84" s="214">
        <f>VLOOKUP($L84,Лист5!$A$1:$N$10,5,FALSE)*$K84</f>
        <v>0</v>
      </c>
      <c r="Q84" s="214">
        <f>VLOOKUP($L84,Лист5!$A$1:$N$10,6,FALSE)*$K84</f>
        <v>0</v>
      </c>
      <c r="R84" s="214">
        <f>VLOOKUP($L84,Лист5!$A$1:$N$10,7,FALSE)*$K84</f>
        <v>0</v>
      </c>
      <c r="S84" s="214">
        <f>VLOOKUP($L84,Лист5!$A$1:$N$10,8,FALSE)*$K84</f>
        <v>0</v>
      </c>
      <c r="T84" s="214">
        <f>VLOOKUP($L84,Лист5!$A$1:$N$10,9,FALSE)*$K84</f>
        <v>0</v>
      </c>
      <c r="U84" s="214">
        <f>VLOOKUP($L84,Лист5!$A$1:$N$10,10,FALSE)*$K84</f>
        <v>0</v>
      </c>
      <c r="V84" s="214">
        <f>VLOOKUP($L84,Лист5!$A$1:$N$10,11,FALSE)*$K84</f>
        <v>0</v>
      </c>
      <c r="W84" s="214">
        <f>VLOOKUP($L84,Лист5!$A$1:$N$10,12,FALSE)*$K84</f>
        <v>0</v>
      </c>
      <c r="X84" s="214">
        <f>VLOOKUP($L84,Лист5!$A$1:$N$10,13,FALSE)*$K84</f>
        <v>0</v>
      </c>
      <c r="Y84" s="214">
        <f>VLOOKUP($L84,Лист5!$A$1:$N$10,14,FALSE)*$K84</f>
        <v>0</v>
      </c>
      <c r="Z84" s="214" t="e">
        <f>VLOOKUP($L84,Лист5!$A$1:$N$10,15,FALSE)*$K84</f>
        <v>#REF!</v>
      </c>
      <c r="AA84" s="214" t="e">
        <f>VLOOKUP($L84,Лист5!$A$1:$N$10,16,FALSE)*$K84</f>
        <v>#REF!</v>
      </c>
      <c r="AB84" s="214" t="e">
        <f>VLOOKUP($L84,Лист5!$A$1:$N$10,17,FALSE)*$K84</f>
        <v>#REF!</v>
      </c>
      <c r="AC84" t="s">
        <v>229</v>
      </c>
    </row>
    <row r="85" spans="1:29" s="13" customFormat="1" hidden="1">
      <c r="A85" s="20"/>
      <c r="B85" s="233"/>
      <c r="C85" s="7" t="s">
        <v>135</v>
      </c>
      <c r="D85" s="7" t="s">
        <v>136</v>
      </c>
      <c r="E85" s="7">
        <v>0.35299999999999998</v>
      </c>
      <c r="F85" s="7">
        <v>3315</v>
      </c>
      <c r="G85" s="7">
        <v>2.58</v>
      </c>
      <c r="H85" s="16">
        <f t="shared" si="6"/>
        <v>0</v>
      </c>
      <c r="I85" s="230"/>
      <c r="J85" s="10">
        <f t="shared" si="7"/>
        <v>0</v>
      </c>
      <c r="K85" s="30">
        <f t="shared" si="8"/>
        <v>0</v>
      </c>
      <c r="L85" s="19" t="s">
        <v>38</v>
      </c>
      <c r="M85" s="214">
        <f>VLOOKUP($L85,Лист5!$A$1:$N$10,2,FALSE)*$K85</f>
        <v>0</v>
      </c>
      <c r="N85" s="214">
        <f>VLOOKUP($L85,Лист5!$A$1:$N$10,3,FALSE)*$K85</f>
        <v>0</v>
      </c>
      <c r="O85" s="214">
        <f>VLOOKUP($L85,Лист5!$A$1:$N$10,4,FALSE)*$K85</f>
        <v>0</v>
      </c>
      <c r="P85" s="214">
        <f>VLOOKUP($L85,Лист5!$A$1:$N$10,5,FALSE)*$K85</f>
        <v>0</v>
      </c>
      <c r="Q85" s="214">
        <f>VLOOKUP($L85,Лист5!$A$1:$N$10,6,FALSE)*$K85</f>
        <v>0</v>
      </c>
      <c r="R85" s="214">
        <f>VLOOKUP($L85,Лист5!$A$1:$N$10,7,FALSE)*$K85</f>
        <v>0</v>
      </c>
      <c r="S85" s="214">
        <f>VLOOKUP($L85,Лист5!$A$1:$N$10,8,FALSE)*$K85</f>
        <v>0</v>
      </c>
      <c r="T85" s="214">
        <f>VLOOKUP($L85,Лист5!$A$1:$N$10,9,FALSE)*$K85</f>
        <v>0</v>
      </c>
      <c r="U85" s="214">
        <f>VLOOKUP($L85,Лист5!$A$1:$N$10,10,FALSE)*$K85</f>
        <v>0</v>
      </c>
      <c r="V85" s="214">
        <f>VLOOKUP($L85,Лист5!$A$1:$N$10,11,FALSE)*$K85</f>
        <v>0</v>
      </c>
      <c r="W85" s="214">
        <f>VLOOKUP($L85,Лист5!$A$1:$N$10,12,FALSE)*$K85</f>
        <v>0</v>
      </c>
      <c r="X85" s="214">
        <f>VLOOKUP($L85,Лист5!$A$1:$N$10,13,FALSE)*$K85</f>
        <v>0</v>
      </c>
      <c r="Y85" s="214">
        <f>VLOOKUP($L85,Лист5!$A$1:$N$10,14,FALSE)*$K85</f>
        <v>0</v>
      </c>
      <c r="Z85" s="214" t="e">
        <f>VLOOKUP($L85,Лист5!$A$1:$N$10,15,FALSE)*$K85</f>
        <v>#REF!</v>
      </c>
      <c r="AA85" s="214" t="e">
        <f>VLOOKUP($L85,Лист5!$A$1:$N$10,16,FALSE)*$K85</f>
        <v>#REF!</v>
      </c>
      <c r="AB85" s="214" t="e">
        <f>VLOOKUP($L85,Лист5!$A$1:$N$10,17,FALSE)*$K85</f>
        <v>#REF!</v>
      </c>
      <c r="AC85" t="s">
        <v>229</v>
      </c>
    </row>
    <row r="86" spans="1:29" s="13" customFormat="1" hidden="1">
      <c r="A86" s="20"/>
      <c r="B86" s="234"/>
      <c r="C86" s="7" t="s">
        <v>137</v>
      </c>
      <c r="D86" s="7" t="s">
        <v>138</v>
      </c>
      <c r="E86" s="7">
        <v>0.46</v>
      </c>
      <c r="F86" s="7">
        <v>3146</v>
      </c>
      <c r="G86" s="7">
        <v>2.63</v>
      </c>
      <c r="H86" s="16">
        <f t="shared" si="6"/>
        <v>0</v>
      </c>
      <c r="I86" s="230"/>
      <c r="J86" s="10">
        <f t="shared" si="7"/>
        <v>0</v>
      </c>
      <c r="K86" s="30">
        <f t="shared" si="8"/>
        <v>0</v>
      </c>
      <c r="L86" s="19" t="s">
        <v>38</v>
      </c>
      <c r="M86" s="214">
        <f>VLOOKUP($L86,Лист5!$A$1:$N$10,2,FALSE)*$K86</f>
        <v>0</v>
      </c>
      <c r="N86" s="214">
        <f>VLOOKUP($L86,Лист5!$A$1:$N$10,3,FALSE)*$K86</f>
        <v>0</v>
      </c>
      <c r="O86" s="214">
        <f>VLOOKUP($L86,Лист5!$A$1:$N$10,4,FALSE)*$K86</f>
        <v>0</v>
      </c>
      <c r="P86" s="214">
        <f>VLOOKUP($L86,Лист5!$A$1:$N$10,5,FALSE)*$K86</f>
        <v>0</v>
      </c>
      <c r="Q86" s="214">
        <f>VLOOKUP($L86,Лист5!$A$1:$N$10,6,FALSE)*$K86</f>
        <v>0</v>
      </c>
      <c r="R86" s="214">
        <f>VLOOKUP($L86,Лист5!$A$1:$N$10,7,FALSE)*$K86</f>
        <v>0</v>
      </c>
      <c r="S86" s="214">
        <f>VLOOKUP($L86,Лист5!$A$1:$N$10,8,FALSE)*$K86</f>
        <v>0</v>
      </c>
      <c r="T86" s="214">
        <f>VLOOKUP($L86,Лист5!$A$1:$N$10,9,FALSE)*$K86</f>
        <v>0</v>
      </c>
      <c r="U86" s="214">
        <f>VLOOKUP($L86,Лист5!$A$1:$N$10,10,FALSE)*$K86</f>
        <v>0</v>
      </c>
      <c r="V86" s="214">
        <f>VLOOKUP($L86,Лист5!$A$1:$N$10,11,FALSE)*$K86</f>
        <v>0</v>
      </c>
      <c r="W86" s="214">
        <f>VLOOKUP($L86,Лист5!$A$1:$N$10,12,FALSE)*$K86</f>
        <v>0</v>
      </c>
      <c r="X86" s="214">
        <f>VLOOKUP($L86,Лист5!$A$1:$N$10,13,FALSE)*$K86</f>
        <v>0</v>
      </c>
      <c r="Y86" s="214">
        <f>VLOOKUP($L86,Лист5!$A$1:$N$10,14,FALSE)*$K86</f>
        <v>0</v>
      </c>
      <c r="Z86" s="214" t="e">
        <f>VLOOKUP($L86,Лист5!$A$1:$N$10,15,FALSE)*$K86</f>
        <v>#REF!</v>
      </c>
      <c r="AA86" s="214" t="e">
        <f>VLOOKUP($L86,Лист5!$A$1:$N$10,16,FALSE)*$K86</f>
        <v>#REF!</v>
      </c>
      <c r="AB86" s="214" t="e">
        <f>VLOOKUP($L86,Лист5!$A$1:$N$10,17,FALSE)*$K86</f>
        <v>#REF!</v>
      </c>
      <c r="AC86" t="s">
        <v>229</v>
      </c>
    </row>
    <row r="87" spans="1:29" s="13" customFormat="1">
      <c r="A87" s="20"/>
      <c r="B87" s="234"/>
      <c r="C87" s="7" t="s">
        <v>139</v>
      </c>
      <c r="D87" s="7" t="s">
        <v>140</v>
      </c>
      <c r="E87" s="7">
        <v>0.25800000000000001</v>
      </c>
      <c r="F87" s="7">
        <v>4212</v>
      </c>
      <c r="G87" s="7">
        <v>4.83</v>
      </c>
      <c r="H87" s="16">
        <f t="shared" si="6"/>
        <v>0</v>
      </c>
      <c r="I87" s="230"/>
      <c r="J87" s="10">
        <f t="shared" si="7"/>
        <v>0</v>
      </c>
      <c r="K87" s="11">
        <f t="shared" si="8"/>
        <v>0</v>
      </c>
      <c r="L87" s="13" t="s">
        <v>141</v>
      </c>
      <c r="M87" s="214">
        <f>VLOOKUP($L87,Лист5!$A$1:$N$10,2,FALSE)*$K87</f>
        <v>0</v>
      </c>
      <c r="N87" s="214">
        <f>VLOOKUP($L87,Лист5!$A$1:$N$10,3,FALSE)*$K87</f>
        <v>0</v>
      </c>
      <c r="O87" s="214">
        <f>VLOOKUP($L87,Лист5!$A$1:$N$10,4,FALSE)*$K87</f>
        <v>0</v>
      </c>
      <c r="P87" s="214">
        <f>VLOOKUP($L87,Лист5!$A$1:$N$10,5,FALSE)*$K87</f>
        <v>0</v>
      </c>
      <c r="Q87" s="214">
        <f>VLOOKUP($L87,Лист5!$A$1:$N$10,6,FALSE)*$K87</f>
        <v>0</v>
      </c>
      <c r="R87" s="214">
        <f>VLOOKUP($L87,Лист5!$A$1:$N$10,7,FALSE)*$K87</f>
        <v>0</v>
      </c>
      <c r="S87" s="214">
        <f>VLOOKUP($L87,Лист5!$A$1:$N$10,8,FALSE)*$K87</f>
        <v>0</v>
      </c>
      <c r="T87" s="214">
        <f>VLOOKUP($L87,Лист5!$A$1:$N$10,9,FALSE)*$K87</f>
        <v>0</v>
      </c>
      <c r="U87" s="214">
        <f>VLOOKUP($L87,Лист5!$A$1:$N$10,10,FALSE)*$K87</f>
        <v>0</v>
      </c>
      <c r="V87" s="214">
        <f>VLOOKUP($L87,Лист5!$A$1:$N$10,11,FALSE)*$K87</f>
        <v>0</v>
      </c>
      <c r="W87" s="214">
        <f>VLOOKUP($L87,Лист5!$A$1:$N$10,12,FALSE)*$K87</f>
        <v>0</v>
      </c>
      <c r="X87" s="214">
        <f>VLOOKUP($L87,Лист5!$A$1:$N$10,13,FALSE)*$K87</f>
        <v>0</v>
      </c>
      <c r="Y87" s="214">
        <f>VLOOKUP($L87,Лист5!$A$1:$N$10,14,FALSE)*$K87</f>
        <v>0</v>
      </c>
      <c r="Z87" s="214" t="e">
        <f>VLOOKUP($L87,Лист5!$A$1:$N$10,15,FALSE)*$K87</f>
        <v>#REF!</v>
      </c>
      <c r="AA87" s="214" t="e">
        <f>VLOOKUP($L87,Лист5!$A$1:$N$10,16,FALSE)*$K87</f>
        <v>#REF!</v>
      </c>
      <c r="AB87" s="214" t="e">
        <f>VLOOKUP($L87,Лист5!$A$1:$N$10,17,FALSE)*$K87</f>
        <v>#REF!</v>
      </c>
      <c r="AC87" t="s">
        <v>229</v>
      </c>
    </row>
    <row r="88" spans="1:29" hidden="1">
      <c r="A88" s="6"/>
      <c r="B88" s="234"/>
      <c r="C88" s="7" t="s">
        <v>142</v>
      </c>
      <c r="D88" s="7" t="s">
        <v>140</v>
      </c>
      <c r="E88" s="7">
        <v>0.25800000000000001</v>
      </c>
      <c r="F88" s="7">
        <v>4212</v>
      </c>
      <c r="G88" s="7">
        <v>3.59</v>
      </c>
      <c r="H88" s="16">
        <f t="shared" si="6"/>
        <v>0</v>
      </c>
      <c r="I88" s="230"/>
      <c r="J88" s="10">
        <f t="shared" si="7"/>
        <v>0</v>
      </c>
      <c r="K88" s="10">
        <f t="shared" si="8"/>
        <v>0</v>
      </c>
      <c r="L88" s="13" t="s">
        <v>141</v>
      </c>
      <c r="M88" s="214">
        <f>VLOOKUP($L88,Лист5!$A$1:$N$10,2,FALSE)*$K88</f>
        <v>0</v>
      </c>
      <c r="N88" s="214">
        <f>VLOOKUP($L88,Лист5!$A$1:$N$10,3,FALSE)*$K88</f>
        <v>0</v>
      </c>
      <c r="O88" s="214">
        <f>VLOOKUP($L88,Лист5!$A$1:$N$10,4,FALSE)*$K88</f>
        <v>0</v>
      </c>
      <c r="P88" s="214">
        <f>VLOOKUP($L88,Лист5!$A$1:$N$10,5,FALSE)*$K88</f>
        <v>0</v>
      </c>
      <c r="Q88" s="214">
        <f>VLOOKUP($L88,Лист5!$A$1:$N$10,6,FALSE)*$K88</f>
        <v>0</v>
      </c>
      <c r="R88" s="214">
        <f>VLOOKUP($L88,Лист5!$A$1:$N$10,7,FALSE)*$K88</f>
        <v>0</v>
      </c>
      <c r="S88" s="214">
        <f>VLOOKUP($L88,Лист5!$A$1:$N$10,8,FALSE)*$K88</f>
        <v>0</v>
      </c>
      <c r="T88" s="214">
        <f>VLOOKUP($L88,Лист5!$A$1:$N$10,9,FALSE)*$K88</f>
        <v>0</v>
      </c>
      <c r="U88" s="214">
        <f>VLOOKUP($L88,Лист5!$A$1:$N$10,10,FALSE)*$K88</f>
        <v>0</v>
      </c>
      <c r="V88" s="214">
        <f>VLOOKUP($L88,Лист5!$A$1:$N$10,11,FALSE)*$K88</f>
        <v>0</v>
      </c>
      <c r="W88" s="214">
        <f>VLOOKUP($L88,Лист5!$A$1:$N$10,12,FALSE)*$K88</f>
        <v>0</v>
      </c>
      <c r="X88" s="214">
        <f>VLOOKUP($L88,Лист5!$A$1:$N$10,13,FALSE)*$K88</f>
        <v>0</v>
      </c>
      <c r="Y88" s="214">
        <f>VLOOKUP($L88,Лист5!$A$1:$N$10,14,FALSE)*$K88</f>
        <v>0</v>
      </c>
      <c r="Z88" s="214" t="e">
        <f>VLOOKUP($L88,Лист5!$A$1:$N$10,15,FALSE)*$K88</f>
        <v>#REF!</v>
      </c>
      <c r="AA88" s="214" t="e">
        <f>VLOOKUP($L88,Лист5!$A$1:$N$10,16,FALSE)*$K88</f>
        <v>#REF!</v>
      </c>
      <c r="AB88" s="214" t="e">
        <f>VLOOKUP($L88,Лист5!$A$1:$N$10,17,FALSE)*$K88</f>
        <v>#REF!</v>
      </c>
      <c r="AC88" t="s">
        <v>229</v>
      </c>
    </row>
    <row r="89" spans="1:29" s="13" customFormat="1" hidden="1">
      <c r="A89" s="20"/>
      <c r="B89" s="234"/>
      <c r="C89" s="7" t="s">
        <v>143</v>
      </c>
      <c r="D89" s="7" t="s">
        <v>143</v>
      </c>
      <c r="E89" s="7">
        <v>0.56699999999999995</v>
      </c>
      <c r="F89" s="7">
        <v>1482</v>
      </c>
      <c r="G89" s="7">
        <v>2.4900000000000002</v>
      </c>
      <c r="H89" s="15">
        <f t="shared" si="6"/>
        <v>0</v>
      </c>
      <c r="I89" s="230"/>
      <c r="J89" s="10">
        <f t="shared" si="7"/>
        <v>0</v>
      </c>
      <c r="K89" s="10">
        <f t="shared" si="8"/>
        <v>0</v>
      </c>
      <c r="L89" s="19" t="s">
        <v>38</v>
      </c>
      <c r="M89" s="214">
        <f>VLOOKUP($L89,Лист5!$A$1:$N$10,2,FALSE)*$K89</f>
        <v>0</v>
      </c>
      <c r="N89" s="214">
        <f>VLOOKUP($L89,Лист5!$A$1:$N$10,3,FALSE)*$K89</f>
        <v>0</v>
      </c>
      <c r="O89" s="214">
        <f>VLOOKUP($L89,Лист5!$A$1:$N$10,4,FALSE)*$K89</f>
        <v>0</v>
      </c>
      <c r="P89" s="214">
        <f>VLOOKUP($L89,Лист5!$A$1:$N$10,5,FALSE)*$K89</f>
        <v>0</v>
      </c>
      <c r="Q89" s="214">
        <f>VLOOKUP($L89,Лист5!$A$1:$N$10,6,FALSE)*$K89</f>
        <v>0</v>
      </c>
      <c r="R89" s="214">
        <f>VLOOKUP($L89,Лист5!$A$1:$N$10,7,FALSE)*$K89</f>
        <v>0</v>
      </c>
      <c r="S89" s="214">
        <f>VLOOKUP($L89,Лист5!$A$1:$N$10,8,FALSE)*$K89</f>
        <v>0</v>
      </c>
      <c r="T89" s="214">
        <f>VLOOKUP($L89,Лист5!$A$1:$N$10,9,FALSE)*$K89</f>
        <v>0</v>
      </c>
      <c r="U89" s="214">
        <f>VLOOKUP($L89,Лист5!$A$1:$N$10,10,FALSE)*$K89</f>
        <v>0</v>
      </c>
      <c r="V89" s="214">
        <f>VLOOKUP($L89,Лист5!$A$1:$N$10,11,FALSE)*$K89</f>
        <v>0</v>
      </c>
      <c r="W89" s="214">
        <f>VLOOKUP($L89,Лист5!$A$1:$N$10,12,FALSE)*$K89</f>
        <v>0</v>
      </c>
      <c r="X89" s="214">
        <f>VLOOKUP($L89,Лист5!$A$1:$N$10,13,FALSE)*$K89</f>
        <v>0</v>
      </c>
      <c r="Y89" s="214">
        <f>VLOOKUP($L89,Лист5!$A$1:$N$10,14,FALSE)*$K89</f>
        <v>0</v>
      </c>
      <c r="Z89" s="214" t="e">
        <f>VLOOKUP($L89,Лист5!$A$1:$N$10,15,FALSE)*$K89</f>
        <v>#REF!</v>
      </c>
      <c r="AA89" s="214" t="e">
        <f>VLOOKUP($L89,Лист5!$A$1:$N$10,16,FALSE)*$K89</f>
        <v>#REF!</v>
      </c>
      <c r="AB89" s="214" t="e">
        <f>VLOOKUP($L89,Лист5!$A$1:$N$10,17,FALSE)*$K89</f>
        <v>#REF!</v>
      </c>
      <c r="AC89" t="s">
        <v>227</v>
      </c>
    </row>
    <row r="90" spans="1:29" hidden="1">
      <c r="A90" s="6"/>
      <c r="B90" s="237"/>
      <c r="C90" s="7" t="s">
        <v>144</v>
      </c>
      <c r="D90" s="7" t="s">
        <v>144</v>
      </c>
      <c r="E90" s="7">
        <v>0.875</v>
      </c>
      <c r="F90" s="7">
        <v>936</v>
      </c>
      <c r="G90" s="7">
        <v>2.29</v>
      </c>
      <c r="H90" s="15">
        <f t="shared" si="6"/>
        <v>0</v>
      </c>
      <c r="I90" s="230"/>
      <c r="J90" s="10">
        <f t="shared" si="7"/>
        <v>0</v>
      </c>
      <c r="K90" s="37">
        <f t="shared" si="8"/>
        <v>0</v>
      </c>
      <c r="L90" s="19" t="s">
        <v>38</v>
      </c>
      <c r="M90" s="214">
        <f>VLOOKUP($L90,Лист5!$A$1:$N$10,2,FALSE)*$K90</f>
        <v>0</v>
      </c>
      <c r="N90" s="214">
        <f>VLOOKUP($L90,Лист5!$A$1:$N$10,3,FALSE)*$K90</f>
        <v>0</v>
      </c>
      <c r="O90" s="214">
        <f>VLOOKUP($L90,Лист5!$A$1:$N$10,4,FALSE)*$K90</f>
        <v>0</v>
      </c>
      <c r="P90" s="214">
        <f>VLOOKUP($L90,Лист5!$A$1:$N$10,5,FALSE)*$K90</f>
        <v>0</v>
      </c>
      <c r="Q90" s="214">
        <f>VLOOKUP($L90,Лист5!$A$1:$N$10,6,FALSE)*$K90</f>
        <v>0</v>
      </c>
      <c r="R90" s="214">
        <f>VLOOKUP($L90,Лист5!$A$1:$N$10,7,FALSE)*$K90</f>
        <v>0</v>
      </c>
      <c r="S90" s="214">
        <f>VLOOKUP($L90,Лист5!$A$1:$N$10,8,FALSE)*$K90</f>
        <v>0</v>
      </c>
      <c r="T90" s="214">
        <f>VLOOKUP($L90,Лист5!$A$1:$N$10,9,FALSE)*$K90</f>
        <v>0</v>
      </c>
      <c r="U90" s="214">
        <f>VLOOKUP($L90,Лист5!$A$1:$N$10,10,FALSE)*$K90</f>
        <v>0</v>
      </c>
      <c r="V90" s="214">
        <f>VLOOKUP($L90,Лист5!$A$1:$N$10,11,FALSE)*$K90</f>
        <v>0</v>
      </c>
      <c r="W90" s="214">
        <f>VLOOKUP($L90,Лист5!$A$1:$N$10,12,FALSE)*$K90</f>
        <v>0</v>
      </c>
      <c r="X90" s="214">
        <f>VLOOKUP($L90,Лист5!$A$1:$N$10,13,FALSE)*$K90</f>
        <v>0</v>
      </c>
      <c r="Y90" s="214">
        <f>VLOOKUP($L90,Лист5!$A$1:$N$10,14,FALSE)*$K90</f>
        <v>0</v>
      </c>
      <c r="Z90" s="214" t="e">
        <f>VLOOKUP($L90,Лист5!$A$1:$N$10,15,FALSE)*$K90</f>
        <v>#REF!</v>
      </c>
      <c r="AA90" s="214" t="e">
        <f>VLOOKUP($L90,Лист5!$A$1:$N$10,16,FALSE)*$K90</f>
        <v>#REF!</v>
      </c>
      <c r="AB90" s="214" t="e">
        <f>VLOOKUP($L90,Лист5!$A$1:$N$10,17,FALSE)*$K90</f>
        <v>#REF!</v>
      </c>
      <c r="AC90" t="s">
        <v>227</v>
      </c>
    </row>
    <row r="91" spans="1:29" s="13" customFormat="1" hidden="1">
      <c r="A91" s="20"/>
      <c r="B91" s="234"/>
      <c r="C91" s="7" t="s">
        <v>145</v>
      </c>
      <c r="D91" s="7" t="s">
        <v>146</v>
      </c>
      <c r="E91" s="7">
        <v>0.75</v>
      </c>
      <c r="F91" s="7">
        <v>1235</v>
      </c>
      <c r="G91" s="7">
        <v>2.29</v>
      </c>
      <c r="H91" s="15">
        <f t="shared" si="6"/>
        <v>0</v>
      </c>
      <c r="I91" s="230"/>
      <c r="J91" s="10">
        <f t="shared" si="7"/>
        <v>0</v>
      </c>
      <c r="K91" s="10">
        <f t="shared" si="8"/>
        <v>0</v>
      </c>
      <c r="L91" s="19" t="s">
        <v>38</v>
      </c>
      <c r="M91" s="214">
        <f>VLOOKUP($L91,Лист5!$A$1:$N$10,2,FALSE)*$K91</f>
        <v>0</v>
      </c>
      <c r="N91" s="214">
        <f>VLOOKUP($L91,Лист5!$A$1:$N$10,3,FALSE)*$K91</f>
        <v>0</v>
      </c>
      <c r="O91" s="214">
        <f>VLOOKUP($L91,Лист5!$A$1:$N$10,4,FALSE)*$K91</f>
        <v>0</v>
      </c>
      <c r="P91" s="214">
        <f>VLOOKUP($L91,Лист5!$A$1:$N$10,5,FALSE)*$K91</f>
        <v>0</v>
      </c>
      <c r="Q91" s="214">
        <f>VLOOKUP($L91,Лист5!$A$1:$N$10,6,FALSE)*$K91</f>
        <v>0</v>
      </c>
      <c r="R91" s="214">
        <f>VLOOKUP($L91,Лист5!$A$1:$N$10,7,FALSE)*$K91</f>
        <v>0</v>
      </c>
      <c r="S91" s="214">
        <f>VLOOKUP($L91,Лист5!$A$1:$N$10,8,FALSE)*$K91</f>
        <v>0</v>
      </c>
      <c r="T91" s="214">
        <f>VLOOKUP($L91,Лист5!$A$1:$N$10,9,FALSE)*$K91</f>
        <v>0</v>
      </c>
      <c r="U91" s="214">
        <f>VLOOKUP($L91,Лист5!$A$1:$N$10,10,FALSE)*$K91</f>
        <v>0</v>
      </c>
      <c r="V91" s="214">
        <f>VLOOKUP($L91,Лист5!$A$1:$N$10,11,FALSE)*$K91</f>
        <v>0</v>
      </c>
      <c r="W91" s="214">
        <f>VLOOKUP($L91,Лист5!$A$1:$N$10,12,FALSE)*$K91</f>
        <v>0</v>
      </c>
      <c r="X91" s="214">
        <f>VLOOKUP($L91,Лист5!$A$1:$N$10,13,FALSE)*$K91</f>
        <v>0</v>
      </c>
      <c r="Y91" s="214">
        <f>VLOOKUP($L91,Лист5!$A$1:$N$10,14,FALSE)*$K91</f>
        <v>0</v>
      </c>
      <c r="Z91" s="214" t="e">
        <f>VLOOKUP($L91,Лист5!$A$1:$N$10,15,FALSE)*$K91</f>
        <v>#REF!</v>
      </c>
      <c r="AA91" s="214" t="e">
        <f>VLOOKUP($L91,Лист5!$A$1:$N$10,16,FALSE)*$K91</f>
        <v>#REF!</v>
      </c>
      <c r="AB91" s="214" t="e">
        <f>VLOOKUP($L91,Лист5!$A$1:$N$10,17,FALSE)*$K91</f>
        <v>#REF!</v>
      </c>
      <c r="AC91" t="s">
        <v>227</v>
      </c>
    </row>
    <row r="92" spans="1:29" s="13" customFormat="1" hidden="1">
      <c r="A92" s="20"/>
      <c r="B92" s="233"/>
      <c r="C92" s="7" t="s">
        <v>147</v>
      </c>
      <c r="D92" s="7" t="s">
        <v>148</v>
      </c>
      <c r="E92" s="7">
        <v>1.089</v>
      </c>
      <c r="F92" s="7">
        <v>585</v>
      </c>
      <c r="G92" s="7">
        <v>2</v>
      </c>
      <c r="H92" s="15">
        <f t="shared" si="6"/>
        <v>0</v>
      </c>
      <c r="I92" s="230"/>
      <c r="J92" s="10">
        <f t="shared" si="7"/>
        <v>0</v>
      </c>
      <c r="K92" s="38">
        <f t="shared" si="8"/>
        <v>0</v>
      </c>
      <c r="L92" s="19" t="s">
        <v>38</v>
      </c>
      <c r="M92" s="214">
        <f>VLOOKUP($L92,Лист5!$A$1:$N$10,2,FALSE)*$K92</f>
        <v>0</v>
      </c>
      <c r="N92" s="214">
        <f>VLOOKUP($L92,Лист5!$A$1:$N$10,3,FALSE)*$K92</f>
        <v>0</v>
      </c>
      <c r="O92" s="214">
        <f>VLOOKUP($L92,Лист5!$A$1:$N$10,4,FALSE)*$K92</f>
        <v>0</v>
      </c>
      <c r="P92" s="214">
        <f>VLOOKUP($L92,Лист5!$A$1:$N$10,5,FALSE)*$K92</f>
        <v>0</v>
      </c>
      <c r="Q92" s="214">
        <f>VLOOKUP($L92,Лист5!$A$1:$N$10,6,FALSE)*$K92</f>
        <v>0</v>
      </c>
      <c r="R92" s="214">
        <f>VLOOKUP($L92,Лист5!$A$1:$N$10,7,FALSE)*$K92</f>
        <v>0</v>
      </c>
      <c r="S92" s="214">
        <f>VLOOKUP($L92,Лист5!$A$1:$N$10,8,FALSE)*$K92</f>
        <v>0</v>
      </c>
      <c r="T92" s="214">
        <f>VLOOKUP($L92,Лист5!$A$1:$N$10,9,FALSE)*$K92</f>
        <v>0</v>
      </c>
      <c r="U92" s="214">
        <f>VLOOKUP($L92,Лист5!$A$1:$N$10,10,FALSE)*$K92</f>
        <v>0</v>
      </c>
      <c r="V92" s="214">
        <f>VLOOKUP($L92,Лист5!$A$1:$N$10,11,FALSE)*$K92</f>
        <v>0</v>
      </c>
      <c r="W92" s="214">
        <f>VLOOKUP($L92,Лист5!$A$1:$N$10,12,FALSE)*$K92</f>
        <v>0</v>
      </c>
      <c r="X92" s="214">
        <f>VLOOKUP($L92,Лист5!$A$1:$N$10,13,FALSE)*$K92</f>
        <v>0</v>
      </c>
      <c r="Y92" s="214">
        <f>VLOOKUP($L92,Лист5!$A$1:$N$10,14,FALSE)*$K92</f>
        <v>0</v>
      </c>
      <c r="Z92" s="214" t="e">
        <f>VLOOKUP($L92,Лист5!$A$1:$N$10,15,FALSE)*$K92</f>
        <v>#REF!</v>
      </c>
      <c r="AA92" s="214" t="e">
        <f>VLOOKUP($L92,Лист5!$A$1:$N$10,16,FALSE)*$K92</f>
        <v>#REF!</v>
      </c>
      <c r="AB92" s="214" t="e">
        <f>VLOOKUP($L92,Лист5!$A$1:$N$10,17,FALSE)*$K92</f>
        <v>#REF!</v>
      </c>
      <c r="AC92" t="s">
        <v>227</v>
      </c>
    </row>
    <row r="93" spans="1:29">
      <c r="A93" s="6"/>
      <c r="B93" s="234"/>
      <c r="C93" s="7" t="s">
        <v>149</v>
      </c>
      <c r="D93" s="7" t="s">
        <v>150</v>
      </c>
      <c r="E93" s="7">
        <v>0.85299999999999998</v>
      </c>
      <c r="F93" s="7">
        <v>975</v>
      </c>
      <c r="G93" s="7">
        <v>1.1499999999999999</v>
      </c>
      <c r="H93" s="15">
        <f t="shared" si="6"/>
        <v>0</v>
      </c>
      <c r="I93" s="230"/>
      <c r="J93" s="10">
        <f t="shared" si="7"/>
        <v>0</v>
      </c>
      <c r="K93" s="10">
        <f t="shared" si="8"/>
        <v>0</v>
      </c>
      <c r="L93" s="19" t="s">
        <v>38</v>
      </c>
      <c r="M93" s="214">
        <f>VLOOKUP($L93,Лист5!$A$1:$N$10,2,FALSE)*$K93</f>
        <v>0</v>
      </c>
      <c r="N93" s="214">
        <f>VLOOKUP($L93,Лист5!$A$1:$N$10,3,FALSE)*$K93</f>
        <v>0</v>
      </c>
      <c r="O93" s="214">
        <f>VLOOKUP($L93,Лист5!$A$1:$N$10,4,FALSE)*$K93</f>
        <v>0</v>
      </c>
      <c r="P93" s="214">
        <f>VLOOKUP($L93,Лист5!$A$1:$N$10,5,FALSE)*$K93</f>
        <v>0</v>
      </c>
      <c r="Q93" s="214">
        <f>VLOOKUP($L93,Лист5!$A$1:$N$10,6,FALSE)*$K93</f>
        <v>0</v>
      </c>
      <c r="R93" s="214">
        <f>VLOOKUP($L93,Лист5!$A$1:$N$10,7,FALSE)*$K93</f>
        <v>0</v>
      </c>
      <c r="S93" s="214">
        <f>VLOOKUP($L93,Лист5!$A$1:$N$10,8,FALSE)*$K93</f>
        <v>0</v>
      </c>
      <c r="T93" s="214">
        <f>VLOOKUP($L93,Лист5!$A$1:$N$10,9,FALSE)*$K93</f>
        <v>0</v>
      </c>
      <c r="U93" s="214">
        <f>VLOOKUP($L93,Лист5!$A$1:$N$10,10,FALSE)*$K93</f>
        <v>0</v>
      </c>
      <c r="V93" s="214">
        <f>VLOOKUP($L93,Лист5!$A$1:$N$10,11,FALSE)*$K93</f>
        <v>0</v>
      </c>
      <c r="W93" s="214">
        <f>VLOOKUP($L93,Лист5!$A$1:$N$10,12,FALSE)*$K93</f>
        <v>0</v>
      </c>
      <c r="X93" s="214">
        <f>VLOOKUP($L93,Лист5!$A$1:$N$10,13,FALSE)*$K93</f>
        <v>0</v>
      </c>
      <c r="Y93" s="214">
        <f>VLOOKUP($L93,Лист5!$A$1:$N$10,14,FALSE)*$K93</f>
        <v>0</v>
      </c>
      <c r="Z93" s="214" t="e">
        <f>VLOOKUP($L93,Лист5!$A$1:$N$10,15,FALSE)*$K93</f>
        <v>#REF!</v>
      </c>
      <c r="AA93" s="214" t="e">
        <f>VLOOKUP($L93,Лист5!$A$1:$N$10,16,FALSE)*$K93</f>
        <v>#REF!</v>
      </c>
      <c r="AB93" s="214" t="e">
        <f>VLOOKUP($L93,Лист5!$A$1:$N$10,17,FALSE)*$K93</f>
        <v>#REF!</v>
      </c>
      <c r="AC93" t="s">
        <v>227</v>
      </c>
    </row>
    <row r="94" spans="1:29" s="13" customFormat="1" hidden="1">
      <c r="A94" s="20"/>
      <c r="B94" s="234"/>
      <c r="C94" s="7" t="s">
        <v>151</v>
      </c>
      <c r="D94" s="7" t="s">
        <v>152</v>
      </c>
      <c r="E94" s="7">
        <v>1.0329999999999999</v>
      </c>
      <c r="F94" s="7">
        <v>643.5</v>
      </c>
      <c r="G94" s="7">
        <v>1.95</v>
      </c>
      <c r="H94" s="15">
        <f t="shared" si="6"/>
        <v>0</v>
      </c>
      <c r="I94" s="230"/>
      <c r="J94" s="10">
        <f t="shared" si="7"/>
        <v>0</v>
      </c>
      <c r="K94" s="10">
        <f t="shared" si="8"/>
        <v>0</v>
      </c>
      <c r="L94" s="19" t="s">
        <v>38</v>
      </c>
      <c r="M94" s="214">
        <f>VLOOKUP($L94,Лист5!$A$1:$N$10,2,FALSE)*$K94</f>
        <v>0</v>
      </c>
      <c r="N94" s="214">
        <f>VLOOKUP($L94,Лист5!$A$1:$N$10,3,FALSE)*$K94</f>
        <v>0</v>
      </c>
      <c r="O94" s="214">
        <f>VLOOKUP($L94,Лист5!$A$1:$N$10,4,FALSE)*$K94</f>
        <v>0</v>
      </c>
      <c r="P94" s="214">
        <f>VLOOKUP($L94,Лист5!$A$1:$N$10,5,FALSE)*$K94</f>
        <v>0</v>
      </c>
      <c r="Q94" s="214">
        <f>VLOOKUP($L94,Лист5!$A$1:$N$10,6,FALSE)*$K94</f>
        <v>0</v>
      </c>
      <c r="R94" s="214">
        <f>VLOOKUP($L94,Лист5!$A$1:$N$10,7,FALSE)*$K94</f>
        <v>0</v>
      </c>
      <c r="S94" s="214">
        <f>VLOOKUP($L94,Лист5!$A$1:$N$10,8,FALSE)*$K94</f>
        <v>0</v>
      </c>
      <c r="T94" s="214">
        <f>VLOOKUP($L94,Лист5!$A$1:$N$10,9,FALSE)*$K94</f>
        <v>0</v>
      </c>
      <c r="U94" s="214">
        <f>VLOOKUP($L94,Лист5!$A$1:$N$10,10,FALSE)*$K94</f>
        <v>0</v>
      </c>
      <c r="V94" s="214">
        <f>VLOOKUP($L94,Лист5!$A$1:$N$10,11,FALSE)*$K94</f>
        <v>0</v>
      </c>
      <c r="W94" s="214">
        <f>VLOOKUP($L94,Лист5!$A$1:$N$10,12,FALSE)*$K94</f>
        <v>0</v>
      </c>
      <c r="X94" s="214">
        <f>VLOOKUP($L94,Лист5!$A$1:$N$10,13,FALSE)*$K94</f>
        <v>0</v>
      </c>
      <c r="Y94" s="214">
        <f>VLOOKUP($L94,Лист5!$A$1:$N$10,14,FALSE)*$K94</f>
        <v>0</v>
      </c>
      <c r="Z94" s="214" t="e">
        <f>VLOOKUP($L94,Лист5!$A$1:$N$10,15,FALSE)*$K94</f>
        <v>#REF!</v>
      </c>
      <c r="AA94" s="214" t="e">
        <f>VLOOKUP($L94,Лист5!$A$1:$N$10,16,FALSE)*$K94</f>
        <v>#REF!</v>
      </c>
      <c r="AB94" s="214" t="e">
        <f>VLOOKUP($L94,Лист5!$A$1:$N$10,17,FALSE)*$K94</f>
        <v>#REF!</v>
      </c>
      <c r="AC94" t="s">
        <v>227</v>
      </c>
    </row>
    <row r="95" spans="1:29" hidden="1">
      <c r="A95" s="6"/>
      <c r="B95" s="237"/>
      <c r="C95" s="7" t="s">
        <v>153</v>
      </c>
      <c r="D95" s="7" t="s">
        <v>153</v>
      </c>
      <c r="E95" s="7">
        <v>1.1060000000000001</v>
      </c>
      <c r="F95" s="7">
        <v>585</v>
      </c>
      <c r="G95" s="7">
        <v>1.4</v>
      </c>
      <c r="H95" s="15">
        <f t="shared" si="6"/>
        <v>0</v>
      </c>
      <c r="I95" s="230"/>
      <c r="J95" s="10">
        <f t="shared" si="7"/>
        <v>0</v>
      </c>
      <c r="K95" s="37">
        <f t="shared" si="8"/>
        <v>0</v>
      </c>
      <c r="L95" s="19" t="s">
        <v>38</v>
      </c>
      <c r="M95" s="214">
        <f>VLOOKUP($L95,Лист5!$A$1:$N$10,2,FALSE)*$K95</f>
        <v>0</v>
      </c>
      <c r="N95" s="214">
        <f>VLOOKUP($L95,Лист5!$A$1:$N$10,3,FALSE)*$K95</f>
        <v>0</v>
      </c>
      <c r="O95" s="214">
        <f>VLOOKUP($L95,Лист5!$A$1:$N$10,4,FALSE)*$K95</f>
        <v>0</v>
      </c>
      <c r="P95" s="214">
        <f>VLOOKUP($L95,Лист5!$A$1:$N$10,5,FALSE)*$K95</f>
        <v>0</v>
      </c>
      <c r="Q95" s="214">
        <f>VLOOKUP($L95,Лист5!$A$1:$N$10,6,FALSE)*$K95</f>
        <v>0</v>
      </c>
      <c r="R95" s="214">
        <f>VLOOKUP($L95,Лист5!$A$1:$N$10,7,FALSE)*$K95</f>
        <v>0</v>
      </c>
      <c r="S95" s="214">
        <f>VLOOKUP($L95,Лист5!$A$1:$N$10,8,FALSE)*$K95</f>
        <v>0</v>
      </c>
      <c r="T95" s="214">
        <f>VLOOKUP($L95,Лист5!$A$1:$N$10,9,FALSE)*$K95</f>
        <v>0</v>
      </c>
      <c r="U95" s="214">
        <f>VLOOKUP($L95,Лист5!$A$1:$N$10,10,FALSE)*$K95</f>
        <v>0</v>
      </c>
      <c r="V95" s="214">
        <f>VLOOKUP($L95,Лист5!$A$1:$N$10,11,FALSE)*$K95</f>
        <v>0</v>
      </c>
      <c r="W95" s="214">
        <f>VLOOKUP($L95,Лист5!$A$1:$N$10,12,FALSE)*$K95</f>
        <v>0</v>
      </c>
      <c r="X95" s="214">
        <f>VLOOKUP($L95,Лист5!$A$1:$N$10,13,FALSE)*$K95</f>
        <v>0</v>
      </c>
      <c r="Y95" s="214">
        <f>VLOOKUP($L95,Лист5!$A$1:$N$10,14,FALSE)*$K95</f>
        <v>0</v>
      </c>
      <c r="Z95" s="214" t="e">
        <f>VLOOKUP($L95,Лист5!$A$1:$N$10,15,FALSE)*$K95</f>
        <v>#REF!</v>
      </c>
      <c r="AA95" s="214" t="e">
        <f>VLOOKUP($L95,Лист5!$A$1:$N$10,16,FALSE)*$K95</f>
        <v>#REF!</v>
      </c>
      <c r="AB95" s="214" t="e">
        <f>VLOOKUP($L95,Лист5!$A$1:$N$10,17,FALSE)*$K95</f>
        <v>#REF!</v>
      </c>
      <c r="AC95" t="s">
        <v>227</v>
      </c>
    </row>
    <row r="96" spans="1:29" s="13" customFormat="1">
      <c r="A96" s="20"/>
      <c r="B96" s="233"/>
      <c r="C96" s="7" t="s">
        <v>154</v>
      </c>
      <c r="D96" s="7" t="s">
        <v>154</v>
      </c>
      <c r="E96" s="7">
        <v>0.38</v>
      </c>
      <c r="F96" s="7">
        <v>1768</v>
      </c>
      <c r="G96" s="7">
        <v>2.64</v>
      </c>
      <c r="H96" s="16">
        <f t="shared" si="6"/>
        <v>0</v>
      </c>
      <c r="I96" s="230"/>
      <c r="J96" s="10">
        <f t="shared" si="7"/>
        <v>0</v>
      </c>
      <c r="K96" s="38">
        <f t="shared" si="8"/>
        <v>0</v>
      </c>
      <c r="L96" s="13" t="s">
        <v>141</v>
      </c>
      <c r="M96" s="214">
        <f>VLOOKUP($L96,Лист5!$A$1:$N$10,2,FALSE)*$K96</f>
        <v>0</v>
      </c>
      <c r="N96" s="214">
        <f>VLOOKUP($L96,Лист5!$A$1:$N$10,3,FALSE)*$K96</f>
        <v>0</v>
      </c>
      <c r="O96" s="214">
        <f>VLOOKUP($L96,Лист5!$A$1:$N$10,4,FALSE)*$K96</f>
        <v>0</v>
      </c>
      <c r="P96" s="214">
        <f>VLOOKUP($L96,Лист5!$A$1:$N$10,5,FALSE)*$K96</f>
        <v>0</v>
      </c>
      <c r="Q96" s="214">
        <f>VLOOKUP($L96,Лист5!$A$1:$N$10,6,FALSE)*$K96</f>
        <v>0</v>
      </c>
      <c r="R96" s="214">
        <f>VLOOKUP($L96,Лист5!$A$1:$N$10,7,FALSE)*$K96</f>
        <v>0</v>
      </c>
      <c r="S96" s="214">
        <f>VLOOKUP($L96,Лист5!$A$1:$N$10,8,FALSE)*$K96</f>
        <v>0</v>
      </c>
      <c r="T96" s="214">
        <f>VLOOKUP($L96,Лист5!$A$1:$N$10,9,FALSE)*$K96</f>
        <v>0</v>
      </c>
      <c r="U96" s="214">
        <f>VLOOKUP($L96,Лист5!$A$1:$N$10,10,FALSE)*$K96</f>
        <v>0</v>
      </c>
      <c r="V96" s="214">
        <f>VLOOKUP($L96,Лист5!$A$1:$N$10,11,FALSE)*$K96</f>
        <v>0</v>
      </c>
      <c r="W96" s="214">
        <f>VLOOKUP($L96,Лист5!$A$1:$N$10,12,FALSE)*$K96</f>
        <v>0</v>
      </c>
      <c r="X96" s="214">
        <f>VLOOKUP($L96,Лист5!$A$1:$N$10,13,FALSE)*$K96</f>
        <v>0</v>
      </c>
      <c r="Y96" s="214">
        <f>VLOOKUP($L96,Лист5!$A$1:$N$10,14,FALSE)*$K96</f>
        <v>0</v>
      </c>
      <c r="Z96" s="214" t="e">
        <f>VLOOKUP($L96,Лист5!$A$1:$N$10,15,FALSE)*$K96</f>
        <v>#REF!</v>
      </c>
      <c r="AA96" s="214" t="e">
        <f>VLOOKUP($L96,Лист5!$A$1:$N$10,16,FALSE)*$K96</f>
        <v>#REF!</v>
      </c>
      <c r="AB96" s="214" t="e">
        <f>VLOOKUP($L96,Лист5!$A$1:$N$10,17,FALSE)*$K96</f>
        <v>#REF!</v>
      </c>
      <c r="AC96" t="s">
        <v>229</v>
      </c>
    </row>
    <row r="97" spans="1:29" hidden="1">
      <c r="A97" s="6"/>
      <c r="B97" s="234"/>
      <c r="C97" s="7" t="s">
        <v>155</v>
      </c>
      <c r="D97" s="7" t="s">
        <v>156</v>
      </c>
      <c r="E97" s="7">
        <v>0.65300000000000002</v>
      </c>
      <c r="F97" s="7">
        <v>1456</v>
      </c>
      <c r="G97" s="7">
        <v>3.11</v>
      </c>
      <c r="H97" s="15">
        <f t="shared" si="6"/>
        <v>0</v>
      </c>
      <c r="I97" s="230"/>
      <c r="J97" s="10">
        <f t="shared" si="7"/>
        <v>0</v>
      </c>
      <c r="K97" s="10">
        <f t="shared" si="8"/>
        <v>0</v>
      </c>
      <c r="L97" s="19" t="s">
        <v>38</v>
      </c>
      <c r="M97" s="214">
        <f>VLOOKUP($L97,Лист5!$A$1:$N$10,2,FALSE)*$K97</f>
        <v>0</v>
      </c>
      <c r="N97" s="214">
        <f>VLOOKUP($L97,Лист5!$A$1:$N$10,3,FALSE)*$K97</f>
        <v>0</v>
      </c>
      <c r="O97" s="214">
        <f>VLOOKUP($L97,Лист5!$A$1:$N$10,4,FALSE)*$K97</f>
        <v>0</v>
      </c>
      <c r="P97" s="214">
        <f>VLOOKUP($L97,Лист5!$A$1:$N$10,5,FALSE)*$K97</f>
        <v>0</v>
      </c>
      <c r="Q97" s="214">
        <f>VLOOKUP($L97,Лист5!$A$1:$N$10,6,FALSE)*$K97</f>
        <v>0</v>
      </c>
      <c r="R97" s="214">
        <f>VLOOKUP($L97,Лист5!$A$1:$N$10,7,FALSE)*$K97</f>
        <v>0</v>
      </c>
      <c r="S97" s="214">
        <f>VLOOKUP($L97,Лист5!$A$1:$N$10,8,FALSE)*$K97</f>
        <v>0</v>
      </c>
      <c r="T97" s="214">
        <f>VLOOKUP($L97,Лист5!$A$1:$N$10,9,FALSE)*$K97</f>
        <v>0</v>
      </c>
      <c r="U97" s="214">
        <f>VLOOKUP($L97,Лист5!$A$1:$N$10,10,FALSE)*$K97</f>
        <v>0</v>
      </c>
      <c r="V97" s="214">
        <f>VLOOKUP($L97,Лист5!$A$1:$N$10,11,FALSE)*$K97</f>
        <v>0</v>
      </c>
      <c r="W97" s="214">
        <f>VLOOKUP($L97,Лист5!$A$1:$N$10,12,FALSE)*$K97</f>
        <v>0</v>
      </c>
      <c r="X97" s="214">
        <f>VLOOKUP($L97,Лист5!$A$1:$N$10,13,FALSE)*$K97</f>
        <v>0</v>
      </c>
      <c r="Y97" s="214">
        <f>VLOOKUP($L97,Лист5!$A$1:$N$10,14,FALSE)*$K97</f>
        <v>0</v>
      </c>
      <c r="Z97" s="214" t="e">
        <f>VLOOKUP($L97,Лист5!$A$1:$N$10,15,FALSE)*$K97</f>
        <v>#REF!</v>
      </c>
      <c r="AA97" s="214" t="e">
        <f>VLOOKUP($L97,Лист5!$A$1:$N$10,16,FALSE)*$K97</f>
        <v>#REF!</v>
      </c>
      <c r="AB97" s="214" t="e">
        <f>VLOOKUP($L97,Лист5!$A$1:$N$10,17,FALSE)*$K97</f>
        <v>#REF!</v>
      </c>
      <c r="AC97" t="s">
        <v>227</v>
      </c>
    </row>
    <row r="98" spans="1:29">
      <c r="A98" s="6"/>
      <c r="B98" s="234"/>
      <c r="C98" s="7" t="s">
        <v>157</v>
      </c>
      <c r="D98" s="7" t="s">
        <v>158</v>
      </c>
      <c r="E98" s="8">
        <v>0.59</v>
      </c>
      <c r="F98" s="7">
        <v>1638</v>
      </c>
      <c r="G98" s="7">
        <v>3.45</v>
      </c>
      <c r="H98" s="16">
        <f t="shared" ref="H98:H103" si="9">J98/F98</f>
        <v>0</v>
      </c>
      <c r="I98" s="230"/>
      <c r="J98" s="10">
        <f t="shared" ref="J98:J129" si="10">G98*$J$1*I98</f>
        <v>0</v>
      </c>
      <c r="K98" s="10">
        <f t="shared" ref="K98:K129" si="11">J98*E98</f>
        <v>0</v>
      </c>
      <c r="L98" s="19" t="s">
        <v>38</v>
      </c>
      <c r="M98" s="214">
        <f>VLOOKUP($L98,Лист5!$A$1:$N$10,2,FALSE)*$K98</f>
        <v>0</v>
      </c>
      <c r="N98" s="214">
        <f>VLOOKUP($L98,Лист5!$A$1:$N$10,3,FALSE)*$K98</f>
        <v>0</v>
      </c>
      <c r="O98" s="214">
        <f>VLOOKUP($L98,Лист5!$A$1:$N$10,4,FALSE)*$K98</f>
        <v>0</v>
      </c>
      <c r="P98" s="214">
        <f>VLOOKUP($L98,Лист5!$A$1:$N$10,5,FALSE)*$K98</f>
        <v>0</v>
      </c>
      <c r="Q98" s="214">
        <f>VLOOKUP($L98,Лист5!$A$1:$N$10,6,FALSE)*$K98</f>
        <v>0</v>
      </c>
      <c r="R98" s="214">
        <f>VLOOKUP($L98,Лист5!$A$1:$N$10,7,FALSE)*$K98</f>
        <v>0</v>
      </c>
      <c r="S98" s="214">
        <f>VLOOKUP($L98,Лист5!$A$1:$N$10,8,FALSE)*$K98</f>
        <v>0</v>
      </c>
      <c r="T98" s="214">
        <f>VLOOKUP($L98,Лист5!$A$1:$N$10,9,FALSE)*$K98</f>
        <v>0</v>
      </c>
      <c r="U98" s="214">
        <f>VLOOKUP($L98,Лист5!$A$1:$N$10,10,FALSE)*$K98</f>
        <v>0</v>
      </c>
      <c r="V98" s="214">
        <f>VLOOKUP($L98,Лист5!$A$1:$N$10,11,FALSE)*$K98</f>
        <v>0</v>
      </c>
      <c r="W98" s="214">
        <f>VLOOKUP($L98,Лист5!$A$1:$N$10,12,FALSE)*$K98</f>
        <v>0</v>
      </c>
      <c r="X98" s="214">
        <f>VLOOKUP($L98,Лист5!$A$1:$N$10,13,FALSE)*$K98</f>
        <v>0</v>
      </c>
      <c r="Y98" s="214">
        <f>VLOOKUP($L98,Лист5!$A$1:$N$10,14,FALSE)*$K98</f>
        <v>0</v>
      </c>
      <c r="Z98" s="214" t="e">
        <f>VLOOKUP($L98,Лист5!$A$1:$N$10,15,FALSE)*$K98</f>
        <v>#REF!</v>
      </c>
      <c r="AA98" s="214" t="e">
        <f>VLOOKUP($L98,Лист5!$A$1:$N$10,16,FALSE)*$K98</f>
        <v>#REF!</v>
      </c>
      <c r="AB98" s="214" t="e">
        <f>VLOOKUP($L98,Лист5!$A$1:$N$10,17,FALSE)*$K98</f>
        <v>#REF!</v>
      </c>
      <c r="AC98" t="s">
        <v>229</v>
      </c>
    </row>
    <row r="99" spans="1:29" hidden="1">
      <c r="A99" s="6"/>
      <c r="B99" s="234"/>
      <c r="C99" s="7" t="s">
        <v>159</v>
      </c>
      <c r="D99" s="7" t="s">
        <v>160</v>
      </c>
      <c r="E99" s="7">
        <v>1.08</v>
      </c>
      <c r="F99" s="7">
        <v>780</v>
      </c>
      <c r="G99" s="7">
        <v>2.2000000000000002</v>
      </c>
      <c r="H99" s="9">
        <f t="shared" si="9"/>
        <v>0</v>
      </c>
      <c r="I99" s="230"/>
      <c r="J99" s="10">
        <f t="shared" si="10"/>
        <v>0</v>
      </c>
      <c r="K99" s="10">
        <f t="shared" si="11"/>
        <v>0</v>
      </c>
      <c r="L99" s="19" t="s">
        <v>38</v>
      </c>
      <c r="M99" s="214">
        <f>VLOOKUP($L99,Лист5!$A$1:$N$10,2,FALSE)*$K99</f>
        <v>0</v>
      </c>
      <c r="N99" s="214">
        <f>VLOOKUP($L99,Лист5!$A$1:$N$10,3,FALSE)*$K99</f>
        <v>0</v>
      </c>
      <c r="O99" s="214">
        <f>VLOOKUP($L99,Лист5!$A$1:$N$10,4,FALSE)*$K99</f>
        <v>0</v>
      </c>
      <c r="P99" s="214">
        <f>VLOOKUP($L99,Лист5!$A$1:$N$10,5,FALSE)*$K99</f>
        <v>0</v>
      </c>
      <c r="Q99" s="214">
        <f>VLOOKUP($L99,Лист5!$A$1:$N$10,6,FALSE)*$K99</f>
        <v>0</v>
      </c>
      <c r="R99" s="214">
        <f>VLOOKUP($L99,Лист5!$A$1:$N$10,7,FALSE)*$K99</f>
        <v>0</v>
      </c>
      <c r="S99" s="214">
        <f>VLOOKUP($L99,Лист5!$A$1:$N$10,8,FALSE)*$K99</f>
        <v>0</v>
      </c>
      <c r="T99" s="214">
        <f>VLOOKUP($L99,Лист5!$A$1:$N$10,9,FALSE)*$K99</f>
        <v>0</v>
      </c>
      <c r="U99" s="214">
        <f>VLOOKUP($L99,Лист5!$A$1:$N$10,10,FALSE)*$K99</f>
        <v>0</v>
      </c>
      <c r="V99" s="214">
        <f>VLOOKUP($L99,Лист5!$A$1:$N$10,11,FALSE)*$K99</f>
        <v>0</v>
      </c>
      <c r="W99" s="214">
        <f>VLOOKUP($L99,Лист5!$A$1:$N$10,12,FALSE)*$K99</f>
        <v>0</v>
      </c>
      <c r="X99" s="214">
        <f>VLOOKUP($L99,Лист5!$A$1:$N$10,13,FALSE)*$K99</f>
        <v>0</v>
      </c>
      <c r="Y99" s="214">
        <f>VLOOKUP($L99,Лист5!$A$1:$N$10,14,FALSE)*$K99</f>
        <v>0</v>
      </c>
      <c r="Z99" s="214" t="e">
        <f>VLOOKUP($L99,Лист5!$A$1:$N$10,15,FALSE)*$K99</f>
        <v>#REF!</v>
      </c>
      <c r="AA99" s="214" t="e">
        <f>VLOOKUP($L99,Лист5!$A$1:$N$10,16,FALSE)*$K99</f>
        <v>#REF!</v>
      </c>
      <c r="AB99" s="214" t="e">
        <f>VLOOKUP($L99,Лист5!$A$1:$N$10,17,FALSE)*$K99</f>
        <v>#REF!</v>
      </c>
      <c r="AC99" t="s">
        <v>225</v>
      </c>
    </row>
    <row r="100" spans="1:29" hidden="1">
      <c r="A100" s="6"/>
      <c r="B100" s="234"/>
      <c r="C100" s="7" t="s">
        <v>159</v>
      </c>
      <c r="D100" s="7" t="s">
        <v>160</v>
      </c>
      <c r="E100" s="7">
        <v>1.08</v>
      </c>
      <c r="F100" s="7">
        <v>910</v>
      </c>
      <c r="G100" s="7">
        <v>2.2000000000000002</v>
      </c>
      <c r="H100" s="15">
        <f t="shared" si="9"/>
        <v>0</v>
      </c>
      <c r="I100" s="230"/>
      <c r="J100" s="10">
        <f t="shared" si="10"/>
        <v>0</v>
      </c>
      <c r="K100" s="10">
        <f t="shared" si="11"/>
        <v>0</v>
      </c>
      <c r="L100" s="19" t="s">
        <v>38</v>
      </c>
      <c r="M100" s="214">
        <f>VLOOKUP($L100,Лист5!$A$1:$N$10,2,FALSE)*$K100</f>
        <v>0</v>
      </c>
      <c r="N100" s="214">
        <f>VLOOKUP($L100,Лист5!$A$1:$N$10,3,FALSE)*$K100</f>
        <v>0</v>
      </c>
      <c r="O100" s="214">
        <f>VLOOKUP($L100,Лист5!$A$1:$N$10,4,FALSE)*$K100</f>
        <v>0</v>
      </c>
      <c r="P100" s="214">
        <f>VLOOKUP($L100,Лист5!$A$1:$N$10,5,FALSE)*$K100</f>
        <v>0</v>
      </c>
      <c r="Q100" s="214">
        <f>VLOOKUP($L100,Лист5!$A$1:$N$10,6,FALSE)*$K100</f>
        <v>0</v>
      </c>
      <c r="R100" s="214">
        <f>VLOOKUP($L100,Лист5!$A$1:$N$10,7,FALSE)*$K100</f>
        <v>0</v>
      </c>
      <c r="S100" s="214">
        <f>VLOOKUP($L100,Лист5!$A$1:$N$10,8,FALSE)*$K100</f>
        <v>0</v>
      </c>
      <c r="T100" s="214">
        <f>VLOOKUP($L100,Лист5!$A$1:$N$10,9,FALSE)*$K100</f>
        <v>0</v>
      </c>
      <c r="U100" s="214">
        <f>VLOOKUP($L100,Лист5!$A$1:$N$10,10,FALSE)*$K100</f>
        <v>0</v>
      </c>
      <c r="V100" s="214">
        <f>VLOOKUP($L100,Лист5!$A$1:$N$10,11,FALSE)*$K100</f>
        <v>0</v>
      </c>
      <c r="W100" s="214">
        <f>VLOOKUP($L100,Лист5!$A$1:$N$10,12,FALSE)*$K100</f>
        <v>0</v>
      </c>
      <c r="X100" s="214">
        <f>VLOOKUP($L100,Лист5!$A$1:$N$10,13,FALSE)*$K100</f>
        <v>0</v>
      </c>
      <c r="Y100" s="214">
        <f>VLOOKUP($L100,Лист5!$A$1:$N$10,14,FALSE)*$K100</f>
        <v>0</v>
      </c>
      <c r="Z100" s="214" t="e">
        <f>VLOOKUP($L100,Лист5!$A$1:$N$10,15,FALSE)*$K100</f>
        <v>#REF!</v>
      </c>
      <c r="AA100" s="214" t="e">
        <f>VLOOKUP($L100,Лист5!$A$1:$N$10,16,FALSE)*$K100</f>
        <v>#REF!</v>
      </c>
      <c r="AB100" s="214" t="e">
        <f>VLOOKUP($L100,Лист5!$A$1:$N$10,17,FALSE)*$K100</f>
        <v>#REF!</v>
      </c>
      <c r="AC100" t="s">
        <v>227</v>
      </c>
    </row>
    <row r="101" spans="1:29" hidden="1">
      <c r="A101" s="6"/>
      <c r="B101" s="234"/>
      <c r="C101" s="7" t="s">
        <v>161</v>
      </c>
      <c r="D101" s="7" t="s">
        <v>162</v>
      </c>
      <c r="E101" s="7">
        <v>1.22</v>
      </c>
      <c r="F101" s="7">
        <v>806</v>
      </c>
      <c r="G101" s="7">
        <v>2.1800000000000002</v>
      </c>
      <c r="H101" s="15">
        <f t="shared" si="9"/>
        <v>0</v>
      </c>
      <c r="I101" s="230"/>
      <c r="J101" s="10">
        <f t="shared" si="10"/>
        <v>0</v>
      </c>
      <c r="K101" s="10">
        <f t="shared" si="11"/>
        <v>0</v>
      </c>
      <c r="L101" s="19" t="s">
        <v>38</v>
      </c>
      <c r="M101" s="214">
        <f>VLOOKUP($L101,Лист5!$A$1:$N$10,2,FALSE)*$K101</f>
        <v>0</v>
      </c>
      <c r="N101" s="214">
        <f>VLOOKUP($L101,Лист5!$A$1:$N$10,3,FALSE)*$K101</f>
        <v>0</v>
      </c>
      <c r="O101" s="214">
        <f>VLOOKUP($L101,Лист5!$A$1:$N$10,4,FALSE)*$K101</f>
        <v>0</v>
      </c>
      <c r="P101" s="214">
        <f>VLOOKUP($L101,Лист5!$A$1:$N$10,5,FALSE)*$K101</f>
        <v>0</v>
      </c>
      <c r="Q101" s="214">
        <f>VLOOKUP($L101,Лист5!$A$1:$N$10,6,FALSE)*$K101</f>
        <v>0</v>
      </c>
      <c r="R101" s="214">
        <f>VLOOKUP($L101,Лист5!$A$1:$N$10,7,FALSE)*$K101</f>
        <v>0</v>
      </c>
      <c r="S101" s="214">
        <f>VLOOKUP($L101,Лист5!$A$1:$N$10,8,FALSE)*$K101</f>
        <v>0</v>
      </c>
      <c r="T101" s="214">
        <f>VLOOKUP($L101,Лист5!$A$1:$N$10,9,FALSE)*$K101</f>
        <v>0</v>
      </c>
      <c r="U101" s="214">
        <f>VLOOKUP($L101,Лист5!$A$1:$N$10,10,FALSE)*$K101</f>
        <v>0</v>
      </c>
      <c r="V101" s="214">
        <f>VLOOKUP($L101,Лист5!$A$1:$N$10,11,FALSE)*$K101</f>
        <v>0</v>
      </c>
      <c r="W101" s="214">
        <f>VLOOKUP($L101,Лист5!$A$1:$N$10,12,FALSE)*$K101</f>
        <v>0</v>
      </c>
      <c r="X101" s="214">
        <f>VLOOKUP($L101,Лист5!$A$1:$N$10,13,FALSE)*$K101</f>
        <v>0</v>
      </c>
      <c r="Y101" s="214">
        <f>VLOOKUP($L101,Лист5!$A$1:$N$10,14,FALSE)*$K101</f>
        <v>0</v>
      </c>
      <c r="Z101" s="214" t="e">
        <f>VLOOKUP($L101,Лист5!$A$1:$N$10,15,FALSE)*$K101</f>
        <v>#REF!</v>
      </c>
      <c r="AA101" s="214" t="e">
        <f>VLOOKUP($L101,Лист5!$A$1:$N$10,16,FALSE)*$K101</f>
        <v>#REF!</v>
      </c>
      <c r="AB101" s="214" t="e">
        <f>VLOOKUP($L101,Лист5!$A$1:$N$10,17,FALSE)*$K101</f>
        <v>#REF!</v>
      </c>
      <c r="AC101" t="s">
        <v>227</v>
      </c>
    </row>
    <row r="102" spans="1:29">
      <c r="A102" s="6"/>
      <c r="B102" s="234"/>
      <c r="C102" s="7" t="s">
        <v>163</v>
      </c>
      <c r="D102" s="7" t="s">
        <v>163</v>
      </c>
      <c r="E102" s="7">
        <v>0.108</v>
      </c>
      <c r="F102" s="7">
        <v>4225</v>
      </c>
      <c r="G102" s="7">
        <v>6.15</v>
      </c>
      <c r="H102" s="16">
        <f t="shared" si="9"/>
        <v>0</v>
      </c>
      <c r="I102" s="230"/>
      <c r="J102" s="10">
        <f t="shared" si="10"/>
        <v>0</v>
      </c>
      <c r="K102" s="10">
        <f t="shared" si="11"/>
        <v>0</v>
      </c>
      <c r="L102" s="19" t="s">
        <v>38</v>
      </c>
      <c r="M102" s="214">
        <f>VLOOKUP($L102,Лист5!$A$1:$N$10,2,FALSE)*$K102</f>
        <v>0</v>
      </c>
      <c r="N102" s="214">
        <f>VLOOKUP($L102,Лист5!$A$1:$N$10,3,FALSE)*$K102</f>
        <v>0</v>
      </c>
      <c r="O102" s="214">
        <f>VLOOKUP($L102,Лист5!$A$1:$N$10,4,FALSE)*$K102</f>
        <v>0</v>
      </c>
      <c r="P102" s="214">
        <f>VLOOKUP($L102,Лист5!$A$1:$N$10,5,FALSE)*$K102</f>
        <v>0</v>
      </c>
      <c r="Q102" s="214">
        <f>VLOOKUP($L102,Лист5!$A$1:$N$10,6,FALSE)*$K102</f>
        <v>0</v>
      </c>
      <c r="R102" s="214">
        <f>VLOOKUP($L102,Лист5!$A$1:$N$10,7,FALSE)*$K102</f>
        <v>0</v>
      </c>
      <c r="S102" s="214">
        <f>VLOOKUP($L102,Лист5!$A$1:$N$10,8,FALSE)*$K102</f>
        <v>0</v>
      </c>
      <c r="T102" s="214">
        <f>VLOOKUP($L102,Лист5!$A$1:$N$10,9,FALSE)*$K102</f>
        <v>0</v>
      </c>
      <c r="U102" s="214">
        <f>VLOOKUP($L102,Лист5!$A$1:$N$10,10,FALSE)*$K102</f>
        <v>0</v>
      </c>
      <c r="V102" s="214">
        <f>VLOOKUP($L102,Лист5!$A$1:$N$10,11,FALSE)*$K102</f>
        <v>0</v>
      </c>
      <c r="W102" s="214">
        <f>VLOOKUP($L102,Лист5!$A$1:$N$10,12,FALSE)*$K102</f>
        <v>0</v>
      </c>
      <c r="X102" s="214">
        <f>VLOOKUP($L102,Лист5!$A$1:$N$10,13,FALSE)*$K102</f>
        <v>0</v>
      </c>
      <c r="Y102" s="214">
        <f>VLOOKUP($L102,Лист5!$A$1:$N$10,14,FALSE)*$K102</f>
        <v>0</v>
      </c>
      <c r="Z102" s="214" t="e">
        <f>VLOOKUP($L102,Лист5!$A$1:$N$10,15,FALSE)*$K102</f>
        <v>#REF!</v>
      </c>
      <c r="AA102" s="214" t="e">
        <f>VLOOKUP($L102,Лист5!$A$1:$N$10,16,FALSE)*$K102</f>
        <v>#REF!</v>
      </c>
      <c r="AB102" s="214" t="e">
        <f>VLOOKUP($L102,Лист5!$A$1:$N$10,17,FALSE)*$K102</f>
        <v>#REF!</v>
      </c>
      <c r="AC102" t="s">
        <v>229</v>
      </c>
    </row>
    <row r="103" spans="1:29" hidden="1">
      <c r="A103" s="6"/>
      <c r="B103" s="234"/>
      <c r="C103" s="7" t="s">
        <v>164</v>
      </c>
      <c r="D103" s="7" t="s">
        <v>164</v>
      </c>
      <c r="E103" s="7">
        <v>0.34399999999999997</v>
      </c>
      <c r="F103" s="7">
        <v>1600</v>
      </c>
      <c r="G103" s="7">
        <v>2.58</v>
      </c>
      <c r="H103" s="15">
        <f t="shared" si="9"/>
        <v>0</v>
      </c>
      <c r="I103" s="230"/>
      <c r="J103" s="10">
        <f t="shared" si="10"/>
        <v>0</v>
      </c>
      <c r="K103" s="10">
        <f t="shared" si="11"/>
        <v>0</v>
      </c>
      <c r="L103" s="19" t="s">
        <v>38</v>
      </c>
      <c r="M103" s="214">
        <f>VLOOKUP($L103,Лист5!$A$1:$N$10,2,FALSE)*$K103</f>
        <v>0</v>
      </c>
      <c r="N103" s="214">
        <f>VLOOKUP($L103,Лист5!$A$1:$N$10,3,FALSE)*$K103</f>
        <v>0</v>
      </c>
      <c r="O103" s="214">
        <f>VLOOKUP($L103,Лист5!$A$1:$N$10,4,FALSE)*$K103</f>
        <v>0</v>
      </c>
      <c r="P103" s="214">
        <f>VLOOKUP($L103,Лист5!$A$1:$N$10,5,FALSE)*$K103</f>
        <v>0</v>
      </c>
      <c r="Q103" s="214">
        <f>VLOOKUP($L103,Лист5!$A$1:$N$10,6,FALSE)*$K103</f>
        <v>0</v>
      </c>
      <c r="R103" s="214">
        <f>VLOOKUP($L103,Лист5!$A$1:$N$10,7,FALSE)*$K103</f>
        <v>0</v>
      </c>
      <c r="S103" s="214">
        <f>VLOOKUP($L103,Лист5!$A$1:$N$10,8,FALSE)*$K103</f>
        <v>0</v>
      </c>
      <c r="T103" s="214">
        <f>VLOOKUP($L103,Лист5!$A$1:$N$10,9,FALSE)*$K103</f>
        <v>0</v>
      </c>
      <c r="U103" s="214">
        <f>VLOOKUP($L103,Лист5!$A$1:$N$10,10,FALSE)*$K103</f>
        <v>0</v>
      </c>
      <c r="V103" s="214">
        <f>VLOOKUP($L103,Лист5!$A$1:$N$10,11,FALSE)*$K103</f>
        <v>0</v>
      </c>
      <c r="W103" s="214">
        <f>VLOOKUP($L103,Лист5!$A$1:$N$10,12,FALSE)*$K103</f>
        <v>0</v>
      </c>
      <c r="X103" s="214">
        <f>VLOOKUP($L103,Лист5!$A$1:$N$10,13,FALSE)*$K103</f>
        <v>0</v>
      </c>
      <c r="Y103" s="214">
        <f>VLOOKUP($L103,Лист5!$A$1:$N$10,14,FALSE)*$K103</f>
        <v>0</v>
      </c>
      <c r="Z103" s="214" t="e">
        <f>VLOOKUP($L103,Лист5!$A$1:$N$10,15,FALSE)*$K103</f>
        <v>#REF!</v>
      </c>
      <c r="AA103" s="214" t="e">
        <f>VLOOKUP($L103,Лист5!$A$1:$N$10,16,FALSE)*$K103</f>
        <v>#REF!</v>
      </c>
      <c r="AB103" s="214" t="e">
        <f>VLOOKUP($L103,Лист5!$A$1:$N$10,17,FALSE)*$K103</f>
        <v>#REF!</v>
      </c>
      <c r="AC103" t="s">
        <v>227</v>
      </c>
    </row>
    <row r="104" spans="1:29" hidden="1">
      <c r="A104" s="6"/>
      <c r="B104" s="234"/>
      <c r="C104" s="7"/>
      <c r="D104" s="7"/>
      <c r="E104" s="7"/>
      <c r="F104" s="7"/>
      <c r="G104" s="7"/>
      <c r="H104" s="39"/>
      <c r="I104" s="39"/>
      <c r="J104" s="10">
        <f t="shared" si="10"/>
        <v>0</v>
      </c>
      <c r="K104" s="10">
        <f t="shared" si="11"/>
        <v>0</v>
      </c>
    </row>
    <row r="105" spans="1:29" hidden="1">
      <c r="A105" s="6"/>
      <c r="B105" s="234"/>
      <c r="C105" s="7"/>
      <c r="D105" s="7"/>
      <c r="E105" s="7"/>
      <c r="F105" s="7"/>
      <c r="G105" s="7"/>
      <c r="H105" s="39"/>
      <c r="I105" s="39"/>
      <c r="J105" s="10">
        <f t="shared" si="10"/>
        <v>0</v>
      </c>
      <c r="K105" s="10">
        <f t="shared" si="11"/>
        <v>0</v>
      </c>
    </row>
    <row r="106" spans="1:29" hidden="1">
      <c r="A106" s="6"/>
      <c r="B106" s="234"/>
      <c r="C106" s="7"/>
      <c r="D106" s="7"/>
      <c r="E106" s="7"/>
      <c r="F106" s="7"/>
      <c r="G106" s="7"/>
      <c r="H106" s="39"/>
      <c r="I106" s="39"/>
      <c r="J106" s="10">
        <f t="shared" si="10"/>
        <v>0</v>
      </c>
      <c r="K106" s="10">
        <f t="shared" si="11"/>
        <v>0</v>
      </c>
    </row>
    <row r="107" spans="1:29" hidden="1">
      <c r="A107" s="6"/>
      <c r="B107" s="234"/>
      <c r="C107" s="7"/>
      <c r="D107" s="7"/>
      <c r="E107" s="7"/>
      <c r="F107" s="7"/>
      <c r="G107" s="7"/>
      <c r="H107" s="39"/>
      <c r="I107" s="39"/>
      <c r="J107" s="10">
        <f t="shared" si="10"/>
        <v>0</v>
      </c>
      <c r="K107" s="10">
        <f t="shared" si="11"/>
        <v>0</v>
      </c>
    </row>
    <row r="108" spans="1:29" hidden="1">
      <c r="A108" s="6"/>
      <c r="B108" s="234"/>
      <c r="C108" s="7"/>
      <c r="D108" s="7"/>
      <c r="E108" s="7"/>
      <c r="F108" s="7"/>
      <c r="G108" s="7"/>
      <c r="H108" s="39"/>
      <c r="I108" s="39"/>
      <c r="J108" s="10">
        <f t="shared" si="10"/>
        <v>0</v>
      </c>
      <c r="K108" s="10">
        <f t="shared" si="11"/>
        <v>0</v>
      </c>
    </row>
    <row r="109" spans="1:29" hidden="1">
      <c r="A109" s="6"/>
      <c r="B109" s="234"/>
      <c r="C109" s="7"/>
      <c r="D109" s="7"/>
      <c r="E109" s="7"/>
      <c r="F109" s="7"/>
      <c r="G109" s="7"/>
      <c r="H109" s="39"/>
      <c r="I109" s="39"/>
      <c r="J109" s="10">
        <f t="shared" si="10"/>
        <v>0</v>
      </c>
      <c r="K109" s="10">
        <f t="shared" si="11"/>
        <v>0</v>
      </c>
    </row>
    <row r="110" spans="1:29" hidden="1">
      <c r="A110" s="6"/>
      <c r="B110" s="234"/>
      <c r="C110" s="7"/>
      <c r="D110" s="7"/>
      <c r="E110" s="7"/>
      <c r="F110" s="7"/>
      <c r="G110" s="7"/>
      <c r="H110" s="39"/>
      <c r="I110" s="39"/>
      <c r="J110" s="10">
        <f t="shared" si="10"/>
        <v>0</v>
      </c>
      <c r="K110" s="10">
        <f t="shared" si="11"/>
        <v>0</v>
      </c>
    </row>
    <row r="111" spans="1:29" hidden="1">
      <c r="A111" s="6"/>
      <c r="B111" s="234"/>
      <c r="C111" s="7"/>
      <c r="D111" s="7"/>
      <c r="E111" s="7"/>
      <c r="F111" s="7"/>
      <c r="G111" s="7"/>
      <c r="H111" s="39"/>
      <c r="I111" s="39"/>
      <c r="J111" s="10">
        <f t="shared" si="10"/>
        <v>0</v>
      </c>
      <c r="K111" s="10">
        <f t="shared" si="11"/>
        <v>0</v>
      </c>
    </row>
    <row r="112" spans="1:29" s="13" customFormat="1">
      <c r="A112" s="20"/>
      <c r="B112" s="40">
        <v>0</v>
      </c>
      <c r="C112" s="41"/>
      <c r="D112" s="41"/>
      <c r="E112" s="41"/>
      <c r="F112" s="42"/>
      <c r="G112" s="42"/>
      <c r="H112" s="43">
        <f>SUBTOTAL(9,H25:H103)</f>
        <v>0</v>
      </c>
      <c r="I112" s="43"/>
      <c r="J112" s="44">
        <f>SUBTOTAL(9,J25:J103)</f>
        <v>0</v>
      </c>
      <c r="K112" s="44">
        <f>SUBTOTAL(9,K25:K103)</f>
        <v>0</v>
      </c>
      <c r="M112" s="44">
        <f>SUBTOTAL(9,M25:M103)</f>
        <v>0</v>
      </c>
      <c r="N112" s="44">
        <f t="shared" ref="N112:AB112" si="12">SUBTOTAL(9,N25:N103)</f>
        <v>0</v>
      </c>
      <c r="O112" s="44">
        <f t="shared" si="12"/>
        <v>0</v>
      </c>
      <c r="P112" s="44">
        <f t="shared" si="12"/>
        <v>0</v>
      </c>
      <c r="Q112" s="44">
        <f t="shared" si="12"/>
        <v>0</v>
      </c>
      <c r="R112" s="44">
        <f t="shared" si="12"/>
        <v>0</v>
      </c>
      <c r="S112" s="44">
        <f t="shared" si="12"/>
        <v>0</v>
      </c>
      <c r="T112" s="44">
        <f t="shared" si="12"/>
        <v>0</v>
      </c>
      <c r="U112" s="44">
        <f t="shared" si="12"/>
        <v>0</v>
      </c>
      <c r="V112" s="44">
        <f t="shared" si="12"/>
        <v>0</v>
      </c>
      <c r="W112" s="44">
        <f t="shared" si="12"/>
        <v>0</v>
      </c>
      <c r="X112" s="44">
        <f t="shared" si="12"/>
        <v>0</v>
      </c>
      <c r="Y112" s="44">
        <f t="shared" si="12"/>
        <v>0</v>
      </c>
      <c r="Z112" s="44" t="e">
        <f t="shared" si="12"/>
        <v>#REF!</v>
      </c>
      <c r="AA112" s="44" t="e">
        <f t="shared" si="12"/>
        <v>#REF!</v>
      </c>
      <c r="AB112" s="44" t="e">
        <f t="shared" si="12"/>
        <v>#REF!</v>
      </c>
      <c r="AC112"/>
    </row>
    <row r="113" spans="1:28" s="13" customFormat="1" hidden="1">
      <c r="A113" s="45"/>
      <c r="B113" s="46"/>
      <c r="C113" s="45"/>
      <c r="D113" s="45"/>
      <c r="E113" s="45"/>
      <c r="F113" s="45"/>
      <c r="G113" s="45"/>
      <c r="AA113" s="13" t="s">
        <v>366</v>
      </c>
      <c r="AB113" s="47" t="e">
        <f>AB46+AB62</f>
        <v>#REF!</v>
      </c>
    </row>
    <row r="114" spans="1:28" s="13" customFormat="1" hidden="1">
      <c r="A114" s="45"/>
      <c r="B114" s="46"/>
      <c r="C114" s="45"/>
      <c r="D114" s="45"/>
      <c r="E114" s="45"/>
      <c r="F114" s="45"/>
      <c r="G114" s="45"/>
      <c r="AA114" s="13" t="s">
        <v>367</v>
      </c>
      <c r="AB114" s="47" t="e">
        <f>AB87+AB88+AB96</f>
        <v>#REF!</v>
      </c>
    </row>
    <row r="115" spans="1:28">
      <c r="C115" s="45"/>
    </row>
    <row r="116" spans="1:28">
      <c r="C116" s="45"/>
    </row>
  </sheetData>
  <autoFilter ref="B1:K114">
    <filterColumn colId="0">
      <customFilters>
        <customFilter operator="notEqual" val=" "/>
      </customFilters>
    </filterColumn>
  </autoFilter>
  <pageMargins left="0.70866141732283472" right="0.70866141732283472" top="0.74803149606299213" bottom="0.74803149606299213" header="0.31496062992125984" footer="0.31496062992125984"/>
  <pageSetup paperSize="9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workbookViewId="0">
      <selection activeCell="A9" sqref="A9:XFD9"/>
    </sheetView>
  </sheetViews>
  <sheetFormatPr defaultRowHeight="15"/>
  <cols>
    <col min="1" max="1" width="52.42578125" customWidth="1"/>
    <col min="2" max="2" width="8.85546875" customWidth="1"/>
    <col min="3" max="3" width="28.85546875" customWidth="1"/>
    <col min="4" max="4" width="52.85546875" customWidth="1"/>
    <col min="5" max="5" width="38.28515625" customWidth="1"/>
    <col min="6" max="23" width="10.5703125" customWidth="1"/>
    <col min="24" max="24" width="52.85546875" bestFit="1" customWidth="1"/>
    <col min="25" max="25" width="38.28515625" customWidth="1"/>
    <col min="26" max="26" width="43.42578125" customWidth="1"/>
    <col min="27" max="27" width="57.5703125" customWidth="1"/>
    <col min="28" max="28" width="43" customWidth="1"/>
    <col min="29" max="29" width="38.28515625" customWidth="1"/>
    <col min="30" max="30" width="28.85546875" customWidth="1"/>
    <col min="31" max="31" width="38.7109375" customWidth="1"/>
    <col min="32" max="32" width="52.85546875" bestFit="1" customWidth="1"/>
    <col min="33" max="33" width="38.28515625" customWidth="1"/>
    <col min="34" max="34" width="33.5703125" customWidth="1"/>
    <col min="35" max="35" width="43.42578125" customWidth="1"/>
    <col min="36" max="36" width="57.5703125" customWidth="1"/>
    <col min="37" max="37" width="43" customWidth="1"/>
    <col min="38" max="40" width="52.85546875" bestFit="1" customWidth="1"/>
    <col min="41" max="41" width="34.140625" bestFit="1" customWidth="1"/>
    <col min="42" max="42" width="33.5703125" bestFit="1" customWidth="1"/>
    <col min="43" max="43" width="43.42578125" bestFit="1" customWidth="1"/>
    <col min="44" max="44" width="57.5703125" bestFit="1" customWidth="1"/>
    <col min="45" max="45" width="43" bestFit="1" customWidth="1"/>
  </cols>
  <sheetData>
    <row r="1" spans="1:20" ht="67.5" customHeight="1" thickBot="1">
      <c r="A1" s="45"/>
      <c r="B1" s="49" t="s">
        <v>361</v>
      </c>
      <c r="C1" s="49" t="s">
        <v>355</v>
      </c>
      <c r="D1" s="49" t="s">
        <v>352</v>
      </c>
      <c r="E1" s="49" t="s">
        <v>353</v>
      </c>
      <c r="F1" s="49" t="s">
        <v>354</v>
      </c>
      <c r="G1" s="49" t="s">
        <v>362</v>
      </c>
      <c r="H1" s="49" t="s">
        <v>356</v>
      </c>
      <c r="I1" s="49" t="s">
        <v>364</v>
      </c>
      <c r="J1" s="49" t="s">
        <v>363</v>
      </c>
      <c r="K1" s="49" t="s">
        <v>357</v>
      </c>
      <c r="L1" s="49" t="s">
        <v>358</v>
      </c>
      <c r="M1" s="49" t="s">
        <v>359</v>
      </c>
      <c r="N1" s="49" t="s">
        <v>171</v>
      </c>
      <c r="O1" s="49" t="s">
        <v>172</v>
      </c>
      <c r="P1" s="49" t="s">
        <v>173</v>
      </c>
      <c r="Q1" s="49" t="s">
        <v>360</v>
      </c>
      <c r="R1" s="49" t="s">
        <v>463</v>
      </c>
      <c r="S1" s="49" t="s">
        <v>351</v>
      </c>
      <c r="T1" s="49"/>
    </row>
    <row r="2" spans="1:20">
      <c r="A2" s="114" t="s">
        <v>24</v>
      </c>
      <c r="B2" s="222">
        <v>0</v>
      </c>
      <c r="C2" s="222">
        <v>0.78616352201257855</v>
      </c>
      <c r="D2" s="222">
        <v>0</v>
      </c>
      <c r="E2" s="222">
        <v>0</v>
      </c>
      <c r="F2" s="222">
        <v>2.7515723270440252E-2</v>
      </c>
      <c r="G2" s="222">
        <v>0</v>
      </c>
      <c r="H2" s="222">
        <v>2.1226415094339625E-2</v>
      </c>
      <c r="I2" s="222">
        <v>0</v>
      </c>
      <c r="J2" s="222">
        <v>0</v>
      </c>
      <c r="K2" s="222">
        <v>0</v>
      </c>
      <c r="L2" s="222">
        <v>0</v>
      </c>
      <c r="M2" s="222">
        <v>0.12578616352201258</v>
      </c>
      <c r="N2" s="222">
        <v>3.1446540880503145E-2</v>
      </c>
      <c r="O2" s="222">
        <v>7.8616352201257862E-3</v>
      </c>
      <c r="P2" s="222">
        <v>0</v>
      </c>
      <c r="Q2" s="222">
        <v>0</v>
      </c>
      <c r="R2" s="222">
        <v>0</v>
      </c>
      <c r="S2" s="220">
        <v>1</v>
      </c>
    </row>
    <row r="3" spans="1:20">
      <c r="A3" s="116" t="s">
        <v>12</v>
      </c>
      <c r="B3" s="223">
        <v>0</v>
      </c>
      <c r="C3" s="223">
        <v>0.78833267638943638</v>
      </c>
      <c r="D3" s="223">
        <v>0</v>
      </c>
      <c r="E3" s="223">
        <v>2.9168309026409149E-2</v>
      </c>
      <c r="F3" s="223">
        <v>0</v>
      </c>
      <c r="G3" s="223">
        <v>0</v>
      </c>
      <c r="H3" s="223">
        <v>2.3649980291683092E-2</v>
      </c>
      <c r="I3" s="223">
        <v>0</v>
      </c>
      <c r="J3" s="223">
        <v>3.9416633819471816E-2</v>
      </c>
      <c r="K3" s="223">
        <v>0</v>
      </c>
      <c r="L3" s="223">
        <v>0.11824990145841546</v>
      </c>
      <c r="M3" s="223">
        <v>0</v>
      </c>
      <c r="N3" s="223">
        <v>0</v>
      </c>
      <c r="O3" s="223">
        <v>3.9416633819471821E-4</v>
      </c>
      <c r="P3" s="223">
        <v>7.8833267638943642E-4</v>
      </c>
      <c r="Q3" s="223">
        <v>0</v>
      </c>
      <c r="R3" s="223">
        <v>0</v>
      </c>
      <c r="S3" s="223">
        <v>1</v>
      </c>
    </row>
    <row r="4" spans="1:20">
      <c r="A4" s="117" t="s">
        <v>43</v>
      </c>
      <c r="B4" s="224">
        <v>0.78926598263614833</v>
      </c>
      <c r="C4" s="224">
        <v>0</v>
      </c>
      <c r="D4" s="224">
        <v>2.9202841357537489E-2</v>
      </c>
      <c r="E4" s="224">
        <v>0</v>
      </c>
      <c r="F4" s="224">
        <v>0</v>
      </c>
      <c r="G4" s="224">
        <v>2.3677979479084451E-2</v>
      </c>
      <c r="H4" s="224">
        <v>0</v>
      </c>
      <c r="I4" s="224">
        <v>3.9463299131807419E-2</v>
      </c>
      <c r="J4" s="224">
        <v>0</v>
      </c>
      <c r="K4" s="224">
        <v>0.11838989739542226</v>
      </c>
      <c r="L4" s="224">
        <v>0</v>
      </c>
      <c r="M4" s="224">
        <v>0</v>
      </c>
      <c r="N4" s="224">
        <v>0</v>
      </c>
      <c r="O4" s="224">
        <v>0</v>
      </c>
      <c r="P4" s="224">
        <v>0</v>
      </c>
      <c r="Q4" s="224">
        <v>0</v>
      </c>
      <c r="R4" s="224">
        <v>0</v>
      </c>
      <c r="S4" s="221">
        <v>1</v>
      </c>
    </row>
    <row r="5" spans="1:20">
      <c r="A5" s="29" t="s">
        <v>73</v>
      </c>
      <c r="B5" s="224">
        <v>0.77712154180913895</v>
      </c>
      <c r="C5" s="224">
        <v>0</v>
      </c>
      <c r="D5" s="224">
        <v>2.6655268884053462E-2</v>
      </c>
      <c r="E5" s="224">
        <v>0</v>
      </c>
      <c r="F5" s="224">
        <v>0</v>
      </c>
      <c r="G5" s="224">
        <v>1.9816599316133041E-2</v>
      </c>
      <c r="H5" s="224">
        <v>0</v>
      </c>
      <c r="I5" s="224">
        <v>3.652471246502953E-2</v>
      </c>
      <c r="J5" s="224">
        <v>0</v>
      </c>
      <c r="K5" s="224">
        <v>0.13988187752564502</v>
      </c>
      <c r="L5" s="224">
        <v>0</v>
      </c>
      <c r="M5" s="224">
        <v>0</v>
      </c>
      <c r="N5" s="224">
        <v>0</v>
      </c>
      <c r="O5" s="224">
        <v>0</v>
      </c>
      <c r="P5" s="224">
        <v>0</v>
      </c>
      <c r="Q5" s="224">
        <v>0</v>
      </c>
      <c r="R5" s="224">
        <v>0</v>
      </c>
      <c r="S5" s="221">
        <v>1</v>
      </c>
    </row>
    <row r="6" spans="1:20">
      <c r="A6" s="119" t="s">
        <v>70</v>
      </c>
      <c r="B6" s="224">
        <v>0.55379746835443033</v>
      </c>
      <c r="C6" s="224">
        <v>0</v>
      </c>
      <c r="D6" s="224">
        <v>1.8829113924050629E-2</v>
      </c>
      <c r="E6" s="224">
        <v>0</v>
      </c>
      <c r="F6" s="224">
        <v>0</v>
      </c>
      <c r="G6" s="224">
        <v>1.661392405063291E-2</v>
      </c>
      <c r="H6" s="224">
        <v>0</v>
      </c>
      <c r="I6" s="224">
        <v>2.7689873417721514E-2</v>
      </c>
      <c r="J6" s="224">
        <v>0</v>
      </c>
      <c r="K6" s="224">
        <v>8.3069620253164542E-2</v>
      </c>
      <c r="L6" s="224">
        <v>0</v>
      </c>
      <c r="M6" s="224">
        <v>0</v>
      </c>
      <c r="N6" s="224">
        <v>0</v>
      </c>
      <c r="O6" s="224">
        <v>0</v>
      </c>
      <c r="P6" s="224">
        <v>0</v>
      </c>
      <c r="Q6" s="224">
        <v>0.3</v>
      </c>
      <c r="R6" s="224">
        <v>0</v>
      </c>
      <c r="S6" s="221">
        <v>1</v>
      </c>
    </row>
    <row r="7" spans="1:20">
      <c r="A7" s="120" t="s">
        <v>38</v>
      </c>
      <c r="B7" s="224">
        <v>0.79113924050632911</v>
      </c>
      <c r="C7" s="224">
        <v>0</v>
      </c>
      <c r="D7" s="224">
        <v>2.6898734177215188E-2</v>
      </c>
      <c r="E7" s="224">
        <v>0</v>
      </c>
      <c r="F7" s="224">
        <v>0</v>
      </c>
      <c r="G7" s="224">
        <v>2.3734177215189872E-2</v>
      </c>
      <c r="H7" s="224">
        <v>0</v>
      </c>
      <c r="I7" s="224">
        <v>3.9556962025316451E-2</v>
      </c>
      <c r="J7" s="224">
        <v>0</v>
      </c>
      <c r="K7" s="224">
        <v>0.11867088607594936</v>
      </c>
      <c r="L7" s="224">
        <v>0</v>
      </c>
      <c r="M7" s="224">
        <v>0</v>
      </c>
      <c r="N7" s="224">
        <v>0</v>
      </c>
      <c r="O7" s="224">
        <v>0</v>
      </c>
      <c r="P7" s="224">
        <v>0</v>
      </c>
      <c r="Q7" s="224">
        <v>0</v>
      </c>
      <c r="R7" s="224">
        <v>0</v>
      </c>
      <c r="S7" s="221">
        <v>1</v>
      </c>
    </row>
    <row r="8" spans="1:20" ht="15.75" thickBot="1">
      <c r="A8" s="121" t="s">
        <v>141</v>
      </c>
      <c r="B8" s="225"/>
      <c r="C8" s="225"/>
      <c r="D8" s="226"/>
      <c r="E8" s="226"/>
      <c r="F8" s="226"/>
      <c r="G8" s="226"/>
      <c r="H8" s="226"/>
      <c r="I8" s="226"/>
      <c r="J8" s="226"/>
      <c r="K8" s="227"/>
      <c r="L8" s="227"/>
      <c r="M8" s="227"/>
      <c r="N8" s="227"/>
      <c r="O8" s="227"/>
      <c r="P8" s="227"/>
      <c r="Q8" s="224">
        <v>1</v>
      </c>
      <c r="R8" s="224">
        <v>0</v>
      </c>
      <c r="S8" s="221">
        <v>1</v>
      </c>
    </row>
    <row r="9" spans="1:20">
      <c r="A9" s="574" t="s">
        <v>462</v>
      </c>
      <c r="B9" s="229">
        <v>0.78740157480314965</v>
      </c>
      <c r="C9" s="229">
        <v>0</v>
      </c>
      <c r="D9" s="229">
        <v>2.7559055118110236E-2</v>
      </c>
      <c r="E9" s="229">
        <v>0</v>
      </c>
      <c r="F9" s="229">
        <v>0</v>
      </c>
      <c r="G9" s="229">
        <v>0</v>
      </c>
      <c r="H9" s="229">
        <v>0</v>
      </c>
      <c r="I9" s="229">
        <v>3.937007874015748E-2</v>
      </c>
      <c r="J9" s="229">
        <v>0</v>
      </c>
      <c r="K9" s="229">
        <v>0.13385826771653545</v>
      </c>
      <c r="L9" s="229">
        <v>0</v>
      </c>
      <c r="M9" s="229">
        <v>0</v>
      </c>
      <c r="N9" s="229">
        <v>0</v>
      </c>
      <c r="O9" s="229">
        <v>0</v>
      </c>
      <c r="P9" s="229">
        <v>0</v>
      </c>
      <c r="Q9" s="229">
        <v>0</v>
      </c>
      <c r="R9" s="229">
        <v>1.1811023622047244E-2</v>
      </c>
      <c r="S9" s="578">
        <v>1</v>
      </c>
    </row>
    <row r="10" spans="1:20">
      <c r="B10" s="575"/>
      <c r="C10" s="576"/>
      <c r="D10" s="576"/>
      <c r="E10" s="576"/>
      <c r="F10" s="576"/>
      <c r="G10" s="576"/>
      <c r="H10" s="576"/>
      <c r="I10" s="576"/>
      <c r="J10" s="576"/>
      <c r="K10" s="576"/>
      <c r="L10" s="576"/>
      <c r="M10" s="576"/>
      <c r="N10" s="576"/>
      <c r="O10" s="576"/>
      <c r="P10" s="576"/>
      <c r="Q10" s="576"/>
      <c r="R10" s="576"/>
      <c r="S10" s="577"/>
    </row>
    <row r="11" spans="1:20">
      <c r="S11" s="13"/>
    </row>
    <row r="12" spans="1:20">
      <c r="A12" s="123" t="s">
        <v>458</v>
      </c>
      <c r="B12" s="214">
        <v>1034203.2082599999</v>
      </c>
      <c r="O12" s="13"/>
    </row>
    <row r="13" spans="1:20">
      <c r="A13" s="123" t="s">
        <v>459</v>
      </c>
      <c r="B13" s="214">
        <v>215723.37949999992</v>
      </c>
      <c r="O13" s="13"/>
    </row>
    <row r="14" spans="1:20">
      <c r="A14" s="123" t="s">
        <v>460</v>
      </c>
      <c r="B14" s="214">
        <v>128516.80599999998</v>
      </c>
      <c r="O14" s="13"/>
    </row>
    <row r="15" spans="1:20">
      <c r="A15" s="123" t="s">
        <v>461</v>
      </c>
      <c r="B15" s="214">
        <v>1065092.4899799998</v>
      </c>
    </row>
    <row r="16" spans="1:20">
      <c r="A16" s="123" t="s">
        <v>24</v>
      </c>
      <c r="B16" s="214">
        <v>39706.691900000005</v>
      </c>
    </row>
    <row r="17" spans="1:19">
      <c r="A17" s="123" t="s">
        <v>12</v>
      </c>
      <c r="B17" s="214">
        <v>19725.322700000001</v>
      </c>
    </row>
    <row r="18" spans="1:19">
      <c r="A18" s="123" t="s">
        <v>141</v>
      </c>
      <c r="B18" s="214">
        <v>25450.476499999997</v>
      </c>
    </row>
    <row r="19" spans="1:19">
      <c r="A19" s="123" t="s">
        <v>462</v>
      </c>
      <c r="B19" s="214">
        <v>39813.520399999987</v>
      </c>
    </row>
    <row r="20" spans="1:19">
      <c r="A20" s="123" t="s">
        <v>231</v>
      </c>
      <c r="B20" s="214">
        <v>2568231.8952399991</v>
      </c>
    </row>
    <row r="21" spans="1:19" ht="64.5">
      <c r="A21" s="49" t="s">
        <v>464</v>
      </c>
      <c r="B21" s="49" t="s">
        <v>361</v>
      </c>
      <c r="C21" s="49" t="s">
        <v>355</v>
      </c>
      <c r="D21" s="49" t="s">
        <v>352</v>
      </c>
      <c r="E21" s="49" t="s">
        <v>353</v>
      </c>
      <c r="F21" s="49" t="s">
        <v>354</v>
      </c>
      <c r="G21" s="49" t="s">
        <v>362</v>
      </c>
      <c r="H21" s="49" t="s">
        <v>356</v>
      </c>
      <c r="I21" s="49" t="s">
        <v>364</v>
      </c>
      <c r="J21" s="49" t="s">
        <v>363</v>
      </c>
      <c r="K21" s="49" t="s">
        <v>357</v>
      </c>
      <c r="L21" s="49" t="s">
        <v>358</v>
      </c>
      <c r="M21" s="49" t="s">
        <v>359</v>
      </c>
      <c r="N21" s="49" t="s">
        <v>171</v>
      </c>
      <c r="O21" s="49" t="s">
        <v>172</v>
      </c>
      <c r="P21" s="49" t="s">
        <v>173</v>
      </c>
      <c r="Q21" s="49" t="s">
        <v>360</v>
      </c>
      <c r="R21" s="49" t="s">
        <v>463</v>
      </c>
      <c r="S21" s="49" t="s">
        <v>351</v>
      </c>
    </row>
    <row r="22" spans="1:19">
      <c r="A22" s="123" t="s">
        <v>458</v>
      </c>
      <c r="B22" s="214">
        <f>$B$12*B7</f>
        <v>818198.7407120252</v>
      </c>
      <c r="C22" s="214">
        <f t="shared" ref="C22:S22" si="0">$B$12*C7</f>
        <v>0</v>
      </c>
      <c r="D22" s="214">
        <f t="shared" si="0"/>
        <v>27818.757184208855</v>
      </c>
      <c r="E22" s="214">
        <f t="shared" si="0"/>
        <v>0</v>
      </c>
      <c r="F22" s="214">
        <f t="shared" si="0"/>
        <v>0</v>
      </c>
      <c r="G22" s="214">
        <f t="shared" si="0"/>
        <v>24545.962221360754</v>
      </c>
      <c r="H22" s="214">
        <f t="shared" si="0"/>
        <v>0</v>
      </c>
      <c r="I22" s="214">
        <f t="shared" si="0"/>
        <v>40909.937035601259</v>
      </c>
      <c r="J22" s="214">
        <f t="shared" si="0"/>
        <v>0</v>
      </c>
      <c r="K22" s="214">
        <f t="shared" si="0"/>
        <v>122729.81110680377</v>
      </c>
      <c r="L22" s="214">
        <f t="shared" si="0"/>
        <v>0</v>
      </c>
      <c r="M22" s="214">
        <f t="shared" si="0"/>
        <v>0</v>
      </c>
      <c r="N22" s="214">
        <f t="shared" si="0"/>
        <v>0</v>
      </c>
      <c r="O22" s="214">
        <f t="shared" si="0"/>
        <v>0</v>
      </c>
      <c r="P22" s="214">
        <f t="shared" si="0"/>
        <v>0</v>
      </c>
      <c r="Q22" s="214">
        <f t="shared" si="0"/>
        <v>0</v>
      </c>
      <c r="R22" s="214"/>
      <c r="S22" s="214">
        <f t="shared" si="0"/>
        <v>1034203.2082599999</v>
      </c>
    </row>
    <row r="23" spans="1:19">
      <c r="A23" s="123" t="s">
        <v>459</v>
      </c>
      <c r="B23" s="214">
        <f>$B$13*B6</f>
        <v>119467.06143196198</v>
      </c>
      <c r="C23" s="214">
        <f t="shared" ref="C23:S23" si="1">$B$13*C6</f>
        <v>0</v>
      </c>
      <c r="D23" s="214">
        <f t="shared" si="1"/>
        <v>4061.8800886867066</v>
      </c>
      <c r="E23" s="214">
        <f t="shared" si="1"/>
        <v>0</v>
      </c>
      <c r="F23" s="214">
        <f t="shared" si="1"/>
        <v>0</v>
      </c>
      <c r="G23" s="214">
        <f t="shared" si="1"/>
        <v>3584.0118429588592</v>
      </c>
      <c r="H23" s="214">
        <f t="shared" si="1"/>
        <v>0</v>
      </c>
      <c r="I23" s="214">
        <f t="shared" si="1"/>
        <v>5973.3530715980978</v>
      </c>
      <c r="J23" s="214">
        <f t="shared" si="1"/>
        <v>0</v>
      </c>
      <c r="K23" s="214">
        <f t="shared" si="1"/>
        <v>17920.059214794295</v>
      </c>
      <c r="L23" s="214">
        <f t="shared" si="1"/>
        <v>0</v>
      </c>
      <c r="M23" s="214">
        <f t="shared" si="1"/>
        <v>0</v>
      </c>
      <c r="N23" s="214">
        <f t="shared" si="1"/>
        <v>0</v>
      </c>
      <c r="O23" s="214">
        <f t="shared" si="1"/>
        <v>0</v>
      </c>
      <c r="P23" s="214">
        <f t="shared" si="1"/>
        <v>0</v>
      </c>
      <c r="Q23" s="214">
        <f t="shared" si="1"/>
        <v>64717.013849999974</v>
      </c>
      <c r="R23" s="214"/>
      <c r="S23" s="214">
        <f t="shared" si="1"/>
        <v>215723.37949999992</v>
      </c>
    </row>
    <row r="24" spans="1:19">
      <c r="A24" s="123" t="s">
        <v>460</v>
      </c>
      <c r="B24" s="214">
        <f>$B$14*B5</f>
        <v>99873.178427105988</v>
      </c>
      <c r="C24" s="214">
        <f t="shared" ref="C24:S24" si="2">$B$14*C5</f>
        <v>0</v>
      </c>
      <c r="D24" s="214">
        <f t="shared" si="2"/>
        <v>3425.6500200497348</v>
      </c>
      <c r="E24" s="214">
        <f t="shared" si="2"/>
        <v>0</v>
      </c>
      <c r="F24" s="214">
        <f t="shared" si="2"/>
        <v>0</v>
      </c>
      <c r="G24" s="214">
        <f t="shared" si="2"/>
        <v>2546.7660498912023</v>
      </c>
      <c r="H24" s="214">
        <f t="shared" si="2"/>
        <v>0</v>
      </c>
      <c r="I24" s="214">
        <f t="shared" si="2"/>
        <v>4694.0393860739814</v>
      </c>
      <c r="J24" s="214">
        <f t="shared" si="2"/>
        <v>0</v>
      </c>
      <c r="K24" s="214">
        <f t="shared" si="2"/>
        <v>17977.172116879079</v>
      </c>
      <c r="L24" s="214">
        <f t="shared" si="2"/>
        <v>0</v>
      </c>
      <c r="M24" s="214">
        <f t="shared" si="2"/>
        <v>0</v>
      </c>
      <c r="N24" s="214">
        <f t="shared" si="2"/>
        <v>0</v>
      </c>
      <c r="O24" s="214">
        <f t="shared" si="2"/>
        <v>0</v>
      </c>
      <c r="P24" s="214">
        <f t="shared" si="2"/>
        <v>0</v>
      </c>
      <c r="Q24" s="214">
        <f t="shared" si="2"/>
        <v>0</v>
      </c>
      <c r="R24" s="214"/>
      <c r="S24" s="214">
        <f t="shared" si="2"/>
        <v>128516.80599999998</v>
      </c>
    </row>
    <row r="25" spans="1:19">
      <c r="A25" s="123" t="s">
        <v>461</v>
      </c>
      <c r="B25" s="214">
        <f>$B$15*B4</f>
        <v>840641.27070244658</v>
      </c>
      <c r="C25" s="214">
        <f t="shared" ref="C25:S25" si="3">$B$15*C4</f>
        <v>0</v>
      </c>
      <c r="D25" s="214">
        <f t="shared" si="3"/>
        <v>31103.727015990524</v>
      </c>
      <c r="E25" s="214">
        <f t="shared" si="3"/>
        <v>0</v>
      </c>
      <c r="F25" s="214">
        <f t="shared" si="3"/>
        <v>0</v>
      </c>
      <c r="G25" s="214">
        <f t="shared" si="3"/>
        <v>25219.238121073398</v>
      </c>
      <c r="H25" s="214">
        <f t="shared" si="3"/>
        <v>0</v>
      </c>
      <c r="I25" s="214">
        <f t="shared" si="3"/>
        <v>42032.063535122332</v>
      </c>
      <c r="J25" s="214">
        <f t="shared" si="3"/>
        <v>0</v>
      </c>
      <c r="K25" s="214">
        <f t="shared" si="3"/>
        <v>126096.190605367</v>
      </c>
      <c r="L25" s="214">
        <f t="shared" si="3"/>
        <v>0</v>
      </c>
      <c r="M25" s="214">
        <f t="shared" si="3"/>
        <v>0</v>
      </c>
      <c r="N25" s="214">
        <f t="shared" si="3"/>
        <v>0</v>
      </c>
      <c r="O25" s="214">
        <f t="shared" si="3"/>
        <v>0</v>
      </c>
      <c r="P25" s="214">
        <f t="shared" si="3"/>
        <v>0</v>
      </c>
      <c r="Q25" s="214">
        <f t="shared" si="3"/>
        <v>0</v>
      </c>
      <c r="R25" s="214"/>
      <c r="S25" s="214">
        <f t="shared" si="3"/>
        <v>1065092.4899799998</v>
      </c>
    </row>
    <row r="26" spans="1:19">
      <c r="A26" s="123" t="s">
        <v>24</v>
      </c>
      <c r="B26" s="214">
        <f>$B$16*B2</f>
        <v>0</v>
      </c>
      <c r="C26" s="214">
        <f t="shared" ref="C26:S26" si="4">$B$16*C2</f>
        <v>31215.952751572328</v>
      </c>
      <c r="D26" s="214">
        <f t="shared" si="4"/>
        <v>0</v>
      </c>
      <c r="E26" s="214">
        <f t="shared" si="4"/>
        <v>0</v>
      </c>
      <c r="F26" s="214">
        <f t="shared" si="4"/>
        <v>1092.5583463050316</v>
      </c>
      <c r="G26" s="214">
        <f t="shared" si="4"/>
        <v>0</v>
      </c>
      <c r="H26" s="214">
        <f t="shared" si="4"/>
        <v>842.83072429245306</v>
      </c>
      <c r="I26" s="214">
        <f t="shared" si="4"/>
        <v>0</v>
      </c>
      <c r="J26" s="214">
        <f t="shared" si="4"/>
        <v>0</v>
      </c>
      <c r="K26" s="214">
        <f t="shared" si="4"/>
        <v>0</v>
      </c>
      <c r="L26" s="214">
        <f t="shared" si="4"/>
        <v>0</v>
      </c>
      <c r="M26" s="214">
        <f t="shared" si="4"/>
        <v>4994.552440251573</v>
      </c>
      <c r="N26" s="214">
        <f t="shared" si="4"/>
        <v>1248.6381100628932</v>
      </c>
      <c r="O26" s="214">
        <f t="shared" si="4"/>
        <v>312.15952751572331</v>
      </c>
      <c r="P26" s="214">
        <f t="shared" si="4"/>
        <v>0</v>
      </c>
      <c r="Q26" s="214">
        <f t="shared" si="4"/>
        <v>0</v>
      </c>
      <c r="R26" s="214"/>
      <c r="S26" s="214">
        <f t="shared" si="4"/>
        <v>39706.691900000005</v>
      </c>
    </row>
    <row r="27" spans="1:19">
      <c r="A27" s="123" t="s">
        <v>12</v>
      </c>
      <c r="B27" s="214">
        <f>$B$17*B3</f>
        <v>0</v>
      </c>
      <c r="C27" s="214">
        <f t="shared" ref="C27:S27" si="5">$B$17*C3</f>
        <v>15550.116436736304</v>
      </c>
      <c r="D27" s="214">
        <f t="shared" si="5"/>
        <v>0</v>
      </c>
      <c r="E27" s="214">
        <f t="shared" si="5"/>
        <v>575.35430815924326</v>
      </c>
      <c r="F27" s="214">
        <f t="shared" si="5"/>
        <v>0</v>
      </c>
      <c r="G27" s="214">
        <f t="shared" si="5"/>
        <v>0</v>
      </c>
      <c r="H27" s="214">
        <f t="shared" si="5"/>
        <v>466.50349310208912</v>
      </c>
      <c r="I27" s="214">
        <f t="shared" si="5"/>
        <v>0</v>
      </c>
      <c r="J27" s="214">
        <f t="shared" si="5"/>
        <v>777.50582183681513</v>
      </c>
      <c r="K27" s="214">
        <f t="shared" si="5"/>
        <v>0</v>
      </c>
      <c r="L27" s="214">
        <f t="shared" si="5"/>
        <v>2332.5174655104456</v>
      </c>
      <c r="M27" s="214">
        <f t="shared" si="5"/>
        <v>0</v>
      </c>
      <c r="N27" s="214">
        <f t="shared" si="5"/>
        <v>0</v>
      </c>
      <c r="O27" s="214">
        <f t="shared" si="5"/>
        <v>7.7750582183681525</v>
      </c>
      <c r="P27" s="214">
        <f t="shared" si="5"/>
        <v>15.550116436736305</v>
      </c>
      <c r="Q27" s="214">
        <f t="shared" si="5"/>
        <v>0</v>
      </c>
      <c r="R27" s="214"/>
      <c r="S27" s="214">
        <f t="shared" si="5"/>
        <v>19725.322700000001</v>
      </c>
    </row>
    <row r="28" spans="1:19">
      <c r="A28" s="123" t="s">
        <v>141</v>
      </c>
      <c r="B28" s="214">
        <f>$B$16*B8</f>
        <v>0</v>
      </c>
      <c r="C28" s="214">
        <f t="shared" ref="C28:S28" si="6">$B$16*C8</f>
        <v>0</v>
      </c>
      <c r="D28" s="214">
        <f t="shared" si="6"/>
        <v>0</v>
      </c>
      <c r="E28" s="214">
        <f t="shared" si="6"/>
        <v>0</v>
      </c>
      <c r="F28" s="214">
        <f t="shared" si="6"/>
        <v>0</v>
      </c>
      <c r="G28" s="214">
        <f t="shared" si="6"/>
        <v>0</v>
      </c>
      <c r="H28" s="214">
        <f t="shared" si="6"/>
        <v>0</v>
      </c>
      <c r="I28" s="214">
        <f t="shared" si="6"/>
        <v>0</v>
      </c>
      <c r="J28" s="214">
        <f t="shared" si="6"/>
        <v>0</v>
      </c>
      <c r="K28" s="214">
        <f t="shared" si="6"/>
        <v>0</v>
      </c>
      <c r="L28" s="214">
        <f t="shared" si="6"/>
        <v>0</v>
      </c>
      <c r="M28" s="214">
        <f t="shared" si="6"/>
        <v>0</v>
      </c>
      <c r="N28" s="214">
        <f t="shared" si="6"/>
        <v>0</v>
      </c>
      <c r="O28" s="214">
        <f t="shared" si="6"/>
        <v>0</v>
      </c>
      <c r="P28" s="214">
        <f t="shared" si="6"/>
        <v>0</v>
      </c>
      <c r="Q28" s="214">
        <f t="shared" si="6"/>
        <v>39706.691900000005</v>
      </c>
      <c r="R28" s="214"/>
      <c r="S28" s="214">
        <f t="shared" si="6"/>
        <v>39706.691900000005</v>
      </c>
    </row>
    <row r="29" spans="1:19">
      <c r="A29" s="123" t="s">
        <v>462</v>
      </c>
      <c r="B29" s="214">
        <f>$B$19*B9</f>
        <v>31349.228661417314</v>
      </c>
      <c r="C29" s="214">
        <f t="shared" ref="C29:S29" si="7">$B$19*C9</f>
        <v>0</v>
      </c>
      <c r="D29" s="214">
        <f t="shared" si="7"/>
        <v>1097.223003149606</v>
      </c>
      <c r="E29" s="214">
        <f t="shared" si="7"/>
        <v>0</v>
      </c>
      <c r="F29" s="214">
        <f t="shared" si="7"/>
        <v>0</v>
      </c>
      <c r="G29" s="214">
        <f t="shared" si="7"/>
        <v>0</v>
      </c>
      <c r="H29" s="214">
        <f t="shared" si="7"/>
        <v>0</v>
      </c>
      <c r="I29" s="214">
        <f t="shared" si="7"/>
        <v>1567.4614330708655</v>
      </c>
      <c r="J29" s="214">
        <f t="shared" si="7"/>
        <v>0</v>
      </c>
      <c r="K29" s="214">
        <f t="shared" si="7"/>
        <v>5329.368872440944</v>
      </c>
      <c r="L29" s="214">
        <f t="shared" si="7"/>
        <v>0</v>
      </c>
      <c r="M29" s="214">
        <f t="shared" si="7"/>
        <v>0</v>
      </c>
      <c r="N29" s="214">
        <f t="shared" si="7"/>
        <v>0</v>
      </c>
      <c r="O29" s="214">
        <f t="shared" si="7"/>
        <v>0</v>
      </c>
      <c r="P29" s="214">
        <f t="shared" si="7"/>
        <v>0</v>
      </c>
      <c r="Q29" s="214">
        <f t="shared" si="7"/>
        <v>0</v>
      </c>
      <c r="R29" s="214">
        <f>$B$19*R9</f>
        <v>470.23842992125969</v>
      </c>
      <c r="S29" s="214">
        <f t="shared" si="7"/>
        <v>39813.520399999987</v>
      </c>
    </row>
    <row r="30" spans="1:19">
      <c r="A30" s="123" t="s">
        <v>231</v>
      </c>
      <c r="B30" s="214">
        <f>SUM(B22:B29)</f>
        <v>1909529.4799349571</v>
      </c>
      <c r="C30" s="214">
        <f t="shared" ref="C30:S30" si="8">SUM(C22:C29)</f>
        <v>46766.069188308633</v>
      </c>
      <c r="D30" s="214">
        <f t="shared" si="8"/>
        <v>67507.237312085417</v>
      </c>
      <c r="E30" s="214">
        <f t="shared" si="8"/>
        <v>575.35430815924326</v>
      </c>
      <c r="F30" s="214">
        <f t="shared" si="8"/>
        <v>1092.5583463050316</v>
      </c>
      <c r="G30" s="214">
        <f t="shared" si="8"/>
        <v>55895.978235284216</v>
      </c>
      <c r="H30" s="214">
        <f t="shared" si="8"/>
        <v>1309.3342173945421</v>
      </c>
      <c r="I30" s="214">
        <f t="shared" si="8"/>
        <v>95176.85446146653</v>
      </c>
      <c r="J30" s="214">
        <f t="shared" si="8"/>
        <v>777.50582183681513</v>
      </c>
      <c r="K30" s="214">
        <f t="shared" si="8"/>
        <v>290052.60191628512</v>
      </c>
      <c r="L30" s="214">
        <f t="shared" si="8"/>
        <v>2332.5174655104456</v>
      </c>
      <c r="M30" s="214">
        <f t="shared" si="8"/>
        <v>4994.552440251573</v>
      </c>
      <c r="N30" s="214">
        <f t="shared" si="8"/>
        <v>1248.6381100628932</v>
      </c>
      <c r="O30" s="214">
        <f t="shared" si="8"/>
        <v>319.93458573409146</v>
      </c>
      <c r="P30" s="214">
        <f t="shared" si="8"/>
        <v>15.550116436736305</v>
      </c>
      <c r="Q30" s="214">
        <f t="shared" si="8"/>
        <v>104423.70574999998</v>
      </c>
      <c r="R30" s="214">
        <f t="shared" si="8"/>
        <v>470.23842992125969</v>
      </c>
      <c r="S30" s="214">
        <f t="shared" si="8"/>
        <v>2582488.1106399992</v>
      </c>
    </row>
    <row r="33" spans="1:2">
      <c r="A33" s="122" t="s">
        <v>471</v>
      </c>
    </row>
    <row r="34" spans="1:2">
      <c r="A34" s="123" t="s">
        <v>483</v>
      </c>
      <c r="B34" s="214">
        <v>470.23842992125969</v>
      </c>
    </row>
    <row r="35" spans="1:2">
      <c r="A35" s="123" t="s">
        <v>482</v>
      </c>
      <c r="B35" s="214">
        <v>104423.70574999998</v>
      </c>
    </row>
    <row r="36" spans="1:2">
      <c r="A36" s="123" t="s">
        <v>480</v>
      </c>
      <c r="B36" s="214">
        <v>319.93458573409146</v>
      </c>
    </row>
    <row r="37" spans="1:2">
      <c r="A37" s="123" t="s">
        <v>478</v>
      </c>
      <c r="B37" s="214">
        <v>4994.552440251573</v>
      </c>
    </row>
    <row r="38" spans="1:2">
      <c r="A38" s="123" t="s">
        <v>476</v>
      </c>
      <c r="B38" s="214">
        <v>290052.60191628512</v>
      </c>
    </row>
    <row r="39" spans="1:2">
      <c r="A39" s="123" t="s">
        <v>477</v>
      </c>
      <c r="B39" s="214">
        <v>2332.5174655104456</v>
      </c>
    </row>
    <row r="40" spans="1:2">
      <c r="A40" s="123" t="s">
        <v>479</v>
      </c>
      <c r="B40" s="214">
        <v>1248.6381100628932</v>
      </c>
    </row>
    <row r="41" spans="1:2">
      <c r="A41" s="123" t="s">
        <v>467</v>
      </c>
      <c r="B41" s="214">
        <v>46766.069188308633</v>
      </c>
    </row>
    <row r="42" spans="1:2">
      <c r="A42" s="123" t="s">
        <v>466</v>
      </c>
      <c r="B42" s="214">
        <v>1909529.4799349571</v>
      </c>
    </row>
    <row r="43" spans="1:2">
      <c r="A43" s="123" t="s">
        <v>475</v>
      </c>
      <c r="B43" s="214">
        <v>777.50582183681513</v>
      </c>
    </row>
    <row r="44" spans="1:2">
      <c r="A44" s="123" t="s">
        <v>474</v>
      </c>
      <c r="B44" s="214">
        <v>95176.85446146653</v>
      </c>
    </row>
    <row r="45" spans="1:2">
      <c r="A45" s="123" t="s">
        <v>470</v>
      </c>
      <c r="B45" s="214">
        <v>1092.5583463050316</v>
      </c>
    </row>
    <row r="46" spans="1:2">
      <c r="A46" s="123" t="s">
        <v>468</v>
      </c>
      <c r="B46" s="214">
        <v>67507.237312085417</v>
      </c>
    </row>
    <row r="47" spans="1:2">
      <c r="A47" s="123" t="s">
        <v>469</v>
      </c>
      <c r="B47" s="214">
        <v>575.35430815924326</v>
      </c>
    </row>
    <row r="48" spans="1:2">
      <c r="A48" s="123" t="s">
        <v>473</v>
      </c>
      <c r="B48" s="214">
        <v>1309.3342173945421</v>
      </c>
    </row>
    <row r="49" spans="1:2">
      <c r="A49" s="123" t="s">
        <v>472</v>
      </c>
      <c r="B49" s="214">
        <v>55895.978235284216</v>
      </c>
    </row>
    <row r="50" spans="1:2">
      <c r="A50" s="123" t="s">
        <v>481</v>
      </c>
      <c r="B50" s="214">
        <v>15.550116436736305</v>
      </c>
    </row>
  </sheetData>
  <sortState ref="A33:B50">
    <sortCondition ref="A34"/>
  </sortState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0"/>
  <sheetViews>
    <sheetView workbookViewId="0">
      <selection activeCell="A21" sqref="A21"/>
    </sheetView>
  </sheetViews>
  <sheetFormatPr defaultRowHeight="15"/>
  <cols>
    <col min="1" max="1" width="29.28515625" customWidth="1"/>
    <col min="2" max="2" width="11.85546875" customWidth="1"/>
    <col min="3" max="3" width="9.85546875" customWidth="1"/>
    <col min="4" max="4" width="12.85546875" customWidth="1"/>
    <col min="5" max="5" width="12" customWidth="1"/>
    <col min="6" max="6" width="23.85546875" bestFit="1" customWidth="1"/>
    <col min="7" max="7" width="13.42578125" customWidth="1"/>
    <col min="8" max="9" width="38.7109375" bestFit="1" customWidth="1"/>
    <col min="10" max="13" width="38.7109375" customWidth="1"/>
    <col min="14" max="27" width="38.7109375" bestFit="1" customWidth="1"/>
    <col min="28" max="28" width="34.140625" bestFit="1" customWidth="1"/>
    <col min="29" max="29" width="43.42578125" bestFit="1" customWidth="1"/>
    <col min="30" max="30" width="43" bestFit="1" customWidth="1"/>
    <col min="31" max="31" width="35.7109375" bestFit="1" customWidth="1"/>
    <col min="32" max="32" width="38.140625" bestFit="1" customWidth="1"/>
    <col min="33" max="33" width="34.7109375" bestFit="1" customWidth="1"/>
    <col min="34" max="34" width="34.28515625" bestFit="1" customWidth="1"/>
    <col min="35" max="35" width="33.5703125" bestFit="1" customWidth="1"/>
    <col min="36" max="36" width="39.42578125" bestFit="1" customWidth="1"/>
    <col min="37" max="37" width="42.85546875" bestFit="1" customWidth="1"/>
    <col min="38" max="38" width="28.140625" bestFit="1" customWidth="1"/>
    <col min="39" max="39" width="34.28515625" bestFit="1" customWidth="1"/>
    <col min="40" max="40" width="34.140625" bestFit="1" customWidth="1"/>
  </cols>
  <sheetData>
    <row r="1" spans="1:7" ht="15.75" thickBot="1"/>
    <row r="2" spans="1:7" ht="15.75" thickBot="1">
      <c r="A2" s="631" t="s">
        <v>505</v>
      </c>
      <c r="B2" s="632"/>
      <c r="C2" s="632"/>
      <c r="D2" s="632"/>
      <c r="E2" s="632"/>
      <c r="F2" s="632"/>
      <c r="G2" s="633"/>
    </row>
    <row r="3" spans="1:7" s="13" customFormat="1">
      <c r="A3" s="582" t="s">
        <v>506</v>
      </c>
      <c r="B3" s="21"/>
      <c r="C3" s="21"/>
      <c r="D3" s="21"/>
      <c r="E3" s="21"/>
      <c r="F3" s="21"/>
      <c r="G3" s="21"/>
    </row>
    <row r="4" spans="1:7">
      <c r="A4" s="462"/>
      <c r="B4" s="462"/>
      <c r="C4" s="462"/>
      <c r="D4" s="462"/>
      <c r="E4" s="462"/>
      <c r="F4" s="462"/>
      <c r="G4" s="462"/>
    </row>
    <row r="5" spans="1:7" ht="15.75" thickBot="1">
      <c r="B5" s="122" t="s">
        <v>465</v>
      </c>
      <c r="G5" s="122" t="s">
        <v>465</v>
      </c>
    </row>
    <row r="6" spans="1:7" ht="30.75" thickBot="1">
      <c r="A6" s="122" t="s">
        <v>471</v>
      </c>
      <c r="B6" s="581" t="s">
        <v>485</v>
      </c>
      <c r="C6" s="583" t="s">
        <v>317</v>
      </c>
      <c r="D6" s="584" t="s">
        <v>318</v>
      </c>
      <c r="F6" s="122" t="s">
        <v>471</v>
      </c>
      <c r="G6" s="581" t="s">
        <v>24</v>
      </c>
    </row>
    <row r="7" spans="1:7">
      <c r="A7" s="123" t="s">
        <v>491</v>
      </c>
      <c r="B7" s="214">
        <v>492117.03798951081</v>
      </c>
      <c r="C7" s="214">
        <f>B7*1.07</f>
        <v>526565.23064877663</v>
      </c>
      <c r="D7" s="214">
        <f>C7/7</f>
        <v>75223.60437839666</v>
      </c>
      <c r="F7" s="123" t="s">
        <v>491</v>
      </c>
      <c r="G7" s="214">
        <v>0</v>
      </c>
    </row>
    <row r="8" spans="1:7">
      <c r="A8" s="123" t="s">
        <v>492</v>
      </c>
      <c r="B8" s="214">
        <v>17470.933702824739</v>
      </c>
      <c r="C8" s="214">
        <f t="shared" ref="C8:C19" si="0">B8*1.07</f>
        <v>18693.899062022472</v>
      </c>
      <c r="D8" s="214">
        <f t="shared" ref="D8:D19" si="1">C8/7</f>
        <v>2670.5570088603531</v>
      </c>
      <c r="F8" s="123" t="s">
        <v>492</v>
      </c>
      <c r="G8" s="214">
        <v>0</v>
      </c>
    </row>
    <row r="9" spans="1:7">
      <c r="A9" s="123" t="s">
        <v>493</v>
      </c>
      <c r="B9" s="214">
        <v>24539.802155838614</v>
      </c>
      <c r="C9" s="214">
        <f t="shared" si="0"/>
        <v>26257.588306747319</v>
      </c>
      <c r="D9" s="214">
        <f t="shared" si="1"/>
        <v>3751.0840438210457</v>
      </c>
      <c r="F9" s="123" t="s">
        <v>493</v>
      </c>
      <c r="G9" s="214">
        <v>0</v>
      </c>
    </row>
    <row r="10" spans="1:7">
      <c r="A10" s="123" t="s">
        <v>494</v>
      </c>
      <c r="B10" s="214">
        <v>14664.43652422993</v>
      </c>
      <c r="C10" s="214">
        <f t="shared" si="0"/>
        <v>15690.947080926026</v>
      </c>
      <c r="D10" s="214">
        <f t="shared" si="1"/>
        <v>2241.5638687037181</v>
      </c>
      <c r="F10" s="123" t="s">
        <v>494</v>
      </c>
      <c r="G10" s="214">
        <v>0</v>
      </c>
    </row>
    <row r="11" spans="1:7">
      <c r="A11" s="123" t="s">
        <v>495</v>
      </c>
      <c r="B11" s="214">
        <v>0</v>
      </c>
      <c r="C11" s="214">
        <f t="shared" si="0"/>
        <v>0</v>
      </c>
      <c r="D11" s="214">
        <f t="shared" si="1"/>
        <v>0</v>
      </c>
      <c r="F11" s="123" t="s">
        <v>495</v>
      </c>
      <c r="G11" s="214">
        <v>0</v>
      </c>
    </row>
    <row r="12" spans="1:7">
      <c r="A12" s="123" t="s">
        <v>496</v>
      </c>
      <c r="B12" s="214">
        <v>74478.053134795919</v>
      </c>
      <c r="C12" s="214">
        <f t="shared" si="0"/>
        <v>79691.516854231639</v>
      </c>
      <c r="D12" s="214">
        <f t="shared" si="1"/>
        <v>11384.502407747377</v>
      </c>
      <c r="F12" s="123" t="s">
        <v>496</v>
      </c>
      <c r="G12" s="214">
        <v>0</v>
      </c>
    </row>
    <row r="13" spans="1:7">
      <c r="A13" s="123" t="s">
        <v>497</v>
      </c>
      <c r="B13" s="214">
        <v>0</v>
      </c>
      <c r="C13" s="214">
        <f t="shared" si="0"/>
        <v>0</v>
      </c>
      <c r="D13" s="214">
        <f t="shared" si="1"/>
        <v>0</v>
      </c>
      <c r="F13" s="123" t="s">
        <v>497</v>
      </c>
      <c r="G13" s="214">
        <v>0</v>
      </c>
    </row>
    <row r="14" spans="1:7">
      <c r="A14" s="123" t="s">
        <v>498</v>
      </c>
      <c r="B14" s="214">
        <v>0</v>
      </c>
      <c r="C14" s="214">
        <f t="shared" si="0"/>
        <v>0</v>
      </c>
      <c r="D14" s="214">
        <f t="shared" si="1"/>
        <v>0</v>
      </c>
      <c r="F14" s="123" t="s">
        <v>498</v>
      </c>
      <c r="G14" s="214">
        <v>0</v>
      </c>
    </row>
    <row r="15" spans="1:7">
      <c r="A15" s="123" t="s">
        <v>499</v>
      </c>
      <c r="B15" s="214">
        <v>21508.896556799999</v>
      </c>
      <c r="C15" s="214">
        <f t="shared" si="0"/>
        <v>23014.519315776</v>
      </c>
      <c r="D15" s="214">
        <f t="shared" si="1"/>
        <v>3287.7884736822857</v>
      </c>
      <c r="F15" s="123" t="s">
        <v>499</v>
      </c>
      <c r="G15" s="214">
        <v>0</v>
      </c>
    </row>
    <row r="16" spans="1:7">
      <c r="A16" s="123" t="s">
        <v>500</v>
      </c>
      <c r="B16" s="214">
        <v>0</v>
      </c>
      <c r="C16" s="214">
        <f t="shared" si="0"/>
        <v>0</v>
      </c>
      <c r="D16" s="214">
        <f t="shared" si="1"/>
        <v>0</v>
      </c>
      <c r="F16" s="123" t="s">
        <v>500</v>
      </c>
      <c r="G16" s="214">
        <v>0</v>
      </c>
    </row>
    <row r="17" spans="1:7">
      <c r="A17" s="123" t="s">
        <v>501</v>
      </c>
      <c r="B17" s="214">
        <v>0</v>
      </c>
      <c r="C17" s="214">
        <f t="shared" si="0"/>
        <v>0</v>
      </c>
      <c r="D17" s="214">
        <f t="shared" si="1"/>
        <v>0</v>
      </c>
      <c r="F17" s="123" t="s">
        <v>501</v>
      </c>
      <c r="G17" s="214">
        <v>0</v>
      </c>
    </row>
    <row r="18" spans="1:7">
      <c r="A18" s="123" t="s">
        <v>504</v>
      </c>
      <c r="B18" s="214">
        <v>285</v>
      </c>
      <c r="C18" s="214">
        <f t="shared" si="0"/>
        <v>304.95000000000005</v>
      </c>
      <c r="D18" s="214">
        <f t="shared" si="1"/>
        <v>43.564285714285724</v>
      </c>
    </row>
    <row r="19" spans="1:7">
      <c r="A19" s="123" t="s">
        <v>507</v>
      </c>
      <c r="B19" s="214">
        <f>293500*0.039</f>
        <v>11446.5</v>
      </c>
      <c r="C19" s="214">
        <f t="shared" si="0"/>
        <v>12247.755000000001</v>
      </c>
      <c r="D19" s="214">
        <f t="shared" si="1"/>
        <v>1749.6792857142859</v>
      </c>
    </row>
    <row r="20" spans="1:7">
      <c r="A20" s="123"/>
    </row>
  </sheetData>
  <mergeCells count="1">
    <mergeCell ref="A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XEF116"/>
  <sheetViews>
    <sheetView zoomScaleNormal="100" workbookViewId="0">
      <pane ySplit="1" topLeftCell="A2" activePane="bottomLeft" state="frozen"/>
      <selection activeCell="B1" sqref="B1"/>
      <selection pane="bottomLeft" activeCell="J76" sqref="J76:J78"/>
    </sheetView>
  </sheetViews>
  <sheetFormatPr defaultRowHeight="15"/>
  <cols>
    <col min="1" max="1" width="5.5703125" style="115" hidden="1" customWidth="1"/>
    <col min="2" max="2" width="4.42578125" style="45" customWidth="1"/>
    <col min="3" max="3" width="17.5703125" style="115" customWidth="1"/>
    <col min="4" max="4" width="19.85546875" style="115" bestFit="1" customWidth="1"/>
    <col min="5" max="5" width="12.5703125" style="115" bestFit="1" customWidth="1"/>
    <col min="6" max="6" width="15.7109375" style="115" bestFit="1" customWidth="1"/>
    <col min="7" max="7" width="14.85546875" style="115" bestFit="1" customWidth="1"/>
    <col min="8" max="9" width="8.85546875" customWidth="1"/>
    <col min="10" max="10" width="11.28515625" customWidth="1"/>
    <col min="11" max="12" width="10.7109375" customWidth="1"/>
    <col min="13" max="13" width="25.7109375" customWidth="1"/>
    <col min="15" max="15" width="7.7109375" customWidth="1"/>
    <col min="16" max="16" width="8.5703125" customWidth="1"/>
    <col min="17" max="17" width="13.5703125" customWidth="1"/>
    <col min="18" max="18" width="8" customWidth="1"/>
    <col min="19" max="19" width="14.28515625" customWidth="1"/>
    <col min="20" max="24" width="12.5703125" customWidth="1"/>
    <col min="25" max="25" width="8.85546875" customWidth="1"/>
    <col min="26" max="26" width="23.7109375" customWidth="1"/>
    <col min="80" max="80" width="4" bestFit="1" customWidth="1"/>
    <col min="107" max="127" width="0" hidden="1" customWidth="1"/>
    <col min="237" max="237" width="0" hidden="1" customWidth="1"/>
    <col min="238" max="238" width="4.42578125" customWidth="1"/>
    <col min="239" max="239" width="17.5703125" customWidth="1"/>
    <col min="240" max="240" width="19.85546875" bestFit="1" customWidth="1"/>
    <col min="241" max="242" width="0" hidden="1" customWidth="1"/>
    <col min="243" max="243" width="13.28515625" bestFit="1" customWidth="1"/>
    <col min="244" max="244" width="8.42578125" customWidth="1"/>
    <col min="245" max="245" width="7.7109375" customWidth="1"/>
    <col min="246" max="246" width="12.28515625" customWidth="1"/>
    <col min="247" max="252" width="3.85546875" customWidth="1"/>
    <col min="253" max="253" width="4" customWidth="1"/>
    <col min="254" max="260" width="0" hidden="1" customWidth="1"/>
    <col min="261" max="261" width="16.28515625" customWidth="1"/>
    <col min="262" max="262" width="11.5703125" bestFit="1" customWidth="1"/>
    <col min="263" max="263" width="11.42578125" customWidth="1"/>
    <col min="264" max="264" width="13.5703125" bestFit="1" customWidth="1"/>
    <col min="265" max="265" width="9" customWidth="1"/>
    <col min="266" max="266" width="9.140625" bestFit="1" customWidth="1"/>
    <col min="267" max="267" width="8.7109375" bestFit="1" customWidth="1"/>
    <col min="268" max="268" width="7.28515625" customWidth="1"/>
    <col min="269" max="269" width="11" customWidth="1"/>
    <col min="270" max="270" width="9.85546875" customWidth="1"/>
    <col min="271" max="271" width="11.5703125" customWidth="1"/>
    <col min="272" max="272" width="1.5703125" customWidth="1"/>
    <col min="273" max="273" width="7.85546875" bestFit="1" customWidth="1"/>
    <col min="278" max="278" width="10.28515625" customWidth="1"/>
    <col min="336" max="336" width="4" bestFit="1" customWidth="1"/>
    <col min="493" max="493" width="0" hidden="1" customWidth="1"/>
    <col min="494" max="494" width="4.42578125" customWidth="1"/>
    <col min="495" max="495" width="17.5703125" customWidth="1"/>
    <col min="496" max="496" width="19.85546875" bestFit="1" customWidth="1"/>
    <col min="497" max="498" width="0" hidden="1" customWidth="1"/>
    <col min="499" max="499" width="13.28515625" bestFit="1" customWidth="1"/>
    <col min="500" max="500" width="8.42578125" customWidth="1"/>
    <col min="501" max="501" width="7.7109375" customWidth="1"/>
    <col min="502" max="502" width="12.28515625" customWidth="1"/>
    <col min="503" max="508" width="3.85546875" customWidth="1"/>
    <col min="509" max="509" width="4" customWidth="1"/>
    <col min="510" max="516" width="0" hidden="1" customWidth="1"/>
    <col min="517" max="517" width="16.28515625" customWidth="1"/>
    <col min="518" max="518" width="11.5703125" bestFit="1" customWidth="1"/>
    <col min="519" max="519" width="11.42578125" customWidth="1"/>
    <col min="520" max="520" width="13.5703125" bestFit="1" customWidth="1"/>
    <col min="521" max="521" width="9" customWidth="1"/>
    <col min="522" max="522" width="9.140625" bestFit="1" customWidth="1"/>
    <col min="523" max="523" width="8.7109375" bestFit="1" customWidth="1"/>
    <col min="524" max="524" width="7.28515625" customWidth="1"/>
    <col min="525" max="525" width="11" customWidth="1"/>
    <col min="526" max="526" width="9.85546875" customWidth="1"/>
    <col min="527" max="527" width="11.5703125" customWidth="1"/>
    <col min="528" max="528" width="1.5703125" customWidth="1"/>
    <col min="529" max="529" width="7.85546875" bestFit="1" customWidth="1"/>
    <col min="534" max="534" width="10.28515625" customWidth="1"/>
    <col min="592" max="592" width="4" bestFit="1" customWidth="1"/>
    <col min="749" max="749" width="0" hidden="1" customWidth="1"/>
    <col min="750" max="750" width="4.42578125" customWidth="1"/>
    <col min="751" max="751" width="17.5703125" customWidth="1"/>
    <col min="752" max="752" width="19.85546875" bestFit="1" customWidth="1"/>
    <col min="753" max="754" width="0" hidden="1" customWidth="1"/>
    <col min="755" max="755" width="13.28515625" bestFit="1" customWidth="1"/>
    <col min="756" max="756" width="8.42578125" customWidth="1"/>
    <col min="757" max="757" width="7.7109375" customWidth="1"/>
    <col min="758" max="758" width="12.28515625" customWidth="1"/>
    <col min="759" max="764" width="3.85546875" customWidth="1"/>
    <col min="765" max="765" width="4" customWidth="1"/>
    <col min="766" max="772" width="0" hidden="1" customWidth="1"/>
    <col min="773" max="773" width="16.28515625" customWidth="1"/>
    <col min="774" max="774" width="11.5703125" bestFit="1" customWidth="1"/>
    <col min="775" max="775" width="11.42578125" customWidth="1"/>
    <col min="776" max="776" width="13.5703125" bestFit="1" customWidth="1"/>
    <col min="777" max="777" width="9" customWidth="1"/>
    <col min="778" max="778" width="9.140625" bestFit="1" customWidth="1"/>
    <col min="779" max="779" width="8.7109375" bestFit="1" customWidth="1"/>
    <col min="780" max="780" width="7.28515625" customWidth="1"/>
    <col min="781" max="781" width="11" customWidth="1"/>
    <col min="782" max="782" width="9.85546875" customWidth="1"/>
    <col min="783" max="783" width="11.5703125" customWidth="1"/>
    <col min="784" max="784" width="1.5703125" customWidth="1"/>
    <col min="785" max="785" width="7.85546875" bestFit="1" customWidth="1"/>
    <col min="790" max="790" width="10.28515625" customWidth="1"/>
    <col min="848" max="848" width="4" bestFit="1" customWidth="1"/>
    <col min="1005" max="1005" width="0" hidden="1" customWidth="1"/>
    <col min="1006" max="1006" width="4.42578125" customWidth="1"/>
    <col min="1007" max="1007" width="17.5703125" customWidth="1"/>
    <col min="1008" max="1008" width="19.85546875" bestFit="1" customWidth="1"/>
    <col min="1009" max="1010" width="0" hidden="1" customWidth="1"/>
    <col min="1011" max="1011" width="13.28515625" bestFit="1" customWidth="1"/>
    <col min="1012" max="1012" width="8.42578125" customWidth="1"/>
    <col min="1013" max="1013" width="7.7109375" customWidth="1"/>
    <col min="1014" max="1014" width="12.28515625" customWidth="1"/>
    <col min="1015" max="1020" width="3.85546875" customWidth="1"/>
    <col min="1021" max="1021" width="4" customWidth="1"/>
    <col min="1022" max="1028" width="0" hidden="1" customWidth="1"/>
    <col min="1029" max="1029" width="16.28515625" customWidth="1"/>
    <col min="1030" max="1030" width="11.5703125" bestFit="1" customWidth="1"/>
    <col min="1031" max="1031" width="11.42578125" customWidth="1"/>
    <col min="1032" max="1032" width="13.5703125" bestFit="1" customWidth="1"/>
    <col min="1033" max="1033" width="9" customWidth="1"/>
    <col min="1034" max="1034" width="9.140625" bestFit="1" customWidth="1"/>
    <col min="1035" max="1035" width="8.7109375" bestFit="1" customWidth="1"/>
    <col min="1036" max="1036" width="7.28515625" customWidth="1"/>
    <col min="1037" max="1037" width="11" customWidth="1"/>
    <col min="1038" max="1038" width="9.85546875" customWidth="1"/>
    <col min="1039" max="1039" width="11.5703125" customWidth="1"/>
    <col min="1040" max="1040" width="1.5703125" customWidth="1"/>
    <col min="1041" max="1041" width="7.85546875" bestFit="1" customWidth="1"/>
    <col min="1046" max="1046" width="10.28515625" customWidth="1"/>
    <col min="1104" max="1104" width="4" bestFit="1" customWidth="1"/>
    <col min="1261" max="1261" width="0" hidden="1" customWidth="1"/>
    <col min="1262" max="1262" width="4.42578125" customWidth="1"/>
    <col min="1263" max="1263" width="17.5703125" customWidth="1"/>
    <col min="1264" max="1264" width="19.85546875" bestFit="1" customWidth="1"/>
    <col min="1265" max="1266" width="0" hidden="1" customWidth="1"/>
    <col min="1267" max="1267" width="13.28515625" bestFit="1" customWidth="1"/>
    <col min="1268" max="1268" width="8.42578125" customWidth="1"/>
    <col min="1269" max="1269" width="7.7109375" customWidth="1"/>
    <col min="1270" max="1270" width="12.28515625" customWidth="1"/>
    <col min="1271" max="1276" width="3.85546875" customWidth="1"/>
    <col min="1277" max="1277" width="4" customWidth="1"/>
    <col min="1278" max="1284" width="0" hidden="1" customWidth="1"/>
    <col min="1285" max="1285" width="16.28515625" customWidth="1"/>
    <col min="1286" max="1286" width="11.5703125" bestFit="1" customWidth="1"/>
    <col min="1287" max="1287" width="11.42578125" customWidth="1"/>
    <col min="1288" max="1288" width="13.5703125" bestFit="1" customWidth="1"/>
    <col min="1289" max="1289" width="9" customWidth="1"/>
    <col min="1290" max="1290" width="9.140625" bestFit="1" customWidth="1"/>
    <col min="1291" max="1291" width="8.7109375" bestFit="1" customWidth="1"/>
    <col min="1292" max="1292" width="7.28515625" customWidth="1"/>
    <col min="1293" max="1293" width="11" customWidth="1"/>
    <col min="1294" max="1294" width="9.85546875" customWidth="1"/>
    <col min="1295" max="1295" width="11.5703125" customWidth="1"/>
    <col min="1296" max="1296" width="1.5703125" customWidth="1"/>
    <col min="1297" max="1297" width="7.85546875" bestFit="1" customWidth="1"/>
    <col min="1302" max="1302" width="10.28515625" customWidth="1"/>
    <col min="1360" max="1360" width="4" bestFit="1" customWidth="1"/>
    <col min="1517" max="1517" width="0" hidden="1" customWidth="1"/>
    <col min="1518" max="1518" width="4.42578125" customWidth="1"/>
    <col min="1519" max="1519" width="17.5703125" customWidth="1"/>
    <col min="1520" max="1520" width="19.85546875" bestFit="1" customWidth="1"/>
    <col min="1521" max="1522" width="0" hidden="1" customWidth="1"/>
    <col min="1523" max="1523" width="13.28515625" bestFit="1" customWidth="1"/>
    <col min="1524" max="1524" width="8.42578125" customWidth="1"/>
    <col min="1525" max="1525" width="7.7109375" customWidth="1"/>
    <col min="1526" max="1526" width="12.28515625" customWidth="1"/>
    <col min="1527" max="1532" width="3.85546875" customWidth="1"/>
    <col min="1533" max="1533" width="4" customWidth="1"/>
    <col min="1534" max="1540" width="0" hidden="1" customWidth="1"/>
    <col min="1541" max="1541" width="16.28515625" customWidth="1"/>
    <col min="1542" max="1542" width="11.5703125" bestFit="1" customWidth="1"/>
    <col min="1543" max="1543" width="11.42578125" customWidth="1"/>
    <col min="1544" max="1544" width="13.5703125" bestFit="1" customWidth="1"/>
    <col min="1545" max="1545" width="9" customWidth="1"/>
    <col min="1546" max="1546" width="9.140625" bestFit="1" customWidth="1"/>
    <col min="1547" max="1547" width="8.7109375" bestFit="1" customWidth="1"/>
    <col min="1548" max="1548" width="7.28515625" customWidth="1"/>
    <col min="1549" max="1549" width="11" customWidth="1"/>
    <col min="1550" max="1550" width="9.85546875" customWidth="1"/>
    <col min="1551" max="1551" width="11.5703125" customWidth="1"/>
    <col min="1552" max="1552" width="1.5703125" customWidth="1"/>
    <col min="1553" max="1553" width="7.85546875" bestFit="1" customWidth="1"/>
    <col min="1558" max="1558" width="10.28515625" customWidth="1"/>
    <col min="1616" max="1616" width="4" bestFit="1" customWidth="1"/>
    <col min="1773" max="1773" width="0" hidden="1" customWidth="1"/>
    <col min="1774" max="1774" width="4.42578125" customWidth="1"/>
    <col min="1775" max="1775" width="17.5703125" customWidth="1"/>
    <col min="1776" max="1776" width="19.85546875" bestFit="1" customWidth="1"/>
    <col min="1777" max="1778" width="0" hidden="1" customWidth="1"/>
    <col min="1779" max="1779" width="13.28515625" bestFit="1" customWidth="1"/>
    <col min="1780" max="1780" width="8.42578125" customWidth="1"/>
    <col min="1781" max="1781" width="7.7109375" customWidth="1"/>
    <col min="1782" max="1782" width="12.28515625" customWidth="1"/>
    <col min="1783" max="1788" width="3.85546875" customWidth="1"/>
    <col min="1789" max="1789" width="4" customWidth="1"/>
    <col min="1790" max="1796" width="0" hidden="1" customWidth="1"/>
    <col min="1797" max="1797" width="16.28515625" customWidth="1"/>
    <col min="1798" max="1798" width="11.5703125" bestFit="1" customWidth="1"/>
    <col min="1799" max="1799" width="11.42578125" customWidth="1"/>
    <col min="1800" max="1800" width="13.5703125" bestFit="1" customWidth="1"/>
    <col min="1801" max="1801" width="9" customWidth="1"/>
    <col min="1802" max="1802" width="9.140625" bestFit="1" customWidth="1"/>
    <col min="1803" max="1803" width="8.7109375" bestFit="1" customWidth="1"/>
    <col min="1804" max="1804" width="7.28515625" customWidth="1"/>
    <col min="1805" max="1805" width="11" customWidth="1"/>
    <col min="1806" max="1806" width="9.85546875" customWidth="1"/>
    <col min="1807" max="1807" width="11.5703125" customWidth="1"/>
    <col min="1808" max="1808" width="1.5703125" customWidth="1"/>
    <col min="1809" max="1809" width="7.85546875" bestFit="1" customWidth="1"/>
    <col min="1814" max="1814" width="10.28515625" customWidth="1"/>
    <col min="1872" max="1872" width="4" bestFit="1" customWidth="1"/>
    <col min="2029" max="2029" width="0" hidden="1" customWidth="1"/>
    <col min="2030" max="2030" width="4.42578125" customWidth="1"/>
    <col min="2031" max="2031" width="17.5703125" customWidth="1"/>
    <col min="2032" max="2032" width="19.85546875" bestFit="1" customWidth="1"/>
    <col min="2033" max="2034" width="0" hidden="1" customWidth="1"/>
    <col min="2035" max="2035" width="13.28515625" bestFit="1" customWidth="1"/>
    <col min="2036" max="2036" width="8.42578125" customWidth="1"/>
    <col min="2037" max="2037" width="7.7109375" customWidth="1"/>
    <col min="2038" max="2038" width="12.28515625" customWidth="1"/>
    <col min="2039" max="2044" width="3.85546875" customWidth="1"/>
    <col min="2045" max="2045" width="4" customWidth="1"/>
    <col min="2046" max="2052" width="0" hidden="1" customWidth="1"/>
    <col min="2053" max="2053" width="16.28515625" customWidth="1"/>
    <col min="2054" max="2054" width="11.5703125" bestFit="1" customWidth="1"/>
    <col min="2055" max="2055" width="11.42578125" customWidth="1"/>
    <col min="2056" max="2056" width="13.5703125" bestFit="1" customWidth="1"/>
    <col min="2057" max="2057" width="9" customWidth="1"/>
    <col min="2058" max="2058" width="9.140625" bestFit="1" customWidth="1"/>
    <col min="2059" max="2059" width="8.7109375" bestFit="1" customWidth="1"/>
    <col min="2060" max="2060" width="7.28515625" customWidth="1"/>
    <col min="2061" max="2061" width="11" customWidth="1"/>
    <col min="2062" max="2062" width="9.85546875" customWidth="1"/>
    <col min="2063" max="2063" width="11.5703125" customWidth="1"/>
    <col min="2064" max="2064" width="1.5703125" customWidth="1"/>
    <col min="2065" max="2065" width="7.85546875" bestFit="1" customWidth="1"/>
    <col min="2070" max="2070" width="10.28515625" customWidth="1"/>
    <col min="2128" max="2128" width="4" bestFit="1" customWidth="1"/>
    <col min="2285" max="2285" width="0" hidden="1" customWidth="1"/>
    <col min="2286" max="2286" width="4.42578125" customWidth="1"/>
    <col min="2287" max="2287" width="17.5703125" customWidth="1"/>
    <col min="2288" max="2288" width="19.85546875" bestFit="1" customWidth="1"/>
    <col min="2289" max="2290" width="0" hidden="1" customWidth="1"/>
    <col min="2291" max="2291" width="13.28515625" bestFit="1" customWidth="1"/>
    <col min="2292" max="2292" width="8.42578125" customWidth="1"/>
    <col min="2293" max="2293" width="7.7109375" customWidth="1"/>
    <col min="2294" max="2294" width="12.28515625" customWidth="1"/>
    <col min="2295" max="2300" width="3.85546875" customWidth="1"/>
    <col min="2301" max="2301" width="4" customWidth="1"/>
    <col min="2302" max="2308" width="0" hidden="1" customWidth="1"/>
    <col min="2309" max="2309" width="16.28515625" customWidth="1"/>
    <col min="2310" max="2310" width="11.5703125" bestFit="1" customWidth="1"/>
    <col min="2311" max="2311" width="11.42578125" customWidth="1"/>
    <col min="2312" max="2312" width="13.5703125" bestFit="1" customWidth="1"/>
    <col min="2313" max="2313" width="9" customWidth="1"/>
    <col min="2314" max="2314" width="9.140625" bestFit="1" customWidth="1"/>
    <col min="2315" max="2315" width="8.7109375" bestFit="1" customWidth="1"/>
    <col min="2316" max="2316" width="7.28515625" customWidth="1"/>
    <col min="2317" max="2317" width="11" customWidth="1"/>
    <col min="2318" max="2318" width="9.85546875" customWidth="1"/>
    <col min="2319" max="2319" width="11.5703125" customWidth="1"/>
    <col min="2320" max="2320" width="1.5703125" customWidth="1"/>
    <col min="2321" max="2321" width="7.85546875" bestFit="1" customWidth="1"/>
    <col min="2326" max="2326" width="10.28515625" customWidth="1"/>
    <col min="2384" max="2384" width="4" bestFit="1" customWidth="1"/>
    <col min="2541" max="2541" width="0" hidden="1" customWidth="1"/>
    <col min="2542" max="2542" width="4.42578125" customWidth="1"/>
    <col min="2543" max="2543" width="17.5703125" customWidth="1"/>
    <col min="2544" max="2544" width="19.85546875" bestFit="1" customWidth="1"/>
    <col min="2545" max="2546" width="0" hidden="1" customWidth="1"/>
    <col min="2547" max="2547" width="13.28515625" bestFit="1" customWidth="1"/>
    <col min="2548" max="2548" width="8.42578125" customWidth="1"/>
    <col min="2549" max="2549" width="7.7109375" customWidth="1"/>
    <col min="2550" max="2550" width="12.28515625" customWidth="1"/>
    <col min="2551" max="2556" width="3.85546875" customWidth="1"/>
    <col min="2557" max="2557" width="4" customWidth="1"/>
    <col min="2558" max="2564" width="0" hidden="1" customWidth="1"/>
    <col min="2565" max="2565" width="16.28515625" customWidth="1"/>
    <col min="2566" max="2566" width="11.5703125" bestFit="1" customWidth="1"/>
    <col min="2567" max="2567" width="11.42578125" customWidth="1"/>
    <col min="2568" max="2568" width="13.5703125" bestFit="1" customWidth="1"/>
    <col min="2569" max="2569" width="9" customWidth="1"/>
    <col min="2570" max="2570" width="9.140625" bestFit="1" customWidth="1"/>
    <col min="2571" max="2571" width="8.7109375" bestFit="1" customWidth="1"/>
    <col min="2572" max="2572" width="7.28515625" customWidth="1"/>
    <col min="2573" max="2573" width="11" customWidth="1"/>
    <col min="2574" max="2574" width="9.85546875" customWidth="1"/>
    <col min="2575" max="2575" width="11.5703125" customWidth="1"/>
    <col min="2576" max="2576" width="1.5703125" customWidth="1"/>
    <col min="2577" max="2577" width="7.85546875" bestFit="1" customWidth="1"/>
    <col min="2582" max="2582" width="10.28515625" customWidth="1"/>
    <col min="2640" max="2640" width="4" bestFit="1" customWidth="1"/>
    <col min="2797" max="2797" width="0" hidden="1" customWidth="1"/>
    <col min="2798" max="2798" width="4.42578125" customWidth="1"/>
    <col min="2799" max="2799" width="17.5703125" customWidth="1"/>
    <col min="2800" max="2800" width="19.85546875" bestFit="1" customWidth="1"/>
    <col min="2801" max="2802" width="0" hidden="1" customWidth="1"/>
    <col min="2803" max="2803" width="13.28515625" bestFit="1" customWidth="1"/>
    <col min="2804" max="2804" width="8.42578125" customWidth="1"/>
    <col min="2805" max="2805" width="7.7109375" customWidth="1"/>
    <col min="2806" max="2806" width="12.28515625" customWidth="1"/>
    <col min="2807" max="2812" width="3.85546875" customWidth="1"/>
    <col min="2813" max="2813" width="4" customWidth="1"/>
    <col min="2814" max="2820" width="0" hidden="1" customWidth="1"/>
    <col min="2821" max="2821" width="16.28515625" customWidth="1"/>
    <col min="2822" max="2822" width="11.5703125" bestFit="1" customWidth="1"/>
    <col min="2823" max="2823" width="11.42578125" customWidth="1"/>
    <col min="2824" max="2824" width="13.5703125" bestFit="1" customWidth="1"/>
    <col min="2825" max="2825" width="9" customWidth="1"/>
    <col min="2826" max="2826" width="9.140625" bestFit="1" customWidth="1"/>
    <col min="2827" max="2827" width="8.7109375" bestFit="1" customWidth="1"/>
    <col min="2828" max="2828" width="7.28515625" customWidth="1"/>
    <col min="2829" max="2829" width="11" customWidth="1"/>
    <col min="2830" max="2830" width="9.85546875" customWidth="1"/>
    <col min="2831" max="2831" width="11.5703125" customWidth="1"/>
    <col min="2832" max="2832" width="1.5703125" customWidth="1"/>
    <col min="2833" max="2833" width="7.85546875" bestFit="1" customWidth="1"/>
    <col min="2838" max="2838" width="10.28515625" customWidth="1"/>
    <col min="2896" max="2896" width="4" bestFit="1" customWidth="1"/>
    <col min="3053" max="3053" width="0" hidden="1" customWidth="1"/>
    <col min="3054" max="3054" width="4.42578125" customWidth="1"/>
    <col min="3055" max="3055" width="17.5703125" customWidth="1"/>
    <col min="3056" max="3056" width="19.85546875" bestFit="1" customWidth="1"/>
    <col min="3057" max="3058" width="0" hidden="1" customWidth="1"/>
    <col min="3059" max="3059" width="13.28515625" bestFit="1" customWidth="1"/>
    <col min="3060" max="3060" width="8.42578125" customWidth="1"/>
    <col min="3061" max="3061" width="7.7109375" customWidth="1"/>
    <col min="3062" max="3062" width="12.28515625" customWidth="1"/>
    <col min="3063" max="3068" width="3.85546875" customWidth="1"/>
    <col min="3069" max="3069" width="4" customWidth="1"/>
    <col min="3070" max="3076" width="0" hidden="1" customWidth="1"/>
    <col min="3077" max="3077" width="16.28515625" customWidth="1"/>
    <col min="3078" max="3078" width="11.5703125" bestFit="1" customWidth="1"/>
    <col min="3079" max="3079" width="11.42578125" customWidth="1"/>
    <col min="3080" max="3080" width="13.5703125" bestFit="1" customWidth="1"/>
    <col min="3081" max="3081" width="9" customWidth="1"/>
    <col min="3082" max="3082" width="9.140625" bestFit="1" customWidth="1"/>
    <col min="3083" max="3083" width="8.7109375" bestFit="1" customWidth="1"/>
    <col min="3084" max="3084" width="7.28515625" customWidth="1"/>
    <col min="3085" max="3085" width="11" customWidth="1"/>
    <col min="3086" max="3086" width="9.85546875" customWidth="1"/>
    <col min="3087" max="3087" width="11.5703125" customWidth="1"/>
    <col min="3088" max="3088" width="1.5703125" customWidth="1"/>
    <col min="3089" max="3089" width="7.85546875" bestFit="1" customWidth="1"/>
    <col min="3094" max="3094" width="10.28515625" customWidth="1"/>
    <col min="3152" max="3152" width="4" bestFit="1" customWidth="1"/>
    <col min="3309" max="3309" width="0" hidden="1" customWidth="1"/>
    <col min="3310" max="3310" width="4.42578125" customWidth="1"/>
    <col min="3311" max="3311" width="17.5703125" customWidth="1"/>
    <col min="3312" max="3312" width="19.85546875" bestFit="1" customWidth="1"/>
    <col min="3313" max="3314" width="0" hidden="1" customWidth="1"/>
    <col min="3315" max="3315" width="13.28515625" bestFit="1" customWidth="1"/>
    <col min="3316" max="3316" width="8.42578125" customWidth="1"/>
    <col min="3317" max="3317" width="7.7109375" customWidth="1"/>
    <col min="3318" max="3318" width="12.28515625" customWidth="1"/>
    <col min="3319" max="3324" width="3.85546875" customWidth="1"/>
    <col min="3325" max="3325" width="4" customWidth="1"/>
    <col min="3326" max="3332" width="0" hidden="1" customWidth="1"/>
    <col min="3333" max="3333" width="16.28515625" customWidth="1"/>
    <col min="3334" max="3334" width="11.5703125" bestFit="1" customWidth="1"/>
    <col min="3335" max="3335" width="11.42578125" customWidth="1"/>
    <col min="3336" max="3336" width="13.5703125" bestFit="1" customWidth="1"/>
    <col min="3337" max="3337" width="9" customWidth="1"/>
    <col min="3338" max="3338" width="9.140625" bestFit="1" customWidth="1"/>
    <col min="3339" max="3339" width="8.7109375" bestFit="1" customWidth="1"/>
    <col min="3340" max="3340" width="7.28515625" customWidth="1"/>
    <col min="3341" max="3341" width="11" customWidth="1"/>
    <col min="3342" max="3342" width="9.85546875" customWidth="1"/>
    <col min="3343" max="3343" width="11.5703125" customWidth="1"/>
    <col min="3344" max="3344" width="1.5703125" customWidth="1"/>
    <col min="3345" max="3345" width="7.85546875" bestFit="1" customWidth="1"/>
    <col min="3350" max="3350" width="10.28515625" customWidth="1"/>
    <col min="3408" max="3408" width="4" bestFit="1" customWidth="1"/>
    <col min="3565" max="3565" width="0" hidden="1" customWidth="1"/>
    <col min="3566" max="3566" width="4.42578125" customWidth="1"/>
    <col min="3567" max="3567" width="17.5703125" customWidth="1"/>
    <col min="3568" max="3568" width="19.85546875" bestFit="1" customWidth="1"/>
    <col min="3569" max="3570" width="0" hidden="1" customWidth="1"/>
    <col min="3571" max="3571" width="13.28515625" bestFit="1" customWidth="1"/>
    <col min="3572" max="3572" width="8.42578125" customWidth="1"/>
    <col min="3573" max="3573" width="7.7109375" customWidth="1"/>
    <col min="3574" max="3574" width="12.28515625" customWidth="1"/>
    <col min="3575" max="3580" width="3.85546875" customWidth="1"/>
    <col min="3581" max="3581" width="4" customWidth="1"/>
    <col min="3582" max="3588" width="0" hidden="1" customWidth="1"/>
    <col min="3589" max="3589" width="16.28515625" customWidth="1"/>
    <col min="3590" max="3590" width="11.5703125" bestFit="1" customWidth="1"/>
    <col min="3591" max="3591" width="11.42578125" customWidth="1"/>
    <col min="3592" max="3592" width="13.5703125" bestFit="1" customWidth="1"/>
    <col min="3593" max="3593" width="9" customWidth="1"/>
    <col min="3594" max="3594" width="9.140625" bestFit="1" customWidth="1"/>
    <col min="3595" max="3595" width="8.7109375" bestFit="1" customWidth="1"/>
    <col min="3596" max="3596" width="7.28515625" customWidth="1"/>
    <col min="3597" max="3597" width="11" customWidth="1"/>
    <col min="3598" max="3598" width="9.85546875" customWidth="1"/>
    <col min="3599" max="3599" width="11.5703125" customWidth="1"/>
    <col min="3600" max="3600" width="1.5703125" customWidth="1"/>
    <col min="3601" max="3601" width="7.85546875" bestFit="1" customWidth="1"/>
    <col min="3606" max="3606" width="10.28515625" customWidth="1"/>
    <col min="3664" max="3664" width="4" bestFit="1" customWidth="1"/>
    <col min="3821" max="3821" width="0" hidden="1" customWidth="1"/>
    <col min="3822" max="3822" width="4.42578125" customWidth="1"/>
    <col min="3823" max="3823" width="17.5703125" customWidth="1"/>
    <col min="3824" max="3824" width="19.85546875" bestFit="1" customWidth="1"/>
    <col min="3825" max="3826" width="0" hidden="1" customWidth="1"/>
    <col min="3827" max="3827" width="13.28515625" bestFit="1" customWidth="1"/>
    <col min="3828" max="3828" width="8.42578125" customWidth="1"/>
    <col min="3829" max="3829" width="7.7109375" customWidth="1"/>
    <col min="3830" max="3830" width="12.28515625" customWidth="1"/>
    <col min="3831" max="3836" width="3.85546875" customWidth="1"/>
    <col min="3837" max="3837" width="4" customWidth="1"/>
    <col min="3838" max="3844" width="0" hidden="1" customWidth="1"/>
    <col min="3845" max="3845" width="16.28515625" customWidth="1"/>
    <col min="3846" max="3846" width="11.5703125" bestFit="1" customWidth="1"/>
    <col min="3847" max="3847" width="11.42578125" customWidth="1"/>
    <col min="3848" max="3848" width="13.5703125" bestFit="1" customWidth="1"/>
    <col min="3849" max="3849" width="9" customWidth="1"/>
    <col min="3850" max="3850" width="9.140625" bestFit="1" customWidth="1"/>
    <col min="3851" max="3851" width="8.7109375" bestFit="1" customWidth="1"/>
    <col min="3852" max="3852" width="7.28515625" customWidth="1"/>
    <col min="3853" max="3853" width="11" customWidth="1"/>
    <col min="3854" max="3854" width="9.85546875" customWidth="1"/>
    <col min="3855" max="3855" width="11.5703125" customWidth="1"/>
    <col min="3856" max="3856" width="1.5703125" customWidth="1"/>
    <col min="3857" max="3857" width="7.85546875" bestFit="1" customWidth="1"/>
    <col min="3862" max="3862" width="10.28515625" customWidth="1"/>
    <col min="3920" max="3920" width="4" bestFit="1" customWidth="1"/>
    <col min="4077" max="4077" width="0" hidden="1" customWidth="1"/>
    <col min="4078" max="4078" width="4.42578125" customWidth="1"/>
    <col min="4079" max="4079" width="17.5703125" customWidth="1"/>
    <col min="4080" max="4080" width="19.85546875" bestFit="1" customWidth="1"/>
    <col min="4081" max="4082" width="0" hidden="1" customWidth="1"/>
    <col min="4083" max="4083" width="13.28515625" bestFit="1" customWidth="1"/>
    <col min="4084" max="4084" width="8.42578125" customWidth="1"/>
    <col min="4085" max="4085" width="7.7109375" customWidth="1"/>
    <col min="4086" max="4086" width="12.28515625" customWidth="1"/>
    <col min="4087" max="4092" width="3.85546875" customWidth="1"/>
    <col min="4093" max="4093" width="4" customWidth="1"/>
    <col min="4094" max="4100" width="0" hidden="1" customWidth="1"/>
    <col min="4101" max="4101" width="16.28515625" customWidth="1"/>
    <col min="4102" max="4102" width="11.5703125" bestFit="1" customWidth="1"/>
    <col min="4103" max="4103" width="11.42578125" customWidth="1"/>
    <col min="4104" max="4104" width="13.5703125" bestFit="1" customWidth="1"/>
    <col min="4105" max="4105" width="9" customWidth="1"/>
    <col min="4106" max="4106" width="9.140625" bestFit="1" customWidth="1"/>
    <col min="4107" max="4107" width="8.7109375" bestFit="1" customWidth="1"/>
    <col min="4108" max="4108" width="7.28515625" customWidth="1"/>
    <col min="4109" max="4109" width="11" customWidth="1"/>
    <col min="4110" max="4110" width="9.85546875" customWidth="1"/>
    <col min="4111" max="4111" width="11.5703125" customWidth="1"/>
    <col min="4112" max="4112" width="1.5703125" customWidth="1"/>
    <col min="4113" max="4113" width="7.85546875" bestFit="1" customWidth="1"/>
    <col min="4118" max="4118" width="10.28515625" customWidth="1"/>
    <col min="4176" max="4176" width="4" bestFit="1" customWidth="1"/>
    <col min="4333" max="4333" width="0" hidden="1" customWidth="1"/>
    <col min="4334" max="4334" width="4.42578125" customWidth="1"/>
    <col min="4335" max="4335" width="17.5703125" customWidth="1"/>
    <col min="4336" max="4336" width="19.85546875" bestFit="1" customWidth="1"/>
    <col min="4337" max="4338" width="0" hidden="1" customWidth="1"/>
    <col min="4339" max="4339" width="13.28515625" bestFit="1" customWidth="1"/>
    <col min="4340" max="4340" width="8.42578125" customWidth="1"/>
    <col min="4341" max="4341" width="7.7109375" customWidth="1"/>
    <col min="4342" max="4342" width="12.28515625" customWidth="1"/>
    <col min="4343" max="4348" width="3.85546875" customWidth="1"/>
    <col min="4349" max="4349" width="4" customWidth="1"/>
    <col min="4350" max="4356" width="0" hidden="1" customWidth="1"/>
    <col min="4357" max="4357" width="16.28515625" customWidth="1"/>
    <col min="4358" max="4358" width="11.5703125" bestFit="1" customWidth="1"/>
    <col min="4359" max="4359" width="11.42578125" customWidth="1"/>
    <col min="4360" max="4360" width="13.5703125" bestFit="1" customWidth="1"/>
    <col min="4361" max="4361" width="9" customWidth="1"/>
    <col min="4362" max="4362" width="9.140625" bestFit="1" customWidth="1"/>
    <col min="4363" max="4363" width="8.7109375" bestFit="1" customWidth="1"/>
    <col min="4364" max="4364" width="7.28515625" customWidth="1"/>
    <col min="4365" max="4365" width="11" customWidth="1"/>
    <col min="4366" max="4366" width="9.85546875" customWidth="1"/>
    <col min="4367" max="4367" width="11.5703125" customWidth="1"/>
    <col min="4368" max="4368" width="1.5703125" customWidth="1"/>
    <col min="4369" max="4369" width="7.85546875" bestFit="1" customWidth="1"/>
    <col min="4374" max="4374" width="10.28515625" customWidth="1"/>
    <col min="4432" max="4432" width="4" bestFit="1" customWidth="1"/>
    <col min="4589" max="4589" width="0" hidden="1" customWidth="1"/>
    <col min="4590" max="4590" width="4.42578125" customWidth="1"/>
    <col min="4591" max="4591" width="17.5703125" customWidth="1"/>
    <col min="4592" max="4592" width="19.85546875" bestFit="1" customWidth="1"/>
    <col min="4593" max="4594" width="0" hidden="1" customWidth="1"/>
    <col min="4595" max="4595" width="13.28515625" bestFit="1" customWidth="1"/>
    <col min="4596" max="4596" width="8.42578125" customWidth="1"/>
    <col min="4597" max="4597" width="7.7109375" customWidth="1"/>
    <col min="4598" max="4598" width="12.28515625" customWidth="1"/>
    <col min="4599" max="4604" width="3.85546875" customWidth="1"/>
    <col min="4605" max="4605" width="4" customWidth="1"/>
    <col min="4606" max="4612" width="0" hidden="1" customWidth="1"/>
    <col min="4613" max="4613" width="16.28515625" customWidth="1"/>
    <col min="4614" max="4614" width="11.5703125" bestFit="1" customWidth="1"/>
    <col min="4615" max="4615" width="11.42578125" customWidth="1"/>
    <col min="4616" max="4616" width="13.5703125" bestFit="1" customWidth="1"/>
    <col min="4617" max="4617" width="9" customWidth="1"/>
    <col min="4618" max="4618" width="9.140625" bestFit="1" customWidth="1"/>
    <col min="4619" max="4619" width="8.7109375" bestFit="1" customWidth="1"/>
    <col min="4620" max="4620" width="7.28515625" customWidth="1"/>
    <col min="4621" max="4621" width="11" customWidth="1"/>
    <col min="4622" max="4622" width="9.85546875" customWidth="1"/>
    <col min="4623" max="4623" width="11.5703125" customWidth="1"/>
    <col min="4624" max="4624" width="1.5703125" customWidth="1"/>
    <col min="4625" max="4625" width="7.85546875" bestFit="1" customWidth="1"/>
    <col min="4630" max="4630" width="10.28515625" customWidth="1"/>
    <col min="4688" max="4688" width="4" bestFit="1" customWidth="1"/>
    <col min="4845" max="4845" width="0" hidden="1" customWidth="1"/>
    <col min="4846" max="4846" width="4.42578125" customWidth="1"/>
    <col min="4847" max="4847" width="17.5703125" customWidth="1"/>
    <col min="4848" max="4848" width="19.85546875" bestFit="1" customWidth="1"/>
    <col min="4849" max="4850" width="0" hidden="1" customWidth="1"/>
    <col min="4851" max="4851" width="13.28515625" bestFit="1" customWidth="1"/>
    <col min="4852" max="4852" width="8.42578125" customWidth="1"/>
    <col min="4853" max="4853" width="7.7109375" customWidth="1"/>
    <col min="4854" max="4854" width="12.28515625" customWidth="1"/>
    <col min="4855" max="4860" width="3.85546875" customWidth="1"/>
    <col min="4861" max="4861" width="4" customWidth="1"/>
    <col min="4862" max="4868" width="0" hidden="1" customWidth="1"/>
    <col min="4869" max="4869" width="16.28515625" customWidth="1"/>
    <col min="4870" max="4870" width="11.5703125" bestFit="1" customWidth="1"/>
    <col min="4871" max="4871" width="11.42578125" customWidth="1"/>
    <col min="4872" max="4872" width="13.5703125" bestFit="1" customWidth="1"/>
    <col min="4873" max="4873" width="9" customWidth="1"/>
    <col min="4874" max="4874" width="9.140625" bestFit="1" customWidth="1"/>
    <col min="4875" max="4875" width="8.7109375" bestFit="1" customWidth="1"/>
    <col min="4876" max="4876" width="7.28515625" customWidth="1"/>
    <col min="4877" max="4877" width="11" customWidth="1"/>
    <col min="4878" max="4878" width="9.85546875" customWidth="1"/>
    <col min="4879" max="4879" width="11.5703125" customWidth="1"/>
    <col min="4880" max="4880" width="1.5703125" customWidth="1"/>
    <col min="4881" max="4881" width="7.85546875" bestFit="1" customWidth="1"/>
    <col min="4886" max="4886" width="10.28515625" customWidth="1"/>
    <col min="4944" max="4944" width="4" bestFit="1" customWidth="1"/>
    <col min="5101" max="5101" width="0" hidden="1" customWidth="1"/>
    <col min="5102" max="5102" width="4.42578125" customWidth="1"/>
    <col min="5103" max="5103" width="17.5703125" customWidth="1"/>
    <col min="5104" max="5104" width="19.85546875" bestFit="1" customWidth="1"/>
    <col min="5105" max="5106" width="0" hidden="1" customWidth="1"/>
    <col min="5107" max="5107" width="13.28515625" bestFit="1" customWidth="1"/>
    <col min="5108" max="5108" width="8.42578125" customWidth="1"/>
    <col min="5109" max="5109" width="7.7109375" customWidth="1"/>
    <col min="5110" max="5110" width="12.28515625" customWidth="1"/>
    <col min="5111" max="5116" width="3.85546875" customWidth="1"/>
    <col min="5117" max="5117" width="4" customWidth="1"/>
    <col min="5118" max="5124" width="0" hidden="1" customWidth="1"/>
    <col min="5125" max="5125" width="16.28515625" customWidth="1"/>
    <col min="5126" max="5126" width="11.5703125" bestFit="1" customWidth="1"/>
    <col min="5127" max="5127" width="11.42578125" customWidth="1"/>
    <col min="5128" max="5128" width="13.5703125" bestFit="1" customWidth="1"/>
    <col min="5129" max="5129" width="9" customWidth="1"/>
    <col min="5130" max="5130" width="9.140625" bestFit="1" customWidth="1"/>
    <col min="5131" max="5131" width="8.7109375" bestFit="1" customWidth="1"/>
    <col min="5132" max="5132" width="7.28515625" customWidth="1"/>
    <col min="5133" max="5133" width="11" customWidth="1"/>
    <col min="5134" max="5134" width="9.85546875" customWidth="1"/>
    <col min="5135" max="5135" width="11.5703125" customWidth="1"/>
    <col min="5136" max="5136" width="1.5703125" customWidth="1"/>
    <col min="5137" max="5137" width="7.85546875" bestFit="1" customWidth="1"/>
    <col min="5142" max="5142" width="10.28515625" customWidth="1"/>
    <col min="5200" max="5200" width="4" bestFit="1" customWidth="1"/>
    <col min="5357" max="5357" width="0" hidden="1" customWidth="1"/>
    <col min="5358" max="5358" width="4.42578125" customWidth="1"/>
    <col min="5359" max="5359" width="17.5703125" customWidth="1"/>
    <col min="5360" max="5360" width="19.85546875" bestFit="1" customWidth="1"/>
    <col min="5361" max="5362" width="0" hidden="1" customWidth="1"/>
    <col min="5363" max="5363" width="13.28515625" bestFit="1" customWidth="1"/>
    <col min="5364" max="5364" width="8.42578125" customWidth="1"/>
    <col min="5365" max="5365" width="7.7109375" customWidth="1"/>
    <col min="5366" max="5366" width="12.28515625" customWidth="1"/>
    <col min="5367" max="5372" width="3.85546875" customWidth="1"/>
    <col min="5373" max="5373" width="4" customWidth="1"/>
    <col min="5374" max="5380" width="0" hidden="1" customWidth="1"/>
    <col min="5381" max="5381" width="16.28515625" customWidth="1"/>
    <col min="5382" max="5382" width="11.5703125" bestFit="1" customWidth="1"/>
    <col min="5383" max="5383" width="11.42578125" customWidth="1"/>
    <col min="5384" max="5384" width="13.5703125" bestFit="1" customWidth="1"/>
    <col min="5385" max="5385" width="9" customWidth="1"/>
    <col min="5386" max="5386" width="9.140625" bestFit="1" customWidth="1"/>
    <col min="5387" max="5387" width="8.7109375" bestFit="1" customWidth="1"/>
    <col min="5388" max="5388" width="7.28515625" customWidth="1"/>
    <col min="5389" max="5389" width="11" customWidth="1"/>
    <col min="5390" max="5390" width="9.85546875" customWidth="1"/>
    <col min="5391" max="5391" width="11.5703125" customWidth="1"/>
    <col min="5392" max="5392" width="1.5703125" customWidth="1"/>
    <col min="5393" max="5393" width="7.85546875" bestFit="1" customWidth="1"/>
    <col min="5398" max="5398" width="10.28515625" customWidth="1"/>
    <col min="5456" max="5456" width="4" bestFit="1" customWidth="1"/>
    <col min="5613" max="5613" width="0" hidden="1" customWidth="1"/>
    <col min="5614" max="5614" width="4.42578125" customWidth="1"/>
    <col min="5615" max="5615" width="17.5703125" customWidth="1"/>
    <col min="5616" max="5616" width="19.85546875" bestFit="1" customWidth="1"/>
    <col min="5617" max="5618" width="0" hidden="1" customWidth="1"/>
    <col min="5619" max="5619" width="13.28515625" bestFit="1" customWidth="1"/>
    <col min="5620" max="5620" width="8.42578125" customWidth="1"/>
    <col min="5621" max="5621" width="7.7109375" customWidth="1"/>
    <col min="5622" max="5622" width="12.28515625" customWidth="1"/>
    <col min="5623" max="5628" width="3.85546875" customWidth="1"/>
    <col min="5629" max="5629" width="4" customWidth="1"/>
    <col min="5630" max="5636" width="0" hidden="1" customWidth="1"/>
    <col min="5637" max="5637" width="16.28515625" customWidth="1"/>
    <col min="5638" max="5638" width="11.5703125" bestFit="1" customWidth="1"/>
    <col min="5639" max="5639" width="11.42578125" customWidth="1"/>
    <col min="5640" max="5640" width="13.5703125" bestFit="1" customWidth="1"/>
    <col min="5641" max="5641" width="9" customWidth="1"/>
    <col min="5642" max="5642" width="9.140625" bestFit="1" customWidth="1"/>
    <col min="5643" max="5643" width="8.7109375" bestFit="1" customWidth="1"/>
    <col min="5644" max="5644" width="7.28515625" customWidth="1"/>
    <col min="5645" max="5645" width="11" customWidth="1"/>
    <col min="5646" max="5646" width="9.85546875" customWidth="1"/>
    <col min="5647" max="5647" width="11.5703125" customWidth="1"/>
    <col min="5648" max="5648" width="1.5703125" customWidth="1"/>
    <col min="5649" max="5649" width="7.85546875" bestFit="1" customWidth="1"/>
    <col min="5654" max="5654" width="10.28515625" customWidth="1"/>
    <col min="5712" max="5712" width="4" bestFit="1" customWidth="1"/>
    <col min="5869" max="5869" width="0" hidden="1" customWidth="1"/>
    <col min="5870" max="5870" width="4.42578125" customWidth="1"/>
    <col min="5871" max="5871" width="17.5703125" customWidth="1"/>
    <col min="5872" max="5872" width="19.85546875" bestFit="1" customWidth="1"/>
    <col min="5873" max="5874" width="0" hidden="1" customWidth="1"/>
    <col min="5875" max="5875" width="13.28515625" bestFit="1" customWidth="1"/>
    <col min="5876" max="5876" width="8.42578125" customWidth="1"/>
    <col min="5877" max="5877" width="7.7109375" customWidth="1"/>
    <col min="5878" max="5878" width="12.28515625" customWidth="1"/>
    <col min="5879" max="5884" width="3.85546875" customWidth="1"/>
    <col min="5885" max="5885" width="4" customWidth="1"/>
    <col min="5886" max="5892" width="0" hidden="1" customWidth="1"/>
    <col min="5893" max="5893" width="16.28515625" customWidth="1"/>
    <col min="5894" max="5894" width="11.5703125" bestFit="1" customWidth="1"/>
    <col min="5895" max="5895" width="11.42578125" customWidth="1"/>
    <col min="5896" max="5896" width="13.5703125" bestFit="1" customWidth="1"/>
    <col min="5897" max="5897" width="9" customWidth="1"/>
    <col min="5898" max="5898" width="9.140625" bestFit="1" customWidth="1"/>
    <col min="5899" max="5899" width="8.7109375" bestFit="1" customWidth="1"/>
    <col min="5900" max="5900" width="7.28515625" customWidth="1"/>
    <col min="5901" max="5901" width="11" customWidth="1"/>
    <col min="5902" max="5902" width="9.85546875" customWidth="1"/>
    <col min="5903" max="5903" width="11.5703125" customWidth="1"/>
    <col min="5904" max="5904" width="1.5703125" customWidth="1"/>
    <col min="5905" max="5905" width="7.85546875" bestFit="1" customWidth="1"/>
    <col min="5910" max="5910" width="10.28515625" customWidth="1"/>
    <col min="5968" max="5968" width="4" bestFit="1" customWidth="1"/>
    <col min="6125" max="6125" width="0" hidden="1" customWidth="1"/>
    <col min="6126" max="6126" width="4.42578125" customWidth="1"/>
    <col min="6127" max="6127" width="17.5703125" customWidth="1"/>
    <col min="6128" max="6128" width="19.85546875" bestFit="1" customWidth="1"/>
    <col min="6129" max="6130" width="0" hidden="1" customWidth="1"/>
    <col min="6131" max="6131" width="13.28515625" bestFit="1" customWidth="1"/>
    <col min="6132" max="6132" width="8.42578125" customWidth="1"/>
    <col min="6133" max="6133" width="7.7109375" customWidth="1"/>
    <col min="6134" max="6134" width="12.28515625" customWidth="1"/>
    <col min="6135" max="6140" width="3.85546875" customWidth="1"/>
    <col min="6141" max="6141" width="4" customWidth="1"/>
    <col min="6142" max="6148" width="0" hidden="1" customWidth="1"/>
    <col min="6149" max="6149" width="16.28515625" customWidth="1"/>
    <col min="6150" max="6150" width="11.5703125" bestFit="1" customWidth="1"/>
    <col min="6151" max="6151" width="11.42578125" customWidth="1"/>
    <col min="6152" max="6152" width="13.5703125" bestFit="1" customWidth="1"/>
    <col min="6153" max="6153" width="9" customWidth="1"/>
    <col min="6154" max="6154" width="9.140625" bestFit="1" customWidth="1"/>
    <col min="6155" max="6155" width="8.7109375" bestFit="1" customWidth="1"/>
    <col min="6156" max="6156" width="7.28515625" customWidth="1"/>
    <col min="6157" max="6157" width="11" customWidth="1"/>
    <col min="6158" max="6158" width="9.85546875" customWidth="1"/>
    <col min="6159" max="6159" width="11.5703125" customWidth="1"/>
    <col min="6160" max="6160" width="1.5703125" customWidth="1"/>
    <col min="6161" max="6161" width="7.85546875" bestFit="1" customWidth="1"/>
    <col min="6166" max="6166" width="10.28515625" customWidth="1"/>
    <col min="6224" max="6224" width="4" bestFit="1" customWidth="1"/>
    <col min="6381" max="6381" width="0" hidden="1" customWidth="1"/>
    <col min="6382" max="6382" width="4.42578125" customWidth="1"/>
    <col min="6383" max="6383" width="17.5703125" customWidth="1"/>
    <col min="6384" max="6384" width="19.85546875" bestFit="1" customWidth="1"/>
    <col min="6385" max="6386" width="0" hidden="1" customWidth="1"/>
    <col min="6387" max="6387" width="13.28515625" bestFit="1" customWidth="1"/>
    <col min="6388" max="6388" width="8.42578125" customWidth="1"/>
    <col min="6389" max="6389" width="7.7109375" customWidth="1"/>
    <col min="6390" max="6390" width="12.28515625" customWidth="1"/>
    <col min="6391" max="6396" width="3.85546875" customWidth="1"/>
    <col min="6397" max="6397" width="4" customWidth="1"/>
    <col min="6398" max="6404" width="0" hidden="1" customWidth="1"/>
    <col min="6405" max="6405" width="16.28515625" customWidth="1"/>
    <col min="6406" max="6406" width="11.5703125" bestFit="1" customWidth="1"/>
    <col min="6407" max="6407" width="11.42578125" customWidth="1"/>
    <col min="6408" max="6408" width="13.5703125" bestFit="1" customWidth="1"/>
    <col min="6409" max="6409" width="9" customWidth="1"/>
    <col min="6410" max="6410" width="9.140625" bestFit="1" customWidth="1"/>
    <col min="6411" max="6411" width="8.7109375" bestFit="1" customWidth="1"/>
    <col min="6412" max="6412" width="7.28515625" customWidth="1"/>
    <col min="6413" max="6413" width="11" customWidth="1"/>
    <col min="6414" max="6414" width="9.85546875" customWidth="1"/>
    <col min="6415" max="6415" width="11.5703125" customWidth="1"/>
    <col min="6416" max="6416" width="1.5703125" customWidth="1"/>
    <col min="6417" max="6417" width="7.85546875" bestFit="1" customWidth="1"/>
    <col min="6422" max="6422" width="10.28515625" customWidth="1"/>
    <col min="6480" max="6480" width="4" bestFit="1" customWidth="1"/>
    <col min="6637" max="6637" width="0" hidden="1" customWidth="1"/>
    <col min="6638" max="6638" width="4.42578125" customWidth="1"/>
    <col min="6639" max="6639" width="17.5703125" customWidth="1"/>
    <col min="6640" max="6640" width="19.85546875" bestFit="1" customWidth="1"/>
    <col min="6641" max="6642" width="0" hidden="1" customWidth="1"/>
    <col min="6643" max="6643" width="13.28515625" bestFit="1" customWidth="1"/>
    <col min="6644" max="6644" width="8.42578125" customWidth="1"/>
    <col min="6645" max="6645" width="7.7109375" customWidth="1"/>
    <col min="6646" max="6646" width="12.28515625" customWidth="1"/>
    <col min="6647" max="6652" width="3.85546875" customWidth="1"/>
    <col min="6653" max="6653" width="4" customWidth="1"/>
    <col min="6654" max="6660" width="0" hidden="1" customWidth="1"/>
    <col min="6661" max="6661" width="16.28515625" customWidth="1"/>
    <col min="6662" max="6662" width="11.5703125" bestFit="1" customWidth="1"/>
    <col min="6663" max="6663" width="11.42578125" customWidth="1"/>
    <col min="6664" max="6664" width="13.5703125" bestFit="1" customWidth="1"/>
    <col min="6665" max="6665" width="9" customWidth="1"/>
    <col min="6666" max="6666" width="9.140625" bestFit="1" customWidth="1"/>
    <col min="6667" max="6667" width="8.7109375" bestFit="1" customWidth="1"/>
    <col min="6668" max="6668" width="7.28515625" customWidth="1"/>
    <col min="6669" max="6669" width="11" customWidth="1"/>
    <col min="6670" max="6670" width="9.85546875" customWidth="1"/>
    <col min="6671" max="6671" width="11.5703125" customWidth="1"/>
    <col min="6672" max="6672" width="1.5703125" customWidth="1"/>
    <col min="6673" max="6673" width="7.85546875" bestFit="1" customWidth="1"/>
    <col min="6678" max="6678" width="10.28515625" customWidth="1"/>
    <col min="6736" max="6736" width="4" bestFit="1" customWidth="1"/>
    <col min="6893" max="6893" width="0" hidden="1" customWidth="1"/>
    <col min="6894" max="6894" width="4.42578125" customWidth="1"/>
    <col min="6895" max="6895" width="17.5703125" customWidth="1"/>
    <col min="6896" max="6896" width="19.85546875" bestFit="1" customWidth="1"/>
    <col min="6897" max="6898" width="0" hidden="1" customWidth="1"/>
    <col min="6899" max="6899" width="13.28515625" bestFit="1" customWidth="1"/>
    <col min="6900" max="6900" width="8.42578125" customWidth="1"/>
    <col min="6901" max="6901" width="7.7109375" customWidth="1"/>
    <col min="6902" max="6902" width="12.28515625" customWidth="1"/>
    <col min="6903" max="6908" width="3.85546875" customWidth="1"/>
    <col min="6909" max="6909" width="4" customWidth="1"/>
    <col min="6910" max="6916" width="0" hidden="1" customWidth="1"/>
    <col min="6917" max="6917" width="16.28515625" customWidth="1"/>
    <col min="6918" max="6918" width="11.5703125" bestFit="1" customWidth="1"/>
    <col min="6919" max="6919" width="11.42578125" customWidth="1"/>
    <col min="6920" max="6920" width="13.5703125" bestFit="1" customWidth="1"/>
    <col min="6921" max="6921" width="9" customWidth="1"/>
    <col min="6922" max="6922" width="9.140625" bestFit="1" customWidth="1"/>
    <col min="6923" max="6923" width="8.7109375" bestFit="1" customWidth="1"/>
    <col min="6924" max="6924" width="7.28515625" customWidth="1"/>
    <col min="6925" max="6925" width="11" customWidth="1"/>
    <col min="6926" max="6926" width="9.85546875" customWidth="1"/>
    <col min="6927" max="6927" width="11.5703125" customWidth="1"/>
    <col min="6928" max="6928" width="1.5703125" customWidth="1"/>
    <col min="6929" max="6929" width="7.85546875" bestFit="1" customWidth="1"/>
    <col min="6934" max="6934" width="10.28515625" customWidth="1"/>
    <col min="6992" max="6992" width="4" bestFit="1" customWidth="1"/>
    <col min="7149" max="7149" width="0" hidden="1" customWidth="1"/>
    <col min="7150" max="7150" width="4.42578125" customWidth="1"/>
    <col min="7151" max="7151" width="17.5703125" customWidth="1"/>
    <col min="7152" max="7152" width="19.85546875" bestFit="1" customWidth="1"/>
    <col min="7153" max="7154" width="0" hidden="1" customWidth="1"/>
    <col min="7155" max="7155" width="13.28515625" bestFit="1" customWidth="1"/>
    <col min="7156" max="7156" width="8.42578125" customWidth="1"/>
    <col min="7157" max="7157" width="7.7109375" customWidth="1"/>
    <col min="7158" max="7158" width="12.28515625" customWidth="1"/>
    <col min="7159" max="7164" width="3.85546875" customWidth="1"/>
    <col min="7165" max="7165" width="4" customWidth="1"/>
    <col min="7166" max="7172" width="0" hidden="1" customWidth="1"/>
    <col min="7173" max="7173" width="16.28515625" customWidth="1"/>
    <col min="7174" max="7174" width="11.5703125" bestFit="1" customWidth="1"/>
    <col min="7175" max="7175" width="11.42578125" customWidth="1"/>
    <col min="7176" max="7176" width="13.5703125" bestFit="1" customWidth="1"/>
    <col min="7177" max="7177" width="9" customWidth="1"/>
    <col min="7178" max="7178" width="9.140625" bestFit="1" customWidth="1"/>
    <col min="7179" max="7179" width="8.7109375" bestFit="1" customWidth="1"/>
    <col min="7180" max="7180" width="7.28515625" customWidth="1"/>
    <col min="7181" max="7181" width="11" customWidth="1"/>
    <col min="7182" max="7182" width="9.85546875" customWidth="1"/>
    <col min="7183" max="7183" width="11.5703125" customWidth="1"/>
    <col min="7184" max="7184" width="1.5703125" customWidth="1"/>
    <col min="7185" max="7185" width="7.85546875" bestFit="1" customWidth="1"/>
    <col min="7190" max="7190" width="10.28515625" customWidth="1"/>
    <col min="7248" max="7248" width="4" bestFit="1" customWidth="1"/>
    <col min="7405" max="7405" width="0" hidden="1" customWidth="1"/>
    <col min="7406" max="7406" width="4.42578125" customWidth="1"/>
    <col min="7407" max="7407" width="17.5703125" customWidth="1"/>
    <col min="7408" max="7408" width="19.85546875" bestFit="1" customWidth="1"/>
    <col min="7409" max="7410" width="0" hidden="1" customWidth="1"/>
    <col min="7411" max="7411" width="13.28515625" bestFit="1" customWidth="1"/>
    <col min="7412" max="7412" width="8.42578125" customWidth="1"/>
    <col min="7413" max="7413" width="7.7109375" customWidth="1"/>
    <col min="7414" max="7414" width="12.28515625" customWidth="1"/>
    <col min="7415" max="7420" width="3.85546875" customWidth="1"/>
    <col min="7421" max="7421" width="4" customWidth="1"/>
    <col min="7422" max="7428" width="0" hidden="1" customWidth="1"/>
    <col min="7429" max="7429" width="16.28515625" customWidth="1"/>
    <col min="7430" max="7430" width="11.5703125" bestFit="1" customWidth="1"/>
    <col min="7431" max="7431" width="11.42578125" customWidth="1"/>
    <col min="7432" max="7432" width="13.5703125" bestFit="1" customWidth="1"/>
    <col min="7433" max="7433" width="9" customWidth="1"/>
    <col min="7434" max="7434" width="9.140625" bestFit="1" customWidth="1"/>
    <col min="7435" max="7435" width="8.7109375" bestFit="1" customWidth="1"/>
    <col min="7436" max="7436" width="7.28515625" customWidth="1"/>
    <col min="7437" max="7437" width="11" customWidth="1"/>
    <col min="7438" max="7438" width="9.85546875" customWidth="1"/>
    <col min="7439" max="7439" width="11.5703125" customWidth="1"/>
    <col min="7440" max="7440" width="1.5703125" customWidth="1"/>
    <col min="7441" max="7441" width="7.85546875" bestFit="1" customWidth="1"/>
    <col min="7446" max="7446" width="10.28515625" customWidth="1"/>
    <col min="7504" max="7504" width="4" bestFit="1" customWidth="1"/>
    <col min="7661" max="7661" width="0" hidden="1" customWidth="1"/>
    <col min="7662" max="7662" width="4.42578125" customWidth="1"/>
    <col min="7663" max="7663" width="17.5703125" customWidth="1"/>
    <col min="7664" max="7664" width="19.85546875" bestFit="1" customWidth="1"/>
    <col min="7665" max="7666" width="0" hidden="1" customWidth="1"/>
    <col min="7667" max="7667" width="13.28515625" bestFit="1" customWidth="1"/>
    <col min="7668" max="7668" width="8.42578125" customWidth="1"/>
    <col min="7669" max="7669" width="7.7109375" customWidth="1"/>
    <col min="7670" max="7670" width="12.28515625" customWidth="1"/>
    <col min="7671" max="7676" width="3.85546875" customWidth="1"/>
    <col min="7677" max="7677" width="4" customWidth="1"/>
    <col min="7678" max="7684" width="0" hidden="1" customWidth="1"/>
    <col min="7685" max="7685" width="16.28515625" customWidth="1"/>
    <col min="7686" max="7686" width="11.5703125" bestFit="1" customWidth="1"/>
    <col min="7687" max="7687" width="11.42578125" customWidth="1"/>
    <col min="7688" max="7688" width="13.5703125" bestFit="1" customWidth="1"/>
    <col min="7689" max="7689" width="9" customWidth="1"/>
    <col min="7690" max="7690" width="9.140625" bestFit="1" customWidth="1"/>
    <col min="7691" max="7691" width="8.7109375" bestFit="1" customWidth="1"/>
    <col min="7692" max="7692" width="7.28515625" customWidth="1"/>
    <col min="7693" max="7693" width="11" customWidth="1"/>
    <col min="7694" max="7694" width="9.85546875" customWidth="1"/>
    <col min="7695" max="7695" width="11.5703125" customWidth="1"/>
    <col min="7696" max="7696" width="1.5703125" customWidth="1"/>
    <col min="7697" max="7697" width="7.85546875" bestFit="1" customWidth="1"/>
    <col min="7702" max="7702" width="10.28515625" customWidth="1"/>
    <col min="7760" max="7760" width="4" bestFit="1" customWidth="1"/>
    <col min="7917" max="7917" width="0" hidden="1" customWidth="1"/>
    <col min="7918" max="7918" width="4.42578125" customWidth="1"/>
    <col min="7919" max="7919" width="17.5703125" customWidth="1"/>
    <col min="7920" max="7920" width="19.85546875" bestFit="1" customWidth="1"/>
    <col min="7921" max="7922" width="0" hidden="1" customWidth="1"/>
    <col min="7923" max="7923" width="13.28515625" bestFit="1" customWidth="1"/>
    <col min="7924" max="7924" width="8.42578125" customWidth="1"/>
    <col min="7925" max="7925" width="7.7109375" customWidth="1"/>
    <col min="7926" max="7926" width="12.28515625" customWidth="1"/>
    <col min="7927" max="7932" width="3.85546875" customWidth="1"/>
    <col min="7933" max="7933" width="4" customWidth="1"/>
    <col min="7934" max="7940" width="0" hidden="1" customWidth="1"/>
    <col min="7941" max="7941" width="16.28515625" customWidth="1"/>
    <col min="7942" max="7942" width="11.5703125" bestFit="1" customWidth="1"/>
    <col min="7943" max="7943" width="11.42578125" customWidth="1"/>
    <col min="7944" max="7944" width="13.5703125" bestFit="1" customWidth="1"/>
    <col min="7945" max="7945" width="9" customWidth="1"/>
    <col min="7946" max="7946" width="9.140625" bestFit="1" customWidth="1"/>
    <col min="7947" max="7947" width="8.7109375" bestFit="1" customWidth="1"/>
    <col min="7948" max="7948" width="7.28515625" customWidth="1"/>
    <col min="7949" max="7949" width="11" customWidth="1"/>
    <col min="7950" max="7950" width="9.85546875" customWidth="1"/>
    <col min="7951" max="7951" width="11.5703125" customWidth="1"/>
    <col min="7952" max="7952" width="1.5703125" customWidth="1"/>
    <col min="7953" max="7953" width="7.85546875" bestFit="1" customWidth="1"/>
    <col min="7958" max="7958" width="10.28515625" customWidth="1"/>
    <col min="8016" max="8016" width="4" bestFit="1" customWidth="1"/>
    <col min="8173" max="8173" width="0" hidden="1" customWidth="1"/>
    <col min="8174" max="8174" width="4.42578125" customWidth="1"/>
    <col min="8175" max="8175" width="17.5703125" customWidth="1"/>
    <col min="8176" max="8176" width="19.85546875" bestFit="1" customWidth="1"/>
    <col min="8177" max="8178" width="0" hidden="1" customWidth="1"/>
    <col min="8179" max="8179" width="13.28515625" bestFit="1" customWidth="1"/>
    <col min="8180" max="8180" width="8.42578125" customWidth="1"/>
    <col min="8181" max="8181" width="7.7109375" customWidth="1"/>
    <col min="8182" max="8182" width="12.28515625" customWidth="1"/>
    <col min="8183" max="8188" width="3.85546875" customWidth="1"/>
    <col min="8189" max="8189" width="4" customWidth="1"/>
    <col min="8190" max="8196" width="0" hidden="1" customWidth="1"/>
    <col min="8197" max="8197" width="16.28515625" customWidth="1"/>
    <col min="8198" max="8198" width="11.5703125" bestFit="1" customWidth="1"/>
    <col min="8199" max="8199" width="11.42578125" customWidth="1"/>
    <col min="8200" max="8200" width="13.5703125" bestFit="1" customWidth="1"/>
    <col min="8201" max="8201" width="9" customWidth="1"/>
    <col min="8202" max="8202" width="9.140625" bestFit="1" customWidth="1"/>
    <col min="8203" max="8203" width="8.7109375" bestFit="1" customWidth="1"/>
    <col min="8204" max="8204" width="7.28515625" customWidth="1"/>
    <col min="8205" max="8205" width="11" customWidth="1"/>
    <col min="8206" max="8206" width="9.85546875" customWidth="1"/>
    <col min="8207" max="8207" width="11.5703125" customWidth="1"/>
    <col min="8208" max="8208" width="1.5703125" customWidth="1"/>
    <col min="8209" max="8209" width="7.85546875" bestFit="1" customWidth="1"/>
    <col min="8214" max="8214" width="10.28515625" customWidth="1"/>
    <col min="8272" max="8272" width="4" bestFit="1" customWidth="1"/>
    <col min="8429" max="8429" width="0" hidden="1" customWidth="1"/>
    <col min="8430" max="8430" width="4.42578125" customWidth="1"/>
    <col min="8431" max="8431" width="17.5703125" customWidth="1"/>
    <col min="8432" max="8432" width="19.85546875" bestFit="1" customWidth="1"/>
    <col min="8433" max="8434" width="0" hidden="1" customWidth="1"/>
    <col min="8435" max="8435" width="13.28515625" bestFit="1" customWidth="1"/>
    <col min="8436" max="8436" width="8.42578125" customWidth="1"/>
    <col min="8437" max="8437" width="7.7109375" customWidth="1"/>
    <col min="8438" max="8438" width="12.28515625" customWidth="1"/>
    <col min="8439" max="8444" width="3.85546875" customWidth="1"/>
    <col min="8445" max="8445" width="4" customWidth="1"/>
    <col min="8446" max="8452" width="0" hidden="1" customWidth="1"/>
    <col min="8453" max="8453" width="16.28515625" customWidth="1"/>
    <col min="8454" max="8454" width="11.5703125" bestFit="1" customWidth="1"/>
    <col min="8455" max="8455" width="11.42578125" customWidth="1"/>
    <col min="8456" max="8456" width="13.5703125" bestFit="1" customWidth="1"/>
    <col min="8457" max="8457" width="9" customWidth="1"/>
    <col min="8458" max="8458" width="9.140625" bestFit="1" customWidth="1"/>
    <col min="8459" max="8459" width="8.7109375" bestFit="1" customWidth="1"/>
    <col min="8460" max="8460" width="7.28515625" customWidth="1"/>
    <col min="8461" max="8461" width="11" customWidth="1"/>
    <col min="8462" max="8462" width="9.85546875" customWidth="1"/>
    <col min="8463" max="8463" width="11.5703125" customWidth="1"/>
    <col min="8464" max="8464" width="1.5703125" customWidth="1"/>
    <col min="8465" max="8465" width="7.85546875" bestFit="1" customWidth="1"/>
    <col min="8470" max="8470" width="10.28515625" customWidth="1"/>
    <col min="8528" max="8528" width="4" bestFit="1" customWidth="1"/>
    <col min="8685" max="8685" width="0" hidden="1" customWidth="1"/>
    <col min="8686" max="8686" width="4.42578125" customWidth="1"/>
    <col min="8687" max="8687" width="17.5703125" customWidth="1"/>
    <col min="8688" max="8688" width="19.85546875" bestFit="1" customWidth="1"/>
    <col min="8689" max="8690" width="0" hidden="1" customWidth="1"/>
    <col min="8691" max="8691" width="13.28515625" bestFit="1" customWidth="1"/>
    <col min="8692" max="8692" width="8.42578125" customWidth="1"/>
    <col min="8693" max="8693" width="7.7109375" customWidth="1"/>
    <col min="8694" max="8694" width="12.28515625" customWidth="1"/>
    <col min="8695" max="8700" width="3.85546875" customWidth="1"/>
    <col min="8701" max="8701" width="4" customWidth="1"/>
    <col min="8702" max="8708" width="0" hidden="1" customWidth="1"/>
    <col min="8709" max="8709" width="16.28515625" customWidth="1"/>
    <col min="8710" max="8710" width="11.5703125" bestFit="1" customWidth="1"/>
    <col min="8711" max="8711" width="11.42578125" customWidth="1"/>
    <col min="8712" max="8712" width="13.5703125" bestFit="1" customWidth="1"/>
    <col min="8713" max="8713" width="9" customWidth="1"/>
    <col min="8714" max="8714" width="9.140625" bestFit="1" customWidth="1"/>
    <col min="8715" max="8715" width="8.7109375" bestFit="1" customWidth="1"/>
    <col min="8716" max="8716" width="7.28515625" customWidth="1"/>
    <col min="8717" max="8717" width="11" customWidth="1"/>
    <col min="8718" max="8718" width="9.85546875" customWidth="1"/>
    <col min="8719" max="8719" width="11.5703125" customWidth="1"/>
    <col min="8720" max="8720" width="1.5703125" customWidth="1"/>
    <col min="8721" max="8721" width="7.85546875" bestFit="1" customWidth="1"/>
    <col min="8726" max="8726" width="10.28515625" customWidth="1"/>
    <col min="8784" max="8784" width="4" bestFit="1" customWidth="1"/>
    <col min="8941" max="8941" width="0" hidden="1" customWidth="1"/>
    <col min="8942" max="8942" width="4.42578125" customWidth="1"/>
    <col min="8943" max="8943" width="17.5703125" customWidth="1"/>
    <col min="8944" max="8944" width="19.85546875" bestFit="1" customWidth="1"/>
    <col min="8945" max="8946" width="0" hidden="1" customWidth="1"/>
    <col min="8947" max="8947" width="13.28515625" bestFit="1" customWidth="1"/>
    <col min="8948" max="8948" width="8.42578125" customWidth="1"/>
    <col min="8949" max="8949" width="7.7109375" customWidth="1"/>
    <col min="8950" max="8950" width="12.28515625" customWidth="1"/>
    <col min="8951" max="8956" width="3.85546875" customWidth="1"/>
    <col min="8957" max="8957" width="4" customWidth="1"/>
    <col min="8958" max="8964" width="0" hidden="1" customWidth="1"/>
    <col min="8965" max="8965" width="16.28515625" customWidth="1"/>
    <col min="8966" max="8966" width="11.5703125" bestFit="1" customWidth="1"/>
    <col min="8967" max="8967" width="11.42578125" customWidth="1"/>
    <col min="8968" max="8968" width="13.5703125" bestFit="1" customWidth="1"/>
    <col min="8969" max="8969" width="9" customWidth="1"/>
    <col min="8970" max="8970" width="9.140625" bestFit="1" customWidth="1"/>
    <col min="8971" max="8971" width="8.7109375" bestFit="1" customWidth="1"/>
    <col min="8972" max="8972" width="7.28515625" customWidth="1"/>
    <col min="8973" max="8973" width="11" customWidth="1"/>
    <col min="8974" max="8974" width="9.85546875" customWidth="1"/>
    <col min="8975" max="8975" width="11.5703125" customWidth="1"/>
    <col min="8976" max="8976" width="1.5703125" customWidth="1"/>
    <col min="8977" max="8977" width="7.85546875" bestFit="1" customWidth="1"/>
    <col min="8982" max="8982" width="10.28515625" customWidth="1"/>
    <col min="9040" max="9040" width="4" bestFit="1" customWidth="1"/>
    <col min="9197" max="9197" width="0" hidden="1" customWidth="1"/>
    <col min="9198" max="9198" width="4.42578125" customWidth="1"/>
    <col min="9199" max="9199" width="17.5703125" customWidth="1"/>
    <col min="9200" max="9200" width="19.85546875" bestFit="1" customWidth="1"/>
    <col min="9201" max="9202" width="0" hidden="1" customWidth="1"/>
    <col min="9203" max="9203" width="13.28515625" bestFit="1" customWidth="1"/>
    <col min="9204" max="9204" width="8.42578125" customWidth="1"/>
    <col min="9205" max="9205" width="7.7109375" customWidth="1"/>
    <col min="9206" max="9206" width="12.28515625" customWidth="1"/>
    <col min="9207" max="9212" width="3.85546875" customWidth="1"/>
    <col min="9213" max="9213" width="4" customWidth="1"/>
    <col min="9214" max="9220" width="0" hidden="1" customWidth="1"/>
    <col min="9221" max="9221" width="16.28515625" customWidth="1"/>
    <col min="9222" max="9222" width="11.5703125" bestFit="1" customWidth="1"/>
    <col min="9223" max="9223" width="11.42578125" customWidth="1"/>
    <col min="9224" max="9224" width="13.5703125" bestFit="1" customWidth="1"/>
    <col min="9225" max="9225" width="9" customWidth="1"/>
    <col min="9226" max="9226" width="9.140625" bestFit="1" customWidth="1"/>
    <col min="9227" max="9227" width="8.7109375" bestFit="1" customWidth="1"/>
    <col min="9228" max="9228" width="7.28515625" customWidth="1"/>
    <col min="9229" max="9229" width="11" customWidth="1"/>
    <col min="9230" max="9230" width="9.85546875" customWidth="1"/>
    <col min="9231" max="9231" width="11.5703125" customWidth="1"/>
    <col min="9232" max="9232" width="1.5703125" customWidth="1"/>
    <col min="9233" max="9233" width="7.85546875" bestFit="1" customWidth="1"/>
    <col min="9238" max="9238" width="10.28515625" customWidth="1"/>
    <col min="9296" max="9296" width="4" bestFit="1" customWidth="1"/>
    <col min="9453" max="9453" width="0" hidden="1" customWidth="1"/>
    <col min="9454" max="9454" width="4.42578125" customWidth="1"/>
    <col min="9455" max="9455" width="17.5703125" customWidth="1"/>
    <col min="9456" max="9456" width="19.85546875" bestFit="1" customWidth="1"/>
    <col min="9457" max="9458" width="0" hidden="1" customWidth="1"/>
    <col min="9459" max="9459" width="13.28515625" bestFit="1" customWidth="1"/>
    <col min="9460" max="9460" width="8.42578125" customWidth="1"/>
    <col min="9461" max="9461" width="7.7109375" customWidth="1"/>
    <col min="9462" max="9462" width="12.28515625" customWidth="1"/>
    <col min="9463" max="9468" width="3.85546875" customWidth="1"/>
    <col min="9469" max="9469" width="4" customWidth="1"/>
    <col min="9470" max="9476" width="0" hidden="1" customWidth="1"/>
    <col min="9477" max="9477" width="16.28515625" customWidth="1"/>
    <col min="9478" max="9478" width="11.5703125" bestFit="1" customWidth="1"/>
    <col min="9479" max="9479" width="11.42578125" customWidth="1"/>
    <col min="9480" max="9480" width="13.5703125" bestFit="1" customWidth="1"/>
    <col min="9481" max="9481" width="9" customWidth="1"/>
    <col min="9482" max="9482" width="9.140625" bestFit="1" customWidth="1"/>
    <col min="9483" max="9483" width="8.7109375" bestFit="1" customWidth="1"/>
    <col min="9484" max="9484" width="7.28515625" customWidth="1"/>
    <col min="9485" max="9485" width="11" customWidth="1"/>
    <col min="9486" max="9486" width="9.85546875" customWidth="1"/>
    <col min="9487" max="9487" width="11.5703125" customWidth="1"/>
    <col min="9488" max="9488" width="1.5703125" customWidth="1"/>
    <col min="9489" max="9489" width="7.85546875" bestFit="1" customWidth="1"/>
    <col min="9494" max="9494" width="10.28515625" customWidth="1"/>
    <col min="9552" max="9552" width="4" bestFit="1" customWidth="1"/>
    <col min="9709" max="9709" width="0" hidden="1" customWidth="1"/>
    <col min="9710" max="9710" width="4.42578125" customWidth="1"/>
    <col min="9711" max="9711" width="17.5703125" customWidth="1"/>
    <col min="9712" max="9712" width="19.85546875" bestFit="1" customWidth="1"/>
    <col min="9713" max="9714" width="0" hidden="1" customWidth="1"/>
    <col min="9715" max="9715" width="13.28515625" bestFit="1" customWidth="1"/>
    <col min="9716" max="9716" width="8.42578125" customWidth="1"/>
    <col min="9717" max="9717" width="7.7109375" customWidth="1"/>
    <col min="9718" max="9718" width="12.28515625" customWidth="1"/>
    <col min="9719" max="9724" width="3.85546875" customWidth="1"/>
    <col min="9725" max="9725" width="4" customWidth="1"/>
    <col min="9726" max="9732" width="0" hidden="1" customWidth="1"/>
    <col min="9733" max="9733" width="16.28515625" customWidth="1"/>
    <col min="9734" max="9734" width="11.5703125" bestFit="1" customWidth="1"/>
    <col min="9735" max="9735" width="11.42578125" customWidth="1"/>
    <col min="9736" max="9736" width="13.5703125" bestFit="1" customWidth="1"/>
    <col min="9737" max="9737" width="9" customWidth="1"/>
    <col min="9738" max="9738" width="9.140625" bestFit="1" customWidth="1"/>
    <col min="9739" max="9739" width="8.7109375" bestFit="1" customWidth="1"/>
    <col min="9740" max="9740" width="7.28515625" customWidth="1"/>
    <col min="9741" max="9741" width="11" customWidth="1"/>
    <col min="9742" max="9742" width="9.85546875" customWidth="1"/>
    <col min="9743" max="9743" width="11.5703125" customWidth="1"/>
    <col min="9744" max="9744" width="1.5703125" customWidth="1"/>
    <col min="9745" max="9745" width="7.85546875" bestFit="1" customWidth="1"/>
    <col min="9750" max="9750" width="10.28515625" customWidth="1"/>
    <col min="9808" max="9808" width="4" bestFit="1" customWidth="1"/>
    <col min="9965" max="9965" width="0" hidden="1" customWidth="1"/>
    <col min="9966" max="9966" width="4.42578125" customWidth="1"/>
    <col min="9967" max="9967" width="17.5703125" customWidth="1"/>
    <col min="9968" max="9968" width="19.85546875" bestFit="1" customWidth="1"/>
    <col min="9969" max="9970" width="0" hidden="1" customWidth="1"/>
    <col min="9971" max="9971" width="13.28515625" bestFit="1" customWidth="1"/>
    <col min="9972" max="9972" width="8.42578125" customWidth="1"/>
    <col min="9973" max="9973" width="7.7109375" customWidth="1"/>
    <col min="9974" max="9974" width="12.28515625" customWidth="1"/>
    <col min="9975" max="9980" width="3.85546875" customWidth="1"/>
    <col min="9981" max="9981" width="4" customWidth="1"/>
    <col min="9982" max="9988" width="0" hidden="1" customWidth="1"/>
    <col min="9989" max="9989" width="16.28515625" customWidth="1"/>
    <col min="9990" max="9990" width="11.5703125" bestFit="1" customWidth="1"/>
    <col min="9991" max="9991" width="11.42578125" customWidth="1"/>
    <col min="9992" max="9992" width="13.5703125" bestFit="1" customWidth="1"/>
    <col min="9993" max="9993" width="9" customWidth="1"/>
    <col min="9994" max="9994" width="9.140625" bestFit="1" customWidth="1"/>
    <col min="9995" max="9995" width="8.7109375" bestFit="1" customWidth="1"/>
    <col min="9996" max="9996" width="7.28515625" customWidth="1"/>
    <col min="9997" max="9997" width="11" customWidth="1"/>
    <col min="9998" max="9998" width="9.85546875" customWidth="1"/>
    <col min="9999" max="9999" width="11.5703125" customWidth="1"/>
    <col min="10000" max="10000" width="1.5703125" customWidth="1"/>
    <col min="10001" max="10001" width="7.85546875" bestFit="1" customWidth="1"/>
    <col min="10006" max="10006" width="10.28515625" customWidth="1"/>
    <col min="10064" max="10064" width="4" bestFit="1" customWidth="1"/>
    <col min="10221" max="10221" width="0" hidden="1" customWidth="1"/>
    <col min="10222" max="10222" width="4.42578125" customWidth="1"/>
    <col min="10223" max="10223" width="17.5703125" customWidth="1"/>
    <col min="10224" max="10224" width="19.85546875" bestFit="1" customWidth="1"/>
    <col min="10225" max="10226" width="0" hidden="1" customWidth="1"/>
    <col min="10227" max="10227" width="13.28515625" bestFit="1" customWidth="1"/>
    <col min="10228" max="10228" width="8.42578125" customWidth="1"/>
    <col min="10229" max="10229" width="7.7109375" customWidth="1"/>
    <col min="10230" max="10230" width="12.28515625" customWidth="1"/>
    <col min="10231" max="10236" width="3.85546875" customWidth="1"/>
    <col min="10237" max="10237" width="4" customWidth="1"/>
    <col min="10238" max="10244" width="0" hidden="1" customWidth="1"/>
    <col min="10245" max="10245" width="16.28515625" customWidth="1"/>
    <col min="10246" max="10246" width="11.5703125" bestFit="1" customWidth="1"/>
    <col min="10247" max="10247" width="11.42578125" customWidth="1"/>
    <col min="10248" max="10248" width="13.5703125" bestFit="1" customWidth="1"/>
    <col min="10249" max="10249" width="9" customWidth="1"/>
    <col min="10250" max="10250" width="9.140625" bestFit="1" customWidth="1"/>
    <col min="10251" max="10251" width="8.7109375" bestFit="1" customWidth="1"/>
    <col min="10252" max="10252" width="7.28515625" customWidth="1"/>
    <col min="10253" max="10253" width="11" customWidth="1"/>
    <col min="10254" max="10254" width="9.85546875" customWidth="1"/>
    <col min="10255" max="10255" width="11.5703125" customWidth="1"/>
    <col min="10256" max="10256" width="1.5703125" customWidth="1"/>
    <col min="10257" max="10257" width="7.85546875" bestFit="1" customWidth="1"/>
    <col min="10262" max="10262" width="10.28515625" customWidth="1"/>
    <col min="10320" max="10320" width="4" bestFit="1" customWidth="1"/>
    <col min="10477" max="10477" width="0" hidden="1" customWidth="1"/>
    <col min="10478" max="10478" width="4.42578125" customWidth="1"/>
    <col min="10479" max="10479" width="17.5703125" customWidth="1"/>
    <col min="10480" max="10480" width="19.85546875" bestFit="1" customWidth="1"/>
    <col min="10481" max="10482" width="0" hidden="1" customWidth="1"/>
    <col min="10483" max="10483" width="13.28515625" bestFit="1" customWidth="1"/>
    <col min="10484" max="10484" width="8.42578125" customWidth="1"/>
    <col min="10485" max="10485" width="7.7109375" customWidth="1"/>
    <col min="10486" max="10486" width="12.28515625" customWidth="1"/>
    <col min="10487" max="10492" width="3.85546875" customWidth="1"/>
    <col min="10493" max="10493" width="4" customWidth="1"/>
    <col min="10494" max="10500" width="0" hidden="1" customWidth="1"/>
    <col min="10501" max="10501" width="16.28515625" customWidth="1"/>
    <col min="10502" max="10502" width="11.5703125" bestFit="1" customWidth="1"/>
    <col min="10503" max="10503" width="11.42578125" customWidth="1"/>
    <col min="10504" max="10504" width="13.5703125" bestFit="1" customWidth="1"/>
    <col min="10505" max="10505" width="9" customWidth="1"/>
    <col min="10506" max="10506" width="9.140625" bestFit="1" customWidth="1"/>
    <col min="10507" max="10507" width="8.7109375" bestFit="1" customWidth="1"/>
    <col min="10508" max="10508" width="7.28515625" customWidth="1"/>
    <col min="10509" max="10509" width="11" customWidth="1"/>
    <col min="10510" max="10510" width="9.85546875" customWidth="1"/>
    <col min="10511" max="10511" width="11.5703125" customWidth="1"/>
    <col min="10512" max="10512" width="1.5703125" customWidth="1"/>
    <col min="10513" max="10513" width="7.85546875" bestFit="1" customWidth="1"/>
    <col min="10518" max="10518" width="10.28515625" customWidth="1"/>
    <col min="10576" max="10576" width="4" bestFit="1" customWidth="1"/>
    <col min="10733" max="10733" width="0" hidden="1" customWidth="1"/>
    <col min="10734" max="10734" width="4.42578125" customWidth="1"/>
    <col min="10735" max="10735" width="17.5703125" customWidth="1"/>
    <col min="10736" max="10736" width="19.85546875" bestFit="1" customWidth="1"/>
    <col min="10737" max="10738" width="0" hidden="1" customWidth="1"/>
    <col min="10739" max="10739" width="13.28515625" bestFit="1" customWidth="1"/>
    <col min="10740" max="10740" width="8.42578125" customWidth="1"/>
    <col min="10741" max="10741" width="7.7109375" customWidth="1"/>
    <col min="10742" max="10742" width="12.28515625" customWidth="1"/>
    <col min="10743" max="10748" width="3.85546875" customWidth="1"/>
    <col min="10749" max="10749" width="4" customWidth="1"/>
    <col min="10750" max="10756" width="0" hidden="1" customWidth="1"/>
    <col min="10757" max="10757" width="16.28515625" customWidth="1"/>
    <col min="10758" max="10758" width="11.5703125" bestFit="1" customWidth="1"/>
    <col min="10759" max="10759" width="11.42578125" customWidth="1"/>
    <col min="10760" max="10760" width="13.5703125" bestFit="1" customWidth="1"/>
    <col min="10761" max="10761" width="9" customWidth="1"/>
    <col min="10762" max="10762" width="9.140625" bestFit="1" customWidth="1"/>
    <col min="10763" max="10763" width="8.7109375" bestFit="1" customWidth="1"/>
    <col min="10764" max="10764" width="7.28515625" customWidth="1"/>
    <col min="10765" max="10765" width="11" customWidth="1"/>
    <col min="10766" max="10766" width="9.85546875" customWidth="1"/>
    <col min="10767" max="10767" width="11.5703125" customWidth="1"/>
    <col min="10768" max="10768" width="1.5703125" customWidth="1"/>
    <col min="10769" max="10769" width="7.85546875" bestFit="1" customWidth="1"/>
    <col min="10774" max="10774" width="10.28515625" customWidth="1"/>
    <col min="10832" max="10832" width="4" bestFit="1" customWidth="1"/>
    <col min="10989" max="10989" width="0" hidden="1" customWidth="1"/>
    <col min="10990" max="10990" width="4.42578125" customWidth="1"/>
    <col min="10991" max="10991" width="17.5703125" customWidth="1"/>
    <col min="10992" max="10992" width="19.85546875" bestFit="1" customWidth="1"/>
    <col min="10993" max="10994" width="0" hidden="1" customWidth="1"/>
    <col min="10995" max="10995" width="13.28515625" bestFit="1" customWidth="1"/>
    <col min="10996" max="10996" width="8.42578125" customWidth="1"/>
    <col min="10997" max="10997" width="7.7109375" customWidth="1"/>
    <col min="10998" max="10998" width="12.28515625" customWidth="1"/>
    <col min="10999" max="11004" width="3.85546875" customWidth="1"/>
    <col min="11005" max="11005" width="4" customWidth="1"/>
    <col min="11006" max="11012" width="0" hidden="1" customWidth="1"/>
    <col min="11013" max="11013" width="16.28515625" customWidth="1"/>
    <col min="11014" max="11014" width="11.5703125" bestFit="1" customWidth="1"/>
    <col min="11015" max="11015" width="11.42578125" customWidth="1"/>
    <col min="11016" max="11016" width="13.5703125" bestFit="1" customWidth="1"/>
    <col min="11017" max="11017" width="9" customWidth="1"/>
    <col min="11018" max="11018" width="9.140625" bestFit="1" customWidth="1"/>
    <col min="11019" max="11019" width="8.7109375" bestFit="1" customWidth="1"/>
    <col min="11020" max="11020" width="7.28515625" customWidth="1"/>
    <col min="11021" max="11021" width="11" customWidth="1"/>
    <col min="11022" max="11022" width="9.85546875" customWidth="1"/>
    <col min="11023" max="11023" width="11.5703125" customWidth="1"/>
    <col min="11024" max="11024" width="1.5703125" customWidth="1"/>
    <col min="11025" max="11025" width="7.85546875" bestFit="1" customWidth="1"/>
    <col min="11030" max="11030" width="10.28515625" customWidth="1"/>
    <col min="11088" max="11088" width="4" bestFit="1" customWidth="1"/>
    <col min="11245" max="11245" width="0" hidden="1" customWidth="1"/>
    <col min="11246" max="11246" width="4.42578125" customWidth="1"/>
    <col min="11247" max="11247" width="17.5703125" customWidth="1"/>
    <col min="11248" max="11248" width="19.85546875" bestFit="1" customWidth="1"/>
    <col min="11249" max="11250" width="0" hidden="1" customWidth="1"/>
    <col min="11251" max="11251" width="13.28515625" bestFit="1" customWidth="1"/>
    <col min="11252" max="11252" width="8.42578125" customWidth="1"/>
    <col min="11253" max="11253" width="7.7109375" customWidth="1"/>
    <col min="11254" max="11254" width="12.28515625" customWidth="1"/>
    <col min="11255" max="11260" width="3.85546875" customWidth="1"/>
    <col min="11261" max="11261" width="4" customWidth="1"/>
    <col min="11262" max="11268" width="0" hidden="1" customWidth="1"/>
    <col min="11269" max="11269" width="16.28515625" customWidth="1"/>
    <col min="11270" max="11270" width="11.5703125" bestFit="1" customWidth="1"/>
    <col min="11271" max="11271" width="11.42578125" customWidth="1"/>
    <col min="11272" max="11272" width="13.5703125" bestFit="1" customWidth="1"/>
    <col min="11273" max="11273" width="9" customWidth="1"/>
    <col min="11274" max="11274" width="9.140625" bestFit="1" customWidth="1"/>
    <col min="11275" max="11275" width="8.7109375" bestFit="1" customWidth="1"/>
    <col min="11276" max="11276" width="7.28515625" customWidth="1"/>
    <col min="11277" max="11277" width="11" customWidth="1"/>
    <col min="11278" max="11278" width="9.85546875" customWidth="1"/>
    <col min="11279" max="11279" width="11.5703125" customWidth="1"/>
    <col min="11280" max="11280" width="1.5703125" customWidth="1"/>
    <col min="11281" max="11281" width="7.85546875" bestFit="1" customWidth="1"/>
    <col min="11286" max="11286" width="10.28515625" customWidth="1"/>
    <col min="11344" max="11344" width="4" bestFit="1" customWidth="1"/>
    <col min="11501" max="11501" width="0" hidden="1" customWidth="1"/>
    <col min="11502" max="11502" width="4.42578125" customWidth="1"/>
    <col min="11503" max="11503" width="17.5703125" customWidth="1"/>
    <col min="11504" max="11504" width="19.85546875" bestFit="1" customWidth="1"/>
    <col min="11505" max="11506" width="0" hidden="1" customWidth="1"/>
    <col min="11507" max="11507" width="13.28515625" bestFit="1" customWidth="1"/>
    <col min="11508" max="11508" width="8.42578125" customWidth="1"/>
    <col min="11509" max="11509" width="7.7109375" customWidth="1"/>
    <col min="11510" max="11510" width="12.28515625" customWidth="1"/>
    <col min="11511" max="11516" width="3.85546875" customWidth="1"/>
    <col min="11517" max="11517" width="4" customWidth="1"/>
    <col min="11518" max="11524" width="0" hidden="1" customWidth="1"/>
    <col min="11525" max="11525" width="16.28515625" customWidth="1"/>
    <col min="11526" max="11526" width="11.5703125" bestFit="1" customWidth="1"/>
    <col min="11527" max="11527" width="11.42578125" customWidth="1"/>
    <col min="11528" max="11528" width="13.5703125" bestFit="1" customWidth="1"/>
    <col min="11529" max="11529" width="9" customWidth="1"/>
    <col min="11530" max="11530" width="9.140625" bestFit="1" customWidth="1"/>
    <col min="11531" max="11531" width="8.7109375" bestFit="1" customWidth="1"/>
    <col min="11532" max="11532" width="7.28515625" customWidth="1"/>
    <col min="11533" max="11533" width="11" customWidth="1"/>
    <col min="11534" max="11534" width="9.85546875" customWidth="1"/>
    <col min="11535" max="11535" width="11.5703125" customWidth="1"/>
    <col min="11536" max="11536" width="1.5703125" customWidth="1"/>
    <col min="11537" max="11537" width="7.85546875" bestFit="1" customWidth="1"/>
    <col min="11542" max="11542" width="10.28515625" customWidth="1"/>
    <col min="11600" max="11600" width="4" bestFit="1" customWidth="1"/>
    <col min="11757" max="11757" width="0" hidden="1" customWidth="1"/>
    <col min="11758" max="11758" width="4.42578125" customWidth="1"/>
    <col min="11759" max="11759" width="17.5703125" customWidth="1"/>
    <col min="11760" max="11760" width="19.85546875" bestFit="1" customWidth="1"/>
    <col min="11761" max="11762" width="0" hidden="1" customWidth="1"/>
    <col min="11763" max="11763" width="13.28515625" bestFit="1" customWidth="1"/>
    <col min="11764" max="11764" width="8.42578125" customWidth="1"/>
    <col min="11765" max="11765" width="7.7109375" customWidth="1"/>
    <col min="11766" max="11766" width="12.28515625" customWidth="1"/>
    <col min="11767" max="11772" width="3.85546875" customWidth="1"/>
    <col min="11773" max="11773" width="4" customWidth="1"/>
    <col min="11774" max="11780" width="0" hidden="1" customWidth="1"/>
    <col min="11781" max="11781" width="16.28515625" customWidth="1"/>
    <col min="11782" max="11782" width="11.5703125" bestFit="1" customWidth="1"/>
    <col min="11783" max="11783" width="11.42578125" customWidth="1"/>
    <col min="11784" max="11784" width="13.5703125" bestFit="1" customWidth="1"/>
    <col min="11785" max="11785" width="9" customWidth="1"/>
    <col min="11786" max="11786" width="9.140625" bestFit="1" customWidth="1"/>
    <col min="11787" max="11787" width="8.7109375" bestFit="1" customWidth="1"/>
    <col min="11788" max="11788" width="7.28515625" customWidth="1"/>
    <col min="11789" max="11789" width="11" customWidth="1"/>
    <col min="11790" max="11790" width="9.85546875" customWidth="1"/>
    <col min="11791" max="11791" width="11.5703125" customWidth="1"/>
    <col min="11792" max="11792" width="1.5703125" customWidth="1"/>
    <col min="11793" max="11793" width="7.85546875" bestFit="1" customWidth="1"/>
    <col min="11798" max="11798" width="10.28515625" customWidth="1"/>
    <col min="11856" max="11856" width="4" bestFit="1" customWidth="1"/>
    <col min="12013" max="12013" width="0" hidden="1" customWidth="1"/>
    <col min="12014" max="12014" width="4.42578125" customWidth="1"/>
    <col min="12015" max="12015" width="17.5703125" customWidth="1"/>
    <col min="12016" max="12016" width="19.85546875" bestFit="1" customWidth="1"/>
    <col min="12017" max="12018" width="0" hidden="1" customWidth="1"/>
    <col min="12019" max="12019" width="13.28515625" bestFit="1" customWidth="1"/>
    <col min="12020" max="12020" width="8.42578125" customWidth="1"/>
    <col min="12021" max="12021" width="7.7109375" customWidth="1"/>
    <col min="12022" max="12022" width="12.28515625" customWidth="1"/>
    <col min="12023" max="12028" width="3.85546875" customWidth="1"/>
    <col min="12029" max="12029" width="4" customWidth="1"/>
    <col min="12030" max="12036" width="0" hidden="1" customWidth="1"/>
    <col min="12037" max="12037" width="16.28515625" customWidth="1"/>
    <col min="12038" max="12038" width="11.5703125" bestFit="1" customWidth="1"/>
    <col min="12039" max="12039" width="11.42578125" customWidth="1"/>
    <col min="12040" max="12040" width="13.5703125" bestFit="1" customWidth="1"/>
    <col min="12041" max="12041" width="9" customWidth="1"/>
    <col min="12042" max="12042" width="9.140625" bestFit="1" customWidth="1"/>
    <col min="12043" max="12043" width="8.7109375" bestFit="1" customWidth="1"/>
    <col min="12044" max="12044" width="7.28515625" customWidth="1"/>
    <col min="12045" max="12045" width="11" customWidth="1"/>
    <col min="12046" max="12046" width="9.85546875" customWidth="1"/>
    <col min="12047" max="12047" width="11.5703125" customWidth="1"/>
    <col min="12048" max="12048" width="1.5703125" customWidth="1"/>
    <col min="12049" max="12049" width="7.85546875" bestFit="1" customWidth="1"/>
    <col min="12054" max="12054" width="10.28515625" customWidth="1"/>
    <col min="12112" max="12112" width="4" bestFit="1" customWidth="1"/>
    <col min="12269" max="12269" width="0" hidden="1" customWidth="1"/>
    <col min="12270" max="12270" width="4.42578125" customWidth="1"/>
    <col min="12271" max="12271" width="17.5703125" customWidth="1"/>
    <col min="12272" max="12272" width="19.85546875" bestFit="1" customWidth="1"/>
    <col min="12273" max="12274" width="0" hidden="1" customWidth="1"/>
    <col min="12275" max="12275" width="13.28515625" bestFit="1" customWidth="1"/>
    <col min="12276" max="12276" width="8.42578125" customWidth="1"/>
    <col min="12277" max="12277" width="7.7109375" customWidth="1"/>
    <col min="12278" max="12278" width="12.28515625" customWidth="1"/>
    <col min="12279" max="12284" width="3.85546875" customWidth="1"/>
    <col min="12285" max="12285" width="4" customWidth="1"/>
    <col min="12286" max="12292" width="0" hidden="1" customWidth="1"/>
    <col min="12293" max="12293" width="16.28515625" customWidth="1"/>
    <col min="12294" max="12294" width="11.5703125" bestFit="1" customWidth="1"/>
    <col min="12295" max="12295" width="11.42578125" customWidth="1"/>
    <col min="12296" max="12296" width="13.5703125" bestFit="1" customWidth="1"/>
    <col min="12297" max="12297" width="9" customWidth="1"/>
    <col min="12298" max="12298" width="9.140625" bestFit="1" customWidth="1"/>
    <col min="12299" max="12299" width="8.7109375" bestFit="1" customWidth="1"/>
    <col min="12300" max="12300" width="7.28515625" customWidth="1"/>
    <col min="12301" max="12301" width="11" customWidth="1"/>
    <col min="12302" max="12302" width="9.85546875" customWidth="1"/>
    <col min="12303" max="12303" width="11.5703125" customWidth="1"/>
    <col min="12304" max="12304" width="1.5703125" customWidth="1"/>
    <col min="12305" max="12305" width="7.85546875" bestFit="1" customWidth="1"/>
    <col min="12310" max="12310" width="10.28515625" customWidth="1"/>
    <col min="12368" max="12368" width="4" bestFit="1" customWidth="1"/>
    <col min="12525" max="12525" width="0" hidden="1" customWidth="1"/>
    <col min="12526" max="12526" width="4.42578125" customWidth="1"/>
    <col min="12527" max="12527" width="17.5703125" customWidth="1"/>
    <col min="12528" max="12528" width="19.85546875" bestFit="1" customWidth="1"/>
    <col min="12529" max="12530" width="0" hidden="1" customWidth="1"/>
    <col min="12531" max="12531" width="13.28515625" bestFit="1" customWidth="1"/>
    <col min="12532" max="12532" width="8.42578125" customWidth="1"/>
    <col min="12533" max="12533" width="7.7109375" customWidth="1"/>
    <col min="12534" max="12534" width="12.28515625" customWidth="1"/>
    <col min="12535" max="12540" width="3.85546875" customWidth="1"/>
    <col min="12541" max="12541" width="4" customWidth="1"/>
    <col min="12542" max="12548" width="0" hidden="1" customWidth="1"/>
    <col min="12549" max="12549" width="16.28515625" customWidth="1"/>
    <col min="12550" max="12550" width="11.5703125" bestFit="1" customWidth="1"/>
    <col min="12551" max="12551" width="11.42578125" customWidth="1"/>
    <col min="12552" max="12552" width="13.5703125" bestFit="1" customWidth="1"/>
    <col min="12553" max="12553" width="9" customWidth="1"/>
    <col min="12554" max="12554" width="9.140625" bestFit="1" customWidth="1"/>
    <col min="12555" max="12555" width="8.7109375" bestFit="1" customWidth="1"/>
    <col min="12556" max="12556" width="7.28515625" customWidth="1"/>
    <col min="12557" max="12557" width="11" customWidth="1"/>
    <col min="12558" max="12558" width="9.85546875" customWidth="1"/>
    <col min="12559" max="12559" width="11.5703125" customWidth="1"/>
    <col min="12560" max="12560" width="1.5703125" customWidth="1"/>
    <col min="12561" max="12561" width="7.85546875" bestFit="1" customWidth="1"/>
    <col min="12566" max="12566" width="10.28515625" customWidth="1"/>
    <col min="12624" max="12624" width="4" bestFit="1" customWidth="1"/>
    <col min="12781" max="12781" width="0" hidden="1" customWidth="1"/>
    <col min="12782" max="12782" width="4.42578125" customWidth="1"/>
    <col min="12783" max="12783" width="17.5703125" customWidth="1"/>
    <col min="12784" max="12784" width="19.85546875" bestFit="1" customWidth="1"/>
    <col min="12785" max="12786" width="0" hidden="1" customWidth="1"/>
    <col min="12787" max="12787" width="13.28515625" bestFit="1" customWidth="1"/>
    <col min="12788" max="12788" width="8.42578125" customWidth="1"/>
    <col min="12789" max="12789" width="7.7109375" customWidth="1"/>
    <col min="12790" max="12790" width="12.28515625" customWidth="1"/>
    <col min="12791" max="12796" width="3.85546875" customWidth="1"/>
    <col min="12797" max="12797" width="4" customWidth="1"/>
    <col min="12798" max="12804" width="0" hidden="1" customWidth="1"/>
    <col min="12805" max="12805" width="16.28515625" customWidth="1"/>
    <col min="12806" max="12806" width="11.5703125" bestFit="1" customWidth="1"/>
    <col min="12807" max="12807" width="11.42578125" customWidth="1"/>
    <col min="12808" max="12808" width="13.5703125" bestFit="1" customWidth="1"/>
    <col min="12809" max="12809" width="9" customWidth="1"/>
    <col min="12810" max="12810" width="9.140625" bestFit="1" customWidth="1"/>
    <col min="12811" max="12811" width="8.7109375" bestFit="1" customWidth="1"/>
    <col min="12812" max="12812" width="7.28515625" customWidth="1"/>
    <col min="12813" max="12813" width="11" customWidth="1"/>
    <col min="12814" max="12814" width="9.85546875" customWidth="1"/>
    <col min="12815" max="12815" width="11.5703125" customWidth="1"/>
    <col min="12816" max="12816" width="1.5703125" customWidth="1"/>
    <col min="12817" max="12817" width="7.85546875" bestFit="1" customWidth="1"/>
    <col min="12822" max="12822" width="10.28515625" customWidth="1"/>
    <col min="12880" max="12880" width="4" bestFit="1" customWidth="1"/>
    <col min="13037" max="13037" width="0" hidden="1" customWidth="1"/>
    <col min="13038" max="13038" width="4.42578125" customWidth="1"/>
    <col min="13039" max="13039" width="17.5703125" customWidth="1"/>
    <col min="13040" max="13040" width="19.85546875" bestFit="1" customWidth="1"/>
    <col min="13041" max="13042" width="0" hidden="1" customWidth="1"/>
    <col min="13043" max="13043" width="13.28515625" bestFit="1" customWidth="1"/>
    <col min="13044" max="13044" width="8.42578125" customWidth="1"/>
    <col min="13045" max="13045" width="7.7109375" customWidth="1"/>
    <col min="13046" max="13046" width="12.28515625" customWidth="1"/>
    <col min="13047" max="13052" width="3.85546875" customWidth="1"/>
    <col min="13053" max="13053" width="4" customWidth="1"/>
    <col min="13054" max="13060" width="0" hidden="1" customWidth="1"/>
    <col min="13061" max="13061" width="16.28515625" customWidth="1"/>
    <col min="13062" max="13062" width="11.5703125" bestFit="1" customWidth="1"/>
    <col min="13063" max="13063" width="11.42578125" customWidth="1"/>
    <col min="13064" max="13064" width="13.5703125" bestFit="1" customWidth="1"/>
    <col min="13065" max="13065" width="9" customWidth="1"/>
    <col min="13066" max="13066" width="9.140625" bestFit="1" customWidth="1"/>
    <col min="13067" max="13067" width="8.7109375" bestFit="1" customWidth="1"/>
    <col min="13068" max="13068" width="7.28515625" customWidth="1"/>
    <col min="13069" max="13069" width="11" customWidth="1"/>
    <col min="13070" max="13070" width="9.85546875" customWidth="1"/>
    <col min="13071" max="13071" width="11.5703125" customWidth="1"/>
    <col min="13072" max="13072" width="1.5703125" customWidth="1"/>
    <col min="13073" max="13073" width="7.85546875" bestFit="1" customWidth="1"/>
    <col min="13078" max="13078" width="10.28515625" customWidth="1"/>
    <col min="13136" max="13136" width="4" bestFit="1" customWidth="1"/>
    <col min="13293" max="13293" width="0" hidden="1" customWidth="1"/>
    <col min="13294" max="13294" width="4.42578125" customWidth="1"/>
    <col min="13295" max="13295" width="17.5703125" customWidth="1"/>
    <col min="13296" max="13296" width="19.85546875" bestFit="1" customWidth="1"/>
    <col min="13297" max="13298" width="0" hidden="1" customWidth="1"/>
    <col min="13299" max="13299" width="13.28515625" bestFit="1" customWidth="1"/>
    <col min="13300" max="13300" width="8.42578125" customWidth="1"/>
    <col min="13301" max="13301" width="7.7109375" customWidth="1"/>
    <col min="13302" max="13302" width="12.28515625" customWidth="1"/>
    <col min="13303" max="13308" width="3.85546875" customWidth="1"/>
    <col min="13309" max="13309" width="4" customWidth="1"/>
    <col min="13310" max="13316" width="0" hidden="1" customWidth="1"/>
    <col min="13317" max="13317" width="16.28515625" customWidth="1"/>
    <col min="13318" max="13318" width="11.5703125" bestFit="1" customWidth="1"/>
    <col min="13319" max="13319" width="11.42578125" customWidth="1"/>
    <col min="13320" max="13320" width="13.5703125" bestFit="1" customWidth="1"/>
    <col min="13321" max="13321" width="9" customWidth="1"/>
    <col min="13322" max="13322" width="9.140625" bestFit="1" customWidth="1"/>
    <col min="13323" max="13323" width="8.7109375" bestFit="1" customWidth="1"/>
    <col min="13324" max="13324" width="7.28515625" customWidth="1"/>
    <col min="13325" max="13325" width="11" customWidth="1"/>
    <col min="13326" max="13326" width="9.85546875" customWidth="1"/>
    <col min="13327" max="13327" width="11.5703125" customWidth="1"/>
    <col min="13328" max="13328" width="1.5703125" customWidth="1"/>
    <col min="13329" max="13329" width="7.85546875" bestFit="1" customWidth="1"/>
    <col min="13334" max="13334" width="10.28515625" customWidth="1"/>
    <col min="13392" max="13392" width="4" bestFit="1" customWidth="1"/>
    <col min="13549" max="13549" width="0" hidden="1" customWidth="1"/>
    <col min="13550" max="13550" width="4.42578125" customWidth="1"/>
    <col min="13551" max="13551" width="17.5703125" customWidth="1"/>
    <col min="13552" max="13552" width="19.85546875" bestFit="1" customWidth="1"/>
    <col min="13553" max="13554" width="0" hidden="1" customWidth="1"/>
    <col min="13555" max="13555" width="13.28515625" bestFit="1" customWidth="1"/>
    <col min="13556" max="13556" width="8.42578125" customWidth="1"/>
    <col min="13557" max="13557" width="7.7109375" customWidth="1"/>
    <col min="13558" max="13558" width="12.28515625" customWidth="1"/>
    <col min="13559" max="13564" width="3.85546875" customWidth="1"/>
    <col min="13565" max="13565" width="4" customWidth="1"/>
    <col min="13566" max="13572" width="0" hidden="1" customWidth="1"/>
    <col min="13573" max="13573" width="16.28515625" customWidth="1"/>
    <col min="13574" max="13574" width="11.5703125" bestFit="1" customWidth="1"/>
    <col min="13575" max="13575" width="11.42578125" customWidth="1"/>
    <col min="13576" max="13576" width="13.5703125" bestFit="1" customWidth="1"/>
    <col min="13577" max="13577" width="9" customWidth="1"/>
    <col min="13578" max="13578" width="9.140625" bestFit="1" customWidth="1"/>
    <col min="13579" max="13579" width="8.7109375" bestFit="1" customWidth="1"/>
    <col min="13580" max="13580" width="7.28515625" customWidth="1"/>
    <col min="13581" max="13581" width="11" customWidth="1"/>
    <col min="13582" max="13582" width="9.85546875" customWidth="1"/>
    <col min="13583" max="13583" width="11.5703125" customWidth="1"/>
    <col min="13584" max="13584" width="1.5703125" customWidth="1"/>
    <col min="13585" max="13585" width="7.85546875" bestFit="1" customWidth="1"/>
    <col min="13590" max="13590" width="10.28515625" customWidth="1"/>
    <col min="13648" max="13648" width="4" bestFit="1" customWidth="1"/>
    <col min="13805" max="13805" width="0" hidden="1" customWidth="1"/>
    <col min="13806" max="13806" width="4.42578125" customWidth="1"/>
    <col min="13807" max="13807" width="17.5703125" customWidth="1"/>
    <col min="13808" max="13808" width="19.85546875" bestFit="1" customWidth="1"/>
    <col min="13809" max="13810" width="0" hidden="1" customWidth="1"/>
    <col min="13811" max="13811" width="13.28515625" bestFit="1" customWidth="1"/>
    <col min="13812" max="13812" width="8.42578125" customWidth="1"/>
    <col min="13813" max="13813" width="7.7109375" customWidth="1"/>
    <col min="13814" max="13814" width="12.28515625" customWidth="1"/>
    <col min="13815" max="13820" width="3.85546875" customWidth="1"/>
    <col min="13821" max="13821" width="4" customWidth="1"/>
    <col min="13822" max="13828" width="0" hidden="1" customWidth="1"/>
    <col min="13829" max="13829" width="16.28515625" customWidth="1"/>
    <col min="13830" max="13830" width="11.5703125" bestFit="1" customWidth="1"/>
    <col min="13831" max="13831" width="11.42578125" customWidth="1"/>
    <col min="13832" max="13832" width="13.5703125" bestFit="1" customWidth="1"/>
    <col min="13833" max="13833" width="9" customWidth="1"/>
    <col min="13834" max="13834" width="9.140625" bestFit="1" customWidth="1"/>
    <col min="13835" max="13835" width="8.7109375" bestFit="1" customWidth="1"/>
    <col min="13836" max="13836" width="7.28515625" customWidth="1"/>
    <col min="13837" max="13837" width="11" customWidth="1"/>
    <col min="13838" max="13838" width="9.85546875" customWidth="1"/>
    <col min="13839" max="13839" width="11.5703125" customWidth="1"/>
    <col min="13840" max="13840" width="1.5703125" customWidth="1"/>
    <col min="13841" max="13841" width="7.85546875" bestFit="1" customWidth="1"/>
    <col min="13846" max="13846" width="10.28515625" customWidth="1"/>
    <col min="13904" max="13904" width="4" bestFit="1" customWidth="1"/>
    <col min="14061" max="14061" width="0" hidden="1" customWidth="1"/>
    <col min="14062" max="14062" width="4.42578125" customWidth="1"/>
    <col min="14063" max="14063" width="17.5703125" customWidth="1"/>
    <col min="14064" max="14064" width="19.85546875" bestFit="1" customWidth="1"/>
    <col min="14065" max="14066" width="0" hidden="1" customWidth="1"/>
    <col min="14067" max="14067" width="13.28515625" bestFit="1" customWidth="1"/>
    <col min="14068" max="14068" width="8.42578125" customWidth="1"/>
    <col min="14069" max="14069" width="7.7109375" customWidth="1"/>
    <col min="14070" max="14070" width="12.28515625" customWidth="1"/>
    <col min="14071" max="14076" width="3.85546875" customWidth="1"/>
    <col min="14077" max="14077" width="4" customWidth="1"/>
    <col min="14078" max="14084" width="0" hidden="1" customWidth="1"/>
    <col min="14085" max="14085" width="16.28515625" customWidth="1"/>
    <col min="14086" max="14086" width="11.5703125" bestFit="1" customWidth="1"/>
    <col min="14087" max="14087" width="11.42578125" customWidth="1"/>
    <col min="14088" max="14088" width="13.5703125" bestFit="1" customWidth="1"/>
    <col min="14089" max="14089" width="9" customWidth="1"/>
    <col min="14090" max="14090" width="9.140625" bestFit="1" customWidth="1"/>
    <col min="14091" max="14091" width="8.7109375" bestFit="1" customWidth="1"/>
    <col min="14092" max="14092" width="7.28515625" customWidth="1"/>
    <col min="14093" max="14093" width="11" customWidth="1"/>
    <col min="14094" max="14094" width="9.85546875" customWidth="1"/>
    <col min="14095" max="14095" width="11.5703125" customWidth="1"/>
    <col min="14096" max="14096" width="1.5703125" customWidth="1"/>
    <col min="14097" max="14097" width="7.85546875" bestFit="1" customWidth="1"/>
    <col min="14102" max="14102" width="10.28515625" customWidth="1"/>
    <col min="14160" max="14160" width="4" bestFit="1" customWidth="1"/>
    <col min="14317" max="14317" width="0" hidden="1" customWidth="1"/>
    <col min="14318" max="14318" width="4.42578125" customWidth="1"/>
    <col min="14319" max="14319" width="17.5703125" customWidth="1"/>
    <col min="14320" max="14320" width="19.85546875" bestFit="1" customWidth="1"/>
    <col min="14321" max="14322" width="0" hidden="1" customWidth="1"/>
    <col min="14323" max="14323" width="13.28515625" bestFit="1" customWidth="1"/>
    <col min="14324" max="14324" width="8.42578125" customWidth="1"/>
    <col min="14325" max="14325" width="7.7109375" customWidth="1"/>
    <col min="14326" max="14326" width="12.28515625" customWidth="1"/>
    <col min="14327" max="14332" width="3.85546875" customWidth="1"/>
    <col min="14333" max="14333" width="4" customWidth="1"/>
    <col min="14334" max="14340" width="0" hidden="1" customWidth="1"/>
    <col min="14341" max="14341" width="16.28515625" customWidth="1"/>
    <col min="14342" max="14342" width="11.5703125" bestFit="1" customWidth="1"/>
    <col min="14343" max="14343" width="11.42578125" customWidth="1"/>
    <col min="14344" max="14344" width="13.5703125" bestFit="1" customWidth="1"/>
    <col min="14345" max="14345" width="9" customWidth="1"/>
    <col min="14346" max="14346" width="9.140625" bestFit="1" customWidth="1"/>
    <col min="14347" max="14347" width="8.7109375" bestFit="1" customWidth="1"/>
    <col min="14348" max="14348" width="7.28515625" customWidth="1"/>
    <col min="14349" max="14349" width="11" customWidth="1"/>
    <col min="14350" max="14350" width="9.85546875" customWidth="1"/>
    <col min="14351" max="14351" width="11.5703125" customWidth="1"/>
    <col min="14352" max="14352" width="1.5703125" customWidth="1"/>
    <col min="14353" max="14353" width="7.85546875" bestFit="1" customWidth="1"/>
    <col min="14358" max="14358" width="10.28515625" customWidth="1"/>
    <col min="14416" max="14416" width="4" bestFit="1" customWidth="1"/>
    <col min="14573" max="14573" width="0" hidden="1" customWidth="1"/>
    <col min="14574" max="14574" width="4.42578125" customWidth="1"/>
    <col min="14575" max="14575" width="17.5703125" customWidth="1"/>
    <col min="14576" max="14576" width="19.85546875" bestFit="1" customWidth="1"/>
    <col min="14577" max="14578" width="0" hidden="1" customWidth="1"/>
    <col min="14579" max="14579" width="13.28515625" bestFit="1" customWidth="1"/>
    <col min="14580" max="14580" width="8.42578125" customWidth="1"/>
    <col min="14581" max="14581" width="7.7109375" customWidth="1"/>
    <col min="14582" max="14582" width="12.28515625" customWidth="1"/>
    <col min="14583" max="14588" width="3.85546875" customWidth="1"/>
    <col min="14589" max="14589" width="4" customWidth="1"/>
    <col min="14590" max="14596" width="0" hidden="1" customWidth="1"/>
    <col min="14597" max="14597" width="16.28515625" customWidth="1"/>
    <col min="14598" max="14598" width="11.5703125" bestFit="1" customWidth="1"/>
    <col min="14599" max="14599" width="11.42578125" customWidth="1"/>
    <col min="14600" max="14600" width="13.5703125" bestFit="1" customWidth="1"/>
    <col min="14601" max="14601" width="9" customWidth="1"/>
    <col min="14602" max="14602" width="9.140625" bestFit="1" customWidth="1"/>
    <col min="14603" max="14603" width="8.7109375" bestFit="1" customWidth="1"/>
    <col min="14604" max="14604" width="7.28515625" customWidth="1"/>
    <col min="14605" max="14605" width="11" customWidth="1"/>
    <col min="14606" max="14606" width="9.85546875" customWidth="1"/>
    <col min="14607" max="14607" width="11.5703125" customWidth="1"/>
    <col min="14608" max="14608" width="1.5703125" customWidth="1"/>
    <col min="14609" max="14609" width="7.85546875" bestFit="1" customWidth="1"/>
    <col min="14614" max="14614" width="10.28515625" customWidth="1"/>
    <col min="14672" max="14672" width="4" bestFit="1" customWidth="1"/>
    <col min="14829" max="14829" width="0" hidden="1" customWidth="1"/>
    <col min="14830" max="14830" width="4.42578125" customWidth="1"/>
    <col min="14831" max="14831" width="17.5703125" customWidth="1"/>
    <col min="14832" max="14832" width="19.85546875" bestFit="1" customWidth="1"/>
    <col min="14833" max="14834" width="0" hidden="1" customWidth="1"/>
    <col min="14835" max="14835" width="13.28515625" bestFit="1" customWidth="1"/>
    <col min="14836" max="14836" width="8.42578125" customWidth="1"/>
    <col min="14837" max="14837" width="7.7109375" customWidth="1"/>
    <col min="14838" max="14838" width="12.28515625" customWidth="1"/>
    <col min="14839" max="14844" width="3.85546875" customWidth="1"/>
    <col min="14845" max="14845" width="4" customWidth="1"/>
    <col min="14846" max="14852" width="0" hidden="1" customWidth="1"/>
    <col min="14853" max="14853" width="16.28515625" customWidth="1"/>
    <col min="14854" max="14854" width="11.5703125" bestFit="1" customWidth="1"/>
    <col min="14855" max="14855" width="11.42578125" customWidth="1"/>
    <col min="14856" max="14856" width="13.5703125" bestFit="1" customWidth="1"/>
    <col min="14857" max="14857" width="9" customWidth="1"/>
    <col min="14858" max="14858" width="9.140625" bestFit="1" customWidth="1"/>
    <col min="14859" max="14859" width="8.7109375" bestFit="1" customWidth="1"/>
    <col min="14860" max="14860" width="7.28515625" customWidth="1"/>
    <col min="14861" max="14861" width="11" customWidth="1"/>
    <col min="14862" max="14862" width="9.85546875" customWidth="1"/>
    <col min="14863" max="14863" width="11.5703125" customWidth="1"/>
    <col min="14864" max="14864" width="1.5703125" customWidth="1"/>
    <col min="14865" max="14865" width="7.85546875" bestFit="1" customWidth="1"/>
    <col min="14870" max="14870" width="10.28515625" customWidth="1"/>
    <col min="14928" max="14928" width="4" bestFit="1" customWidth="1"/>
    <col min="15085" max="15085" width="0" hidden="1" customWidth="1"/>
    <col min="15086" max="15086" width="4.42578125" customWidth="1"/>
    <col min="15087" max="15087" width="17.5703125" customWidth="1"/>
    <col min="15088" max="15088" width="19.85546875" bestFit="1" customWidth="1"/>
    <col min="15089" max="15090" width="0" hidden="1" customWidth="1"/>
    <col min="15091" max="15091" width="13.28515625" bestFit="1" customWidth="1"/>
    <col min="15092" max="15092" width="8.42578125" customWidth="1"/>
    <col min="15093" max="15093" width="7.7109375" customWidth="1"/>
    <col min="15094" max="15094" width="12.28515625" customWidth="1"/>
    <col min="15095" max="15100" width="3.85546875" customWidth="1"/>
    <col min="15101" max="15101" width="4" customWidth="1"/>
    <col min="15102" max="15108" width="0" hidden="1" customWidth="1"/>
    <col min="15109" max="15109" width="16.28515625" customWidth="1"/>
    <col min="15110" max="15110" width="11.5703125" bestFit="1" customWidth="1"/>
    <col min="15111" max="15111" width="11.42578125" customWidth="1"/>
    <col min="15112" max="15112" width="13.5703125" bestFit="1" customWidth="1"/>
    <col min="15113" max="15113" width="9" customWidth="1"/>
    <col min="15114" max="15114" width="9.140625" bestFit="1" customWidth="1"/>
    <col min="15115" max="15115" width="8.7109375" bestFit="1" customWidth="1"/>
    <col min="15116" max="15116" width="7.28515625" customWidth="1"/>
    <col min="15117" max="15117" width="11" customWidth="1"/>
    <col min="15118" max="15118" width="9.85546875" customWidth="1"/>
    <col min="15119" max="15119" width="11.5703125" customWidth="1"/>
    <col min="15120" max="15120" width="1.5703125" customWidth="1"/>
    <col min="15121" max="15121" width="7.85546875" bestFit="1" customWidth="1"/>
    <col min="15126" max="15126" width="10.28515625" customWidth="1"/>
    <col min="15184" max="15184" width="4" bestFit="1" customWidth="1"/>
    <col min="15341" max="15341" width="0" hidden="1" customWidth="1"/>
    <col min="15342" max="15342" width="4.42578125" customWidth="1"/>
    <col min="15343" max="15343" width="17.5703125" customWidth="1"/>
    <col min="15344" max="15344" width="19.85546875" bestFit="1" customWidth="1"/>
    <col min="15345" max="15346" width="0" hidden="1" customWidth="1"/>
    <col min="15347" max="15347" width="13.28515625" bestFit="1" customWidth="1"/>
    <col min="15348" max="15348" width="8.42578125" customWidth="1"/>
    <col min="15349" max="15349" width="7.7109375" customWidth="1"/>
    <col min="15350" max="15350" width="12.28515625" customWidth="1"/>
    <col min="15351" max="15356" width="3.85546875" customWidth="1"/>
    <col min="15357" max="15357" width="4" customWidth="1"/>
    <col min="15358" max="15364" width="0" hidden="1" customWidth="1"/>
    <col min="15365" max="15365" width="16.28515625" customWidth="1"/>
    <col min="15366" max="15366" width="11.5703125" bestFit="1" customWidth="1"/>
    <col min="15367" max="15367" width="11.42578125" customWidth="1"/>
    <col min="15368" max="15368" width="13.5703125" bestFit="1" customWidth="1"/>
    <col min="15369" max="15369" width="9" customWidth="1"/>
    <col min="15370" max="15370" width="9.140625" bestFit="1" customWidth="1"/>
    <col min="15371" max="15371" width="8.7109375" bestFit="1" customWidth="1"/>
    <col min="15372" max="15372" width="7.28515625" customWidth="1"/>
    <col min="15373" max="15373" width="11" customWidth="1"/>
    <col min="15374" max="15374" width="9.85546875" customWidth="1"/>
    <col min="15375" max="15375" width="11.5703125" customWidth="1"/>
    <col min="15376" max="15376" width="1.5703125" customWidth="1"/>
    <col min="15377" max="15377" width="7.85546875" bestFit="1" customWidth="1"/>
    <col min="15382" max="15382" width="10.28515625" customWidth="1"/>
    <col min="15440" max="15440" width="4" bestFit="1" customWidth="1"/>
    <col min="15597" max="15597" width="0" hidden="1" customWidth="1"/>
    <col min="15598" max="15598" width="4.42578125" customWidth="1"/>
    <col min="15599" max="15599" width="17.5703125" customWidth="1"/>
    <col min="15600" max="15600" width="19.85546875" bestFit="1" customWidth="1"/>
    <col min="15601" max="15602" width="0" hidden="1" customWidth="1"/>
    <col min="15603" max="15603" width="13.28515625" bestFit="1" customWidth="1"/>
    <col min="15604" max="15604" width="8.42578125" customWidth="1"/>
    <col min="15605" max="15605" width="7.7109375" customWidth="1"/>
    <col min="15606" max="15606" width="12.28515625" customWidth="1"/>
    <col min="15607" max="15612" width="3.85546875" customWidth="1"/>
    <col min="15613" max="15613" width="4" customWidth="1"/>
    <col min="15614" max="15620" width="0" hidden="1" customWidth="1"/>
    <col min="15621" max="15621" width="16.28515625" customWidth="1"/>
    <col min="15622" max="15622" width="11.5703125" bestFit="1" customWidth="1"/>
    <col min="15623" max="15623" width="11.42578125" customWidth="1"/>
    <col min="15624" max="15624" width="13.5703125" bestFit="1" customWidth="1"/>
    <col min="15625" max="15625" width="9" customWidth="1"/>
    <col min="15626" max="15626" width="9.140625" bestFit="1" customWidth="1"/>
    <col min="15627" max="15627" width="8.7109375" bestFit="1" customWidth="1"/>
    <col min="15628" max="15628" width="7.28515625" customWidth="1"/>
    <col min="15629" max="15629" width="11" customWidth="1"/>
    <col min="15630" max="15630" width="9.85546875" customWidth="1"/>
    <col min="15631" max="15631" width="11.5703125" customWidth="1"/>
    <col min="15632" max="15632" width="1.5703125" customWidth="1"/>
    <col min="15633" max="15633" width="7.85546875" bestFit="1" customWidth="1"/>
    <col min="15638" max="15638" width="10.28515625" customWidth="1"/>
    <col min="15696" max="15696" width="4" bestFit="1" customWidth="1"/>
    <col min="15853" max="15853" width="0" hidden="1" customWidth="1"/>
    <col min="15854" max="15854" width="4.42578125" customWidth="1"/>
    <col min="15855" max="15855" width="17.5703125" customWidth="1"/>
    <col min="15856" max="15856" width="19.85546875" bestFit="1" customWidth="1"/>
    <col min="15857" max="15858" width="0" hidden="1" customWidth="1"/>
    <col min="15859" max="15859" width="13.28515625" bestFit="1" customWidth="1"/>
    <col min="15860" max="15860" width="8.42578125" customWidth="1"/>
    <col min="15861" max="15861" width="7.7109375" customWidth="1"/>
    <col min="15862" max="15862" width="12.28515625" customWidth="1"/>
    <col min="15863" max="15868" width="3.85546875" customWidth="1"/>
    <col min="15869" max="15869" width="4" customWidth="1"/>
    <col min="15870" max="15876" width="0" hidden="1" customWidth="1"/>
    <col min="15877" max="15877" width="16.28515625" customWidth="1"/>
    <col min="15878" max="15878" width="11.5703125" bestFit="1" customWidth="1"/>
    <col min="15879" max="15879" width="11.42578125" customWidth="1"/>
    <col min="15880" max="15880" width="13.5703125" bestFit="1" customWidth="1"/>
    <col min="15881" max="15881" width="9" customWidth="1"/>
    <col min="15882" max="15882" width="9.140625" bestFit="1" customWidth="1"/>
    <col min="15883" max="15883" width="8.7109375" bestFit="1" customWidth="1"/>
    <col min="15884" max="15884" width="7.28515625" customWidth="1"/>
    <col min="15885" max="15885" width="11" customWidth="1"/>
    <col min="15886" max="15886" width="9.85546875" customWidth="1"/>
    <col min="15887" max="15887" width="11.5703125" customWidth="1"/>
    <col min="15888" max="15888" width="1.5703125" customWidth="1"/>
    <col min="15889" max="15889" width="7.85546875" bestFit="1" customWidth="1"/>
    <col min="15894" max="15894" width="10.28515625" customWidth="1"/>
    <col min="15952" max="15952" width="4" bestFit="1" customWidth="1"/>
    <col min="16109" max="16109" width="0" hidden="1" customWidth="1"/>
    <col min="16110" max="16110" width="4.42578125" customWidth="1"/>
    <col min="16111" max="16111" width="17.5703125" customWidth="1"/>
    <col min="16112" max="16112" width="19.85546875" bestFit="1" customWidth="1"/>
    <col min="16113" max="16114" width="0" hidden="1" customWidth="1"/>
    <col min="16115" max="16115" width="13.28515625" bestFit="1" customWidth="1"/>
    <col min="16116" max="16116" width="8.42578125" customWidth="1"/>
    <col min="16117" max="16117" width="7.7109375" customWidth="1"/>
    <col min="16118" max="16118" width="12.28515625" customWidth="1"/>
    <col min="16119" max="16124" width="3.85546875" customWidth="1"/>
    <col min="16125" max="16125" width="4" customWidth="1"/>
    <col min="16126" max="16132" width="0" hidden="1" customWidth="1"/>
    <col min="16133" max="16133" width="16.28515625" customWidth="1"/>
    <col min="16134" max="16134" width="11.5703125" bestFit="1" customWidth="1"/>
    <col min="16135" max="16135" width="11.42578125" customWidth="1"/>
    <col min="16136" max="16136" width="13.5703125" bestFit="1" customWidth="1"/>
    <col min="16137" max="16137" width="9" customWidth="1"/>
    <col min="16138" max="16138" width="9.140625" bestFit="1" customWidth="1"/>
    <col min="16139" max="16139" width="8.7109375" bestFit="1" customWidth="1"/>
    <col min="16140" max="16140" width="7.28515625" customWidth="1"/>
    <col min="16141" max="16141" width="11" customWidth="1"/>
    <col min="16142" max="16142" width="9.85546875" customWidth="1"/>
    <col min="16143" max="16143" width="11.5703125" customWidth="1"/>
    <col min="16144" max="16144" width="1.5703125" customWidth="1"/>
    <col min="16145" max="16145" width="7.85546875" bestFit="1" customWidth="1"/>
    <col min="16150" max="16150" width="10.28515625" customWidth="1"/>
    <col min="16208" max="16208" width="4" bestFit="1" customWidth="1"/>
  </cols>
  <sheetData>
    <row r="1" spans="1:35" ht="54.7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>
        <v>1339.2</v>
      </c>
      <c r="K1" s="5" t="s">
        <v>9</v>
      </c>
      <c r="L1" s="5" t="s">
        <v>484</v>
      </c>
      <c r="M1" t="s">
        <v>10</v>
      </c>
      <c r="N1" s="49" t="s">
        <v>488</v>
      </c>
      <c r="O1" s="49" t="s">
        <v>352</v>
      </c>
      <c r="P1" s="49" t="s">
        <v>354</v>
      </c>
      <c r="Q1" s="49" t="s">
        <v>489</v>
      </c>
      <c r="R1" s="49" t="s">
        <v>490</v>
      </c>
      <c r="S1" s="49" t="s">
        <v>357</v>
      </c>
      <c r="T1" s="49" t="s">
        <v>359</v>
      </c>
      <c r="U1" s="49" t="s">
        <v>171</v>
      </c>
      <c r="V1" s="49" t="s">
        <v>172</v>
      </c>
      <c r="W1" s="49" t="s">
        <v>173</v>
      </c>
      <c r="X1" s="49" t="s">
        <v>360</v>
      </c>
      <c r="Y1" s="49" t="s">
        <v>463</v>
      </c>
      <c r="Z1" t="s">
        <v>224</v>
      </c>
    </row>
    <row r="2" spans="1:35" ht="15" hidden="1" customHeight="1">
      <c r="A2" s="6"/>
      <c r="B2" s="233"/>
      <c r="C2" s="7" t="s">
        <v>11</v>
      </c>
      <c r="D2" s="7" t="s">
        <v>11</v>
      </c>
      <c r="E2" s="7">
        <v>1.081</v>
      </c>
      <c r="F2" s="7">
        <v>780</v>
      </c>
      <c r="G2" s="7">
        <v>3.8</v>
      </c>
      <c r="H2" s="9">
        <f t="shared" ref="H2:H33" si="0">J2/F2</f>
        <v>0</v>
      </c>
      <c r="I2" s="230"/>
      <c r="J2" s="10">
        <f t="shared" ref="J2:J33" si="1">G2*$J$1*I2</f>
        <v>0</v>
      </c>
      <c r="K2" s="11">
        <f t="shared" ref="K2:K33" si="2">J2*E2</f>
        <v>0</v>
      </c>
      <c r="L2" s="580" t="s">
        <v>24</v>
      </c>
      <c r="M2" s="117" t="s">
        <v>486</v>
      </c>
      <c r="N2" s="214">
        <f>VLOOKUP($M2,Лист5!$A$1:$N$10,2,FALSE)*$K2</f>
        <v>0</v>
      </c>
      <c r="O2" s="214">
        <f>VLOOKUP($M2,Лист5!$A$1:$N$10,3,FALSE)*$K2</f>
        <v>0</v>
      </c>
      <c r="P2" s="214">
        <f>VLOOKUP($M2,Лист5!$A$1:$N$10,4,FALSE)*$K2</f>
        <v>0</v>
      </c>
      <c r="Q2" s="214">
        <f>VLOOKUP($M2,Лист5!$A$1:$N$10,5,FALSE)*$K2</f>
        <v>0</v>
      </c>
      <c r="R2" s="214">
        <f>VLOOKUP($M2,Лист5!$A$1:$N$10,6,FALSE)*$K2</f>
        <v>0</v>
      </c>
      <c r="S2" s="214">
        <f>VLOOKUP($M2,Лист5!$A$1:$N$10,7,FALSE)*$K2</f>
        <v>0</v>
      </c>
      <c r="T2" s="214">
        <f>VLOOKUP($M2,Лист5!$A$1:$N$10,8,FALSE)*$K2</f>
        <v>0</v>
      </c>
      <c r="U2" s="214">
        <f>VLOOKUP($M2,Лист5!$A$1:$N$10,9,FALSE)*$K2</f>
        <v>0</v>
      </c>
      <c r="V2" s="214">
        <f>VLOOKUP($M2,Лист5!$A$1:$N$10,10,FALSE)*$K2</f>
        <v>0</v>
      </c>
      <c r="W2" s="214">
        <f>VLOOKUP($M2,Лист5!$A$1:$N$10,11,FALSE)*$K2</f>
        <v>0</v>
      </c>
      <c r="X2" s="214">
        <f>VLOOKUP($M2,Лист5!$A$1:$N$10,12,FALSE)*$K2</f>
        <v>0</v>
      </c>
      <c r="Y2" s="214">
        <f>VLOOKUP($M2,Лист5!$A$1:$N$10,13,FALSE)*$K2</f>
        <v>0</v>
      </c>
      <c r="Z2" t="s">
        <v>225</v>
      </c>
      <c r="AC2" s="14"/>
      <c r="AD2" s="14"/>
      <c r="AE2" s="14"/>
      <c r="AF2" s="14"/>
      <c r="AG2" s="14"/>
      <c r="AH2" s="14"/>
      <c r="AI2" s="14"/>
    </row>
    <row r="3" spans="1:35" ht="15" hidden="1" customHeight="1">
      <c r="A3" s="6"/>
      <c r="B3" s="233"/>
      <c r="C3" s="7" t="s">
        <v>11</v>
      </c>
      <c r="D3" s="7" t="s">
        <v>13</v>
      </c>
      <c r="E3" s="7">
        <v>1.1180000000000001</v>
      </c>
      <c r="F3" s="7">
        <v>702</v>
      </c>
      <c r="G3" s="7">
        <v>3.8</v>
      </c>
      <c r="H3" s="15">
        <f t="shared" si="0"/>
        <v>0</v>
      </c>
      <c r="I3" s="230"/>
      <c r="J3" s="10">
        <f t="shared" si="1"/>
        <v>0</v>
      </c>
      <c r="K3" s="11">
        <f t="shared" si="2"/>
        <v>0</v>
      </c>
      <c r="L3" s="580" t="s">
        <v>24</v>
      </c>
      <c r="M3" s="117" t="s">
        <v>486</v>
      </c>
      <c r="N3" s="214">
        <f>VLOOKUP($M3,Лист5!$A$1:$N$10,2,FALSE)*$K3</f>
        <v>0</v>
      </c>
      <c r="O3" s="214">
        <f>VLOOKUP($M3,Лист5!$A$1:$N$10,3,FALSE)*$K3</f>
        <v>0</v>
      </c>
      <c r="P3" s="214">
        <f>VLOOKUP($M3,Лист5!$A$1:$N$10,4,FALSE)*$K3</f>
        <v>0</v>
      </c>
      <c r="Q3" s="214">
        <f>VLOOKUP($M3,Лист5!$A$1:$N$10,5,FALSE)*$K3</f>
        <v>0</v>
      </c>
      <c r="R3" s="214">
        <f>VLOOKUP($M3,Лист5!$A$1:$N$10,6,FALSE)*$K3</f>
        <v>0</v>
      </c>
      <c r="S3" s="214">
        <f>VLOOKUP($M3,Лист5!$A$1:$N$10,7,FALSE)*$K3</f>
        <v>0</v>
      </c>
      <c r="T3" s="214">
        <f>VLOOKUP($M3,Лист5!$A$1:$N$10,8,FALSE)*$K3</f>
        <v>0</v>
      </c>
      <c r="U3" s="214">
        <f>VLOOKUP($M3,Лист5!$A$1:$N$10,9,FALSE)*$K3</f>
        <v>0</v>
      </c>
      <c r="V3" s="214">
        <f>VLOOKUP($M3,Лист5!$A$1:$N$10,10,FALSE)*$K3</f>
        <v>0</v>
      </c>
      <c r="W3" s="214">
        <f>VLOOKUP($M3,Лист5!$A$1:$N$10,11,FALSE)*$K3</f>
        <v>0</v>
      </c>
      <c r="X3" s="214">
        <f>VLOOKUP($M3,Лист5!$A$1:$N$10,12,FALSE)*$K3</f>
        <v>0</v>
      </c>
      <c r="Y3" s="214">
        <f>VLOOKUP($M3,Лист5!$A$1:$N$10,13,FALSE)*$K3</f>
        <v>0</v>
      </c>
      <c r="Z3" t="s">
        <v>226</v>
      </c>
      <c r="AC3" s="14"/>
      <c r="AD3" s="14"/>
      <c r="AE3" s="14"/>
      <c r="AF3" s="14"/>
      <c r="AG3" s="14"/>
      <c r="AH3" s="14"/>
      <c r="AI3" s="14"/>
    </row>
    <row r="4" spans="1:35" ht="15" hidden="1" customHeight="1">
      <c r="A4" s="6"/>
      <c r="B4" s="233"/>
      <c r="C4" s="7" t="s">
        <v>11</v>
      </c>
      <c r="D4" s="7" t="s">
        <v>14</v>
      </c>
      <c r="E4" s="7">
        <v>1.1180000000000001</v>
      </c>
      <c r="F4" s="7">
        <v>702</v>
      </c>
      <c r="G4" s="7">
        <v>3.8</v>
      </c>
      <c r="H4" s="15">
        <f t="shared" si="0"/>
        <v>0</v>
      </c>
      <c r="I4" s="230"/>
      <c r="J4" s="10">
        <f t="shared" si="1"/>
        <v>0</v>
      </c>
      <c r="K4" s="11">
        <f t="shared" si="2"/>
        <v>0</v>
      </c>
      <c r="L4" s="580" t="s">
        <v>24</v>
      </c>
      <c r="M4" s="117" t="s">
        <v>486</v>
      </c>
      <c r="N4" s="214">
        <f>VLOOKUP($M4,Лист5!$A$1:$N$10,2,FALSE)*$K4</f>
        <v>0</v>
      </c>
      <c r="O4" s="214">
        <f>VLOOKUP($M4,Лист5!$A$1:$N$10,3,FALSE)*$K4</f>
        <v>0</v>
      </c>
      <c r="P4" s="214">
        <f>VLOOKUP($M4,Лист5!$A$1:$N$10,4,FALSE)*$K4</f>
        <v>0</v>
      </c>
      <c r="Q4" s="214">
        <f>VLOOKUP($M4,Лист5!$A$1:$N$10,5,FALSE)*$K4</f>
        <v>0</v>
      </c>
      <c r="R4" s="214">
        <f>VLOOKUP($M4,Лист5!$A$1:$N$10,6,FALSE)*$K4</f>
        <v>0</v>
      </c>
      <c r="S4" s="214">
        <f>VLOOKUP($M4,Лист5!$A$1:$N$10,7,FALSE)*$K4</f>
        <v>0</v>
      </c>
      <c r="T4" s="214">
        <f>VLOOKUP($M4,Лист5!$A$1:$N$10,8,FALSE)*$K4</f>
        <v>0</v>
      </c>
      <c r="U4" s="214">
        <f>VLOOKUP($M4,Лист5!$A$1:$N$10,9,FALSE)*$K4</f>
        <v>0</v>
      </c>
      <c r="V4" s="214">
        <f>VLOOKUP($M4,Лист5!$A$1:$N$10,10,FALSE)*$K4</f>
        <v>0</v>
      </c>
      <c r="W4" s="214">
        <f>VLOOKUP($M4,Лист5!$A$1:$N$10,11,FALSE)*$K4</f>
        <v>0</v>
      </c>
      <c r="X4" s="214">
        <f>VLOOKUP($M4,Лист5!$A$1:$N$10,12,FALSE)*$K4</f>
        <v>0</v>
      </c>
      <c r="Y4" s="214">
        <f>VLOOKUP($M4,Лист5!$A$1:$N$10,13,FALSE)*$K4</f>
        <v>0</v>
      </c>
      <c r="Z4" t="s">
        <v>226</v>
      </c>
      <c r="AC4" s="14"/>
      <c r="AD4" s="14"/>
      <c r="AE4" s="14"/>
      <c r="AF4" s="14"/>
      <c r="AG4" s="14"/>
      <c r="AH4" s="14"/>
      <c r="AI4" s="14"/>
    </row>
    <row r="5" spans="1:35" ht="15" hidden="1" customHeight="1">
      <c r="A5" s="6"/>
      <c r="B5" s="233"/>
      <c r="C5" s="7" t="s">
        <v>15</v>
      </c>
      <c r="D5" s="7" t="s">
        <v>15</v>
      </c>
      <c r="E5" s="7">
        <v>1.22</v>
      </c>
      <c r="F5" s="7">
        <v>624</v>
      </c>
      <c r="G5" s="7">
        <v>3.33</v>
      </c>
      <c r="H5" s="9">
        <f t="shared" si="0"/>
        <v>0</v>
      </c>
      <c r="I5" s="230"/>
      <c r="J5" s="10">
        <f t="shared" si="1"/>
        <v>0</v>
      </c>
      <c r="K5" s="11">
        <f t="shared" si="2"/>
        <v>0</v>
      </c>
      <c r="L5" s="580" t="s">
        <v>24</v>
      </c>
      <c r="M5" s="117" t="s">
        <v>486</v>
      </c>
      <c r="N5" s="214">
        <f>VLOOKUP($M5,Лист5!$A$1:$N$10,2,FALSE)*$K5</f>
        <v>0</v>
      </c>
      <c r="O5" s="214">
        <f>VLOOKUP($M5,Лист5!$A$1:$N$10,3,FALSE)*$K5</f>
        <v>0</v>
      </c>
      <c r="P5" s="214">
        <f>VLOOKUP($M5,Лист5!$A$1:$N$10,4,FALSE)*$K5</f>
        <v>0</v>
      </c>
      <c r="Q5" s="214">
        <f>VLOOKUP($M5,Лист5!$A$1:$N$10,5,FALSE)*$K5</f>
        <v>0</v>
      </c>
      <c r="R5" s="214">
        <f>VLOOKUP($M5,Лист5!$A$1:$N$10,6,FALSE)*$K5</f>
        <v>0</v>
      </c>
      <c r="S5" s="214">
        <f>VLOOKUP($M5,Лист5!$A$1:$N$10,7,FALSE)*$K5</f>
        <v>0</v>
      </c>
      <c r="T5" s="214">
        <f>VLOOKUP($M5,Лист5!$A$1:$N$10,8,FALSE)*$K5</f>
        <v>0</v>
      </c>
      <c r="U5" s="214">
        <f>VLOOKUP($M5,Лист5!$A$1:$N$10,9,FALSE)*$K5</f>
        <v>0</v>
      </c>
      <c r="V5" s="214">
        <f>VLOOKUP($M5,Лист5!$A$1:$N$10,10,FALSE)*$K5</f>
        <v>0</v>
      </c>
      <c r="W5" s="214">
        <f>VLOOKUP($M5,Лист5!$A$1:$N$10,11,FALSE)*$K5</f>
        <v>0</v>
      </c>
      <c r="X5" s="214">
        <f>VLOOKUP($M5,Лист5!$A$1:$N$10,12,FALSE)*$K5</f>
        <v>0</v>
      </c>
      <c r="Y5" s="214">
        <f>VLOOKUP($M5,Лист5!$A$1:$N$10,13,FALSE)*$K5</f>
        <v>0</v>
      </c>
      <c r="Z5" t="s">
        <v>225</v>
      </c>
      <c r="AC5" s="14"/>
      <c r="AD5" s="14"/>
      <c r="AE5" s="14"/>
      <c r="AF5" s="14"/>
      <c r="AG5" s="14"/>
      <c r="AH5" s="14"/>
      <c r="AI5" s="14"/>
    </row>
    <row r="6" spans="1:35" ht="15" hidden="1" customHeight="1">
      <c r="A6" s="6"/>
      <c r="B6" s="233"/>
      <c r="C6" s="7" t="s">
        <v>15</v>
      </c>
      <c r="D6" s="7" t="s">
        <v>16</v>
      </c>
      <c r="E6" s="7">
        <v>1.256</v>
      </c>
      <c r="F6" s="7">
        <v>643.5</v>
      </c>
      <c r="G6" s="7">
        <v>3.33</v>
      </c>
      <c r="H6" s="15">
        <f t="shared" si="0"/>
        <v>0</v>
      </c>
      <c r="I6" s="230"/>
      <c r="J6" s="10">
        <f t="shared" si="1"/>
        <v>0</v>
      </c>
      <c r="K6" s="11">
        <f t="shared" si="2"/>
        <v>0</v>
      </c>
      <c r="L6" s="580" t="s">
        <v>24</v>
      </c>
      <c r="M6" s="117" t="s">
        <v>486</v>
      </c>
      <c r="N6" s="214">
        <f>VLOOKUP($M6,Лист5!$A$1:$N$10,2,FALSE)*$K6</f>
        <v>0</v>
      </c>
      <c r="O6" s="214">
        <f>VLOOKUP($M6,Лист5!$A$1:$N$10,3,FALSE)*$K6</f>
        <v>0</v>
      </c>
      <c r="P6" s="214">
        <f>VLOOKUP($M6,Лист5!$A$1:$N$10,4,FALSE)*$K6</f>
        <v>0</v>
      </c>
      <c r="Q6" s="214">
        <f>VLOOKUP($M6,Лист5!$A$1:$N$10,5,FALSE)*$K6</f>
        <v>0</v>
      </c>
      <c r="R6" s="214">
        <f>VLOOKUP($M6,Лист5!$A$1:$N$10,6,FALSE)*$K6</f>
        <v>0</v>
      </c>
      <c r="S6" s="214">
        <f>VLOOKUP($M6,Лист5!$A$1:$N$10,7,FALSE)*$K6</f>
        <v>0</v>
      </c>
      <c r="T6" s="214">
        <f>VLOOKUP($M6,Лист5!$A$1:$N$10,8,FALSE)*$K6</f>
        <v>0</v>
      </c>
      <c r="U6" s="214">
        <f>VLOOKUP($M6,Лист5!$A$1:$N$10,9,FALSE)*$K6</f>
        <v>0</v>
      </c>
      <c r="V6" s="214">
        <f>VLOOKUP($M6,Лист5!$A$1:$N$10,10,FALSE)*$K6</f>
        <v>0</v>
      </c>
      <c r="W6" s="214">
        <f>VLOOKUP($M6,Лист5!$A$1:$N$10,11,FALSE)*$K6</f>
        <v>0</v>
      </c>
      <c r="X6" s="214">
        <f>VLOOKUP($M6,Лист5!$A$1:$N$10,12,FALSE)*$K6</f>
        <v>0</v>
      </c>
      <c r="Y6" s="214">
        <f>VLOOKUP($M6,Лист5!$A$1:$N$10,13,FALSE)*$K6</f>
        <v>0</v>
      </c>
      <c r="Z6" t="s">
        <v>226</v>
      </c>
      <c r="AC6" s="14"/>
      <c r="AD6" s="14"/>
      <c r="AE6" s="14"/>
      <c r="AF6" s="14"/>
      <c r="AG6" s="14"/>
      <c r="AH6" s="14"/>
      <c r="AI6" s="14"/>
    </row>
    <row r="7" spans="1:35" ht="15" hidden="1" customHeight="1">
      <c r="A7" s="6"/>
      <c r="B7" s="233"/>
      <c r="C7" s="7" t="s">
        <v>15</v>
      </c>
      <c r="D7" s="7" t="s">
        <v>17</v>
      </c>
      <c r="E7" s="7">
        <v>1.2909999999999999</v>
      </c>
      <c r="F7" s="7">
        <v>643.5</v>
      </c>
      <c r="G7" s="7">
        <v>3.33</v>
      </c>
      <c r="H7" s="15">
        <f t="shared" si="0"/>
        <v>0</v>
      </c>
      <c r="I7" s="230"/>
      <c r="J7" s="10">
        <f t="shared" si="1"/>
        <v>0</v>
      </c>
      <c r="K7" s="11">
        <f t="shared" si="2"/>
        <v>0</v>
      </c>
      <c r="L7" s="580" t="s">
        <v>24</v>
      </c>
      <c r="M7" s="117" t="s">
        <v>486</v>
      </c>
      <c r="N7" s="214">
        <f>VLOOKUP($M7,Лист5!$A$1:$N$10,2,FALSE)*$K7</f>
        <v>0</v>
      </c>
      <c r="O7" s="214">
        <f>VLOOKUP($M7,Лист5!$A$1:$N$10,3,FALSE)*$K7</f>
        <v>0</v>
      </c>
      <c r="P7" s="214">
        <f>VLOOKUP($M7,Лист5!$A$1:$N$10,4,FALSE)*$K7</f>
        <v>0</v>
      </c>
      <c r="Q7" s="214">
        <f>VLOOKUP($M7,Лист5!$A$1:$N$10,5,FALSE)*$K7</f>
        <v>0</v>
      </c>
      <c r="R7" s="214">
        <f>VLOOKUP($M7,Лист5!$A$1:$N$10,6,FALSE)*$K7</f>
        <v>0</v>
      </c>
      <c r="S7" s="214">
        <f>VLOOKUP($M7,Лист5!$A$1:$N$10,7,FALSE)*$K7</f>
        <v>0</v>
      </c>
      <c r="T7" s="214">
        <f>VLOOKUP($M7,Лист5!$A$1:$N$10,8,FALSE)*$K7</f>
        <v>0</v>
      </c>
      <c r="U7" s="214">
        <f>VLOOKUP($M7,Лист5!$A$1:$N$10,9,FALSE)*$K7</f>
        <v>0</v>
      </c>
      <c r="V7" s="214">
        <f>VLOOKUP($M7,Лист5!$A$1:$N$10,10,FALSE)*$K7</f>
        <v>0</v>
      </c>
      <c r="W7" s="214">
        <f>VLOOKUP($M7,Лист5!$A$1:$N$10,11,FALSE)*$K7</f>
        <v>0</v>
      </c>
      <c r="X7" s="214">
        <f>VLOOKUP($M7,Лист5!$A$1:$N$10,12,FALSE)*$K7</f>
        <v>0</v>
      </c>
      <c r="Y7" s="214">
        <f>VLOOKUP($M7,Лист5!$A$1:$N$10,13,FALSE)*$K7</f>
        <v>0</v>
      </c>
      <c r="Z7" t="s">
        <v>226</v>
      </c>
      <c r="AC7" s="14"/>
      <c r="AD7" s="14"/>
      <c r="AE7" s="14"/>
      <c r="AF7" s="14"/>
      <c r="AG7" s="14"/>
      <c r="AH7" s="14"/>
      <c r="AI7" s="14"/>
    </row>
    <row r="8" spans="1:35" ht="15" hidden="1" customHeight="1">
      <c r="A8" s="6"/>
      <c r="B8" s="233"/>
      <c r="C8" s="7" t="s">
        <v>18</v>
      </c>
      <c r="D8" s="7" t="s">
        <v>18</v>
      </c>
      <c r="E8" s="7">
        <v>1.3089999999999999</v>
      </c>
      <c r="F8" s="7">
        <v>728</v>
      </c>
      <c r="G8" s="7">
        <v>3.4</v>
      </c>
      <c r="H8" s="9">
        <f t="shared" si="0"/>
        <v>0</v>
      </c>
      <c r="I8" s="230"/>
      <c r="J8" s="10">
        <f t="shared" si="1"/>
        <v>0</v>
      </c>
      <c r="K8" s="11">
        <f t="shared" si="2"/>
        <v>0</v>
      </c>
      <c r="L8" s="580" t="s">
        <v>24</v>
      </c>
      <c r="M8" s="117" t="s">
        <v>486</v>
      </c>
      <c r="N8" s="214">
        <f>VLOOKUP($M8,Лист5!$A$1:$N$10,2,FALSE)*$K8</f>
        <v>0</v>
      </c>
      <c r="O8" s="214">
        <f>VLOOKUP($M8,Лист5!$A$1:$N$10,3,FALSE)*$K8</f>
        <v>0</v>
      </c>
      <c r="P8" s="214">
        <f>VLOOKUP($M8,Лист5!$A$1:$N$10,4,FALSE)*$K8</f>
        <v>0</v>
      </c>
      <c r="Q8" s="214">
        <f>VLOOKUP($M8,Лист5!$A$1:$N$10,5,FALSE)*$K8</f>
        <v>0</v>
      </c>
      <c r="R8" s="214">
        <f>VLOOKUP($M8,Лист5!$A$1:$N$10,6,FALSE)*$K8</f>
        <v>0</v>
      </c>
      <c r="S8" s="214">
        <f>VLOOKUP($M8,Лист5!$A$1:$N$10,7,FALSE)*$K8</f>
        <v>0</v>
      </c>
      <c r="T8" s="214">
        <f>VLOOKUP($M8,Лист5!$A$1:$N$10,8,FALSE)*$K8</f>
        <v>0</v>
      </c>
      <c r="U8" s="214">
        <f>VLOOKUP($M8,Лист5!$A$1:$N$10,9,FALSE)*$K8</f>
        <v>0</v>
      </c>
      <c r="V8" s="214">
        <f>VLOOKUP($M8,Лист5!$A$1:$N$10,10,FALSE)*$K8</f>
        <v>0</v>
      </c>
      <c r="W8" s="214">
        <f>VLOOKUP($M8,Лист5!$A$1:$N$10,11,FALSE)*$K8</f>
        <v>0</v>
      </c>
      <c r="X8" s="214">
        <f>VLOOKUP($M8,Лист5!$A$1:$N$10,12,FALSE)*$K8</f>
        <v>0</v>
      </c>
      <c r="Y8" s="214">
        <f>VLOOKUP($M8,Лист5!$A$1:$N$10,13,FALSE)*$K8</f>
        <v>0</v>
      </c>
      <c r="Z8" t="s">
        <v>225</v>
      </c>
      <c r="AC8" s="14"/>
      <c r="AD8" s="14"/>
      <c r="AE8" s="14"/>
      <c r="AF8" s="14"/>
      <c r="AG8" s="14"/>
      <c r="AH8" s="14"/>
      <c r="AI8" s="14"/>
    </row>
    <row r="9" spans="1:35" ht="15" hidden="1" customHeight="1">
      <c r="A9" s="6"/>
      <c r="B9" s="233"/>
      <c r="C9" s="7" t="s">
        <v>18</v>
      </c>
      <c r="D9" s="7" t="s">
        <v>19</v>
      </c>
      <c r="E9" s="7">
        <v>1.383</v>
      </c>
      <c r="F9" s="7">
        <v>585</v>
      </c>
      <c r="G9" s="7">
        <v>3.4</v>
      </c>
      <c r="H9" s="15">
        <f t="shared" si="0"/>
        <v>0</v>
      </c>
      <c r="I9" s="230"/>
      <c r="J9" s="10">
        <f t="shared" si="1"/>
        <v>0</v>
      </c>
      <c r="K9" s="11">
        <f t="shared" si="2"/>
        <v>0</v>
      </c>
      <c r="L9" s="580" t="s">
        <v>24</v>
      </c>
      <c r="M9" s="117" t="s">
        <v>486</v>
      </c>
      <c r="N9" s="214">
        <f>VLOOKUP($M9,Лист5!$A$1:$N$10,2,FALSE)*$K9</f>
        <v>0</v>
      </c>
      <c r="O9" s="214">
        <f>VLOOKUP($M9,Лист5!$A$1:$N$10,3,FALSE)*$K9</f>
        <v>0</v>
      </c>
      <c r="P9" s="214">
        <f>VLOOKUP($M9,Лист5!$A$1:$N$10,4,FALSE)*$K9</f>
        <v>0</v>
      </c>
      <c r="Q9" s="214">
        <f>VLOOKUP($M9,Лист5!$A$1:$N$10,5,FALSE)*$K9</f>
        <v>0</v>
      </c>
      <c r="R9" s="214">
        <f>VLOOKUP($M9,Лист5!$A$1:$N$10,6,FALSE)*$K9</f>
        <v>0</v>
      </c>
      <c r="S9" s="214">
        <f>VLOOKUP($M9,Лист5!$A$1:$N$10,7,FALSE)*$K9</f>
        <v>0</v>
      </c>
      <c r="T9" s="214">
        <f>VLOOKUP($M9,Лист5!$A$1:$N$10,8,FALSE)*$K9</f>
        <v>0</v>
      </c>
      <c r="U9" s="214">
        <f>VLOOKUP($M9,Лист5!$A$1:$N$10,9,FALSE)*$K9</f>
        <v>0</v>
      </c>
      <c r="V9" s="214">
        <f>VLOOKUP($M9,Лист5!$A$1:$N$10,10,FALSE)*$K9</f>
        <v>0</v>
      </c>
      <c r="W9" s="214">
        <f>VLOOKUP($M9,Лист5!$A$1:$N$10,11,FALSE)*$K9</f>
        <v>0</v>
      </c>
      <c r="X9" s="214">
        <f>VLOOKUP($M9,Лист5!$A$1:$N$10,12,FALSE)*$K9</f>
        <v>0</v>
      </c>
      <c r="Y9" s="214">
        <f>VLOOKUP($M9,Лист5!$A$1:$N$10,13,FALSE)*$K9</f>
        <v>0</v>
      </c>
      <c r="Z9" t="s">
        <v>226</v>
      </c>
      <c r="AC9" s="14"/>
      <c r="AD9" s="14"/>
      <c r="AE9" s="14"/>
      <c r="AF9" s="14"/>
      <c r="AG9" s="14"/>
      <c r="AH9" s="14"/>
      <c r="AI9" s="14"/>
    </row>
    <row r="10" spans="1:35" ht="15" hidden="1" customHeight="1">
      <c r="A10" s="6"/>
      <c r="B10" s="233"/>
      <c r="C10" s="7" t="s">
        <v>18</v>
      </c>
      <c r="D10" s="7" t="s">
        <v>20</v>
      </c>
      <c r="E10" s="7">
        <v>1.383</v>
      </c>
      <c r="F10" s="7">
        <v>585</v>
      </c>
      <c r="G10" s="7">
        <v>3.4</v>
      </c>
      <c r="H10" s="15">
        <f t="shared" si="0"/>
        <v>0</v>
      </c>
      <c r="I10" s="230"/>
      <c r="J10" s="10">
        <f t="shared" si="1"/>
        <v>0</v>
      </c>
      <c r="K10" s="11">
        <f t="shared" si="2"/>
        <v>0</v>
      </c>
      <c r="L10" s="580" t="s">
        <v>24</v>
      </c>
      <c r="M10" s="117" t="s">
        <v>486</v>
      </c>
      <c r="N10" s="214">
        <f>VLOOKUP($M10,Лист5!$A$1:$N$10,2,FALSE)*$K10</f>
        <v>0</v>
      </c>
      <c r="O10" s="214">
        <f>VLOOKUP($M10,Лист5!$A$1:$N$10,3,FALSE)*$K10</f>
        <v>0</v>
      </c>
      <c r="P10" s="214">
        <f>VLOOKUP($M10,Лист5!$A$1:$N$10,4,FALSE)*$K10</f>
        <v>0</v>
      </c>
      <c r="Q10" s="214">
        <f>VLOOKUP($M10,Лист5!$A$1:$N$10,5,FALSE)*$K10</f>
        <v>0</v>
      </c>
      <c r="R10" s="214">
        <f>VLOOKUP($M10,Лист5!$A$1:$N$10,6,FALSE)*$K10</f>
        <v>0</v>
      </c>
      <c r="S10" s="214">
        <f>VLOOKUP($M10,Лист5!$A$1:$N$10,7,FALSE)*$K10</f>
        <v>0</v>
      </c>
      <c r="T10" s="214">
        <f>VLOOKUP($M10,Лист5!$A$1:$N$10,8,FALSE)*$K10</f>
        <v>0</v>
      </c>
      <c r="U10" s="214">
        <f>VLOOKUP($M10,Лист5!$A$1:$N$10,9,FALSE)*$K10</f>
        <v>0</v>
      </c>
      <c r="V10" s="214">
        <f>VLOOKUP($M10,Лист5!$A$1:$N$10,10,FALSE)*$K10</f>
        <v>0</v>
      </c>
      <c r="W10" s="214">
        <f>VLOOKUP($M10,Лист5!$A$1:$N$10,11,FALSE)*$K10</f>
        <v>0</v>
      </c>
      <c r="X10" s="214">
        <f>VLOOKUP($M10,Лист5!$A$1:$N$10,12,FALSE)*$K10</f>
        <v>0</v>
      </c>
      <c r="Y10" s="214">
        <f>VLOOKUP($M10,Лист5!$A$1:$N$10,13,FALSE)*$K10</f>
        <v>0</v>
      </c>
      <c r="Z10" t="s">
        <v>226</v>
      </c>
      <c r="AC10" s="14"/>
      <c r="AD10" s="14"/>
      <c r="AE10" s="14"/>
      <c r="AF10" s="14"/>
      <c r="AG10" s="14"/>
      <c r="AH10" s="14"/>
      <c r="AI10" s="14"/>
    </row>
    <row r="11" spans="1:35" ht="15" hidden="1" customHeight="1">
      <c r="A11" s="6"/>
      <c r="B11" s="233"/>
      <c r="C11" s="7" t="s">
        <v>21</v>
      </c>
      <c r="D11" s="7" t="s">
        <v>21</v>
      </c>
      <c r="E11" s="7">
        <v>0.24199999999999999</v>
      </c>
      <c r="F11" s="7">
        <v>2112</v>
      </c>
      <c r="G11" s="7">
        <v>6.04</v>
      </c>
      <c r="H11" s="16">
        <f t="shared" si="0"/>
        <v>0</v>
      </c>
      <c r="I11" s="230"/>
      <c r="J11" s="10">
        <f t="shared" si="1"/>
        <v>0</v>
      </c>
      <c r="K11" s="11">
        <f t="shared" si="2"/>
        <v>0</v>
      </c>
      <c r="L11" s="580" t="s">
        <v>24</v>
      </c>
      <c r="M11" s="120" t="s">
        <v>487</v>
      </c>
      <c r="N11" s="214">
        <f>VLOOKUP($M11,Лист5!$A$1:$N$10,2,FALSE)*$K11</f>
        <v>0</v>
      </c>
      <c r="O11" s="214">
        <f>VLOOKUP($M11,Лист5!$A$1:$N$10,3,FALSE)*$K11</f>
        <v>0</v>
      </c>
      <c r="P11" s="214">
        <f>VLOOKUP($M11,Лист5!$A$1:$N$10,4,FALSE)*$K11</f>
        <v>0</v>
      </c>
      <c r="Q11" s="214">
        <f>VLOOKUP($M11,Лист5!$A$1:$N$10,5,FALSE)*$K11</f>
        <v>0</v>
      </c>
      <c r="R11" s="214">
        <f>VLOOKUP($M11,Лист5!$A$1:$N$10,6,FALSE)*$K11</f>
        <v>0</v>
      </c>
      <c r="S11" s="214">
        <f>VLOOKUP($M11,Лист5!$A$1:$N$10,7,FALSE)*$K11</f>
        <v>0</v>
      </c>
      <c r="T11" s="214">
        <f>VLOOKUP($M11,Лист5!$A$1:$N$10,8,FALSE)*$K11</f>
        <v>0</v>
      </c>
      <c r="U11" s="214">
        <f>VLOOKUP($M11,Лист5!$A$1:$N$10,9,FALSE)*$K11</f>
        <v>0</v>
      </c>
      <c r="V11" s="214">
        <f>VLOOKUP($M11,Лист5!$A$1:$N$10,10,FALSE)*$K11</f>
        <v>0</v>
      </c>
      <c r="W11" s="214">
        <f>VLOOKUP($M11,Лист5!$A$1:$N$10,11,FALSE)*$K11</f>
        <v>0</v>
      </c>
      <c r="X11" s="214">
        <f>VLOOKUP($M11,Лист5!$A$1:$N$10,12,FALSE)*$K11</f>
        <v>0</v>
      </c>
      <c r="Y11" s="214">
        <f>VLOOKUP($M11,Лист5!$A$1:$N$10,13,FALSE)*$K11</f>
        <v>0</v>
      </c>
      <c r="Z11" t="s">
        <v>228</v>
      </c>
      <c r="AC11" s="14"/>
      <c r="AD11" s="14"/>
      <c r="AE11" s="14"/>
      <c r="AF11" s="14"/>
      <c r="AG11" s="14"/>
      <c r="AH11" s="14"/>
      <c r="AI11" s="14"/>
    </row>
    <row r="12" spans="1:35" ht="15" hidden="1" customHeight="1">
      <c r="A12" s="6"/>
      <c r="B12" s="233"/>
      <c r="C12" s="7" t="s">
        <v>21</v>
      </c>
      <c r="D12" s="7" t="s">
        <v>22</v>
      </c>
      <c r="E12" s="7">
        <v>0.23799999999999999</v>
      </c>
      <c r="F12" s="7">
        <v>2112</v>
      </c>
      <c r="G12" s="7">
        <v>6.04</v>
      </c>
      <c r="H12" s="16">
        <f t="shared" si="0"/>
        <v>0</v>
      </c>
      <c r="I12" s="230"/>
      <c r="J12" s="10">
        <f t="shared" si="1"/>
        <v>0</v>
      </c>
      <c r="K12" s="11">
        <f t="shared" si="2"/>
        <v>0</v>
      </c>
      <c r="L12" s="580" t="s">
        <v>24</v>
      </c>
      <c r="M12" s="120" t="s">
        <v>487</v>
      </c>
      <c r="N12" s="214">
        <f>VLOOKUP($M12,Лист5!$A$1:$N$10,2,FALSE)*$K12</f>
        <v>0</v>
      </c>
      <c r="O12" s="214">
        <f>VLOOKUP($M12,Лист5!$A$1:$N$10,3,FALSE)*$K12</f>
        <v>0</v>
      </c>
      <c r="P12" s="214">
        <f>VLOOKUP($M12,Лист5!$A$1:$N$10,4,FALSE)*$K12</f>
        <v>0</v>
      </c>
      <c r="Q12" s="214">
        <f>VLOOKUP($M12,Лист5!$A$1:$N$10,5,FALSE)*$K12</f>
        <v>0</v>
      </c>
      <c r="R12" s="214">
        <f>VLOOKUP($M12,Лист5!$A$1:$N$10,6,FALSE)*$K12</f>
        <v>0</v>
      </c>
      <c r="S12" s="214">
        <f>VLOOKUP($M12,Лист5!$A$1:$N$10,7,FALSE)*$K12</f>
        <v>0</v>
      </c>
      <c r="T12" s="214">
        <f>VLOOKUP($M12,Лист5!$A$1:$N$10,8,FALSE)*$K12</f>
        <v>0</v>
      </c>
      <c r="U12" s="214">
        <f>VLOOKUP($M12,Лист5!$A$1:$N$10,9,FALSE)*$K12</f>
        <v>0</v>
      </c>
      <c r="V12" s="214">
        <f>VLOOKUP($M12,Лист5!$A$1:$N$10,10,FALSE)*$K12</f>
        <v>0</v>
      </c>
      <c r="W12" s="214">
        <f>VLOOKUP($M12,Лист5!$A$1:$N$10,11,FALSE)*$K12</f>
        <v>0</v>
      </c>
      <c r="X12" s="214">
        <f>VLOOKUP($M12,Лист5!$A$1:$N$10,12,FALSE)*$K12</f>
        <v>0</v>
      </c>
      <c r="Y12" s="214">
        <f>VLOOKUP($M12,Лист5!$A$1:$N$10,13,FALSE)*$K12</f>
        <v>0</v>
      </c>
      <c r="Z12" t="s">
        <v>228</v>
      </c>
      <c r="AC12" s="14"/>
      <c r="AD12" s="14"/>
      <c r="AE12" s="14"/>
      <c r="AF12" s="14"/>
      <c r="AG12" s="14"/>
      <c r="AH12" s="14"/>
      <c r="AI12" s="14"/>
    </row>
    <row r="13" spans="1:35" ht="15" hidden="1" customHeight="1">
      <c r="A13" s="6"/>
      <c r="B13" s="233"/>
      <c r="C13" s="7" t="s">
        <v>23</v>
      </c>
      <c r="D13" s="7" t="s">
        <v>23</v>
      </c>
      <c r="E13" s="7">
        <v>1.4750000000000001</v>
      </c>
      <c r="F13" s="7">
        <v>520</v>
      </c>
      <c r="G13" s="7">
        <v>2.38</v>
      </c>
      <c r="H13" s="15">
        <f t="shared" si="0"/>
        <v>0</v>
      </c>
      <c r="I13" s="230"/>
      <c r="J13" s="10">
        <f t="shared" si="1"/>
        <v>0</v>
      </c>
      <c r="K13" s="11">
        <f t="shared" si="2"/>
        <v>0</v>
      </c>
      <c r="L13" s="580" t="s">
        <v>24</v>
      </c>
      <c r="M13" s="17" t="s">
        <v>24</v>
      </c>
      <c r="N13" s="214">
        <f>VLOOKUP($M13,Лист5!$A$1:$N$10,2,FALSE)*$K13</f>
        <v>0</v>
      </c>
      <c r="O13" s="214">
        <f>VLOOKUP($M13,Лист5!$A$1:$N$10,3,FALSE)*$K13</f>
        <v>0</v>
      </c>
      <c r="P13" s="214">
        <f>VLOOKUP($M13,Лист5!$A$1:$N$10,4,FALSE)*$K13</f>
        <v>0</v>
      </c>
      <c r="Q13" s="214">
        <f>VLOOKUP($M13,Лист5!$A$1:$N$10,5,FALSE)*$K13</f>
        <v>0</v>
      </c>
      <c r="R13" s="214">
        <f>VLOOKUP($M13,Лист5!$A$1:$N$10,6,FALSE)*$K13</f>
        <v>0</v>
      </c>
      <c r="S13" s="214">
        <f>VLOOKUP($M13,Лист5!$A$1:$N$10,7,FALSE)*$K13</f>
        <v>0</v>
      </c>
      <c r="T13" s="214">
        <f>VLOOKUP($M13,Лист5!$A$1:$N$10,8,FALSE)*$K13</f>
        <v>0</v>
      </c>
      <c r="U13" s="214">
        <f>VLOOKUP($M13,Лист5!$A$1:$N$10,9,FALSE)*$K13</f>
        <v>0</v>
      </c>
      <c r="V13" s="214">
        <f>VLOOKUP($M13,Лист5!$A$1:$N$10,10,FALSE)*$K13</f>
        <v>0</v>
      </c>
      <c r="W13" s="214">
        <f>VLOOKUP($M13,Лист5!$A$1:$N$10,11,FALSE)*$K13</f>
        <v>0</v>
      </c>
      <c r="X13" s="214">
        <f>VLOOKUP($M13,Лист5!$A$1:$N$10,12,FALSE)*$K13</f>
        <v>0</v>
      </c>
      <c r="Y13" s="214">
        <f>VLOOKUP($M13,Лист5!$A$1:$N$10,13,FALSE)*$K13</f>
        <v>0</v>
      </c>
      <c r="Z13" t="s">
        <v>226</v>
      </c>
      <c r="AC13" s="14"/>
      <c r="AD13" s="14"/>
      <c r="AE13" s="14"/>
      <c r="AF13" s="14"/>
      <c r="AG13" s="14"/>
      <c r="AH13" s="14"/>
      <c r="AI13" s="14"/>
    </row>
    <row r="14" spans="1:35" ht="15" hidden="1" customHeight="1">
      <c r="A14" s="6"/>
      <c r="B14" s="233"/>
      <c r="C14" s="7" t="s">
        <v>23</v>
      </c>
      <c r="D14" s="7" t="s">
        <v>25</v>
      </c>
      <c r="E14" s="7">
        <v>1.5249999999999999</v>
      </c>
      <c r="F14" s="7">
        <v>520</v>
      </c>
      <c r="G14" s="7">
        <v>2.38</v>
      </c>
      <c r="H14" s="15">
        <f t="shared" si="0"/>
        <v>0</v>
      </c>
      <c r="I14" s="230"/>
      <c r="J14" s="10">
        <f t="shared" si="1"/>
        <v>0</v>
      </c>
      <c r="K14" s="11">
        <f t="shared" si="2"/>
        <v>0</v>
      </c>
      <c r="L14" s="580" t="s">
        <v>24</v>
      </c>
      <c r="M14" s="17" t="s">
        <v>24</v>
      </c>
      <c r="N14" s="214">
        <f>VLOOKUP($M14,Лист5!$A$1:$N$10,2,FALSE)*$K14</f>
        <v>0</v>
      </c>
      <c r="O14" s="214">
        <f>VLOOKUP($M14,Лист5!$A$1:$N$10,3,FALSE)*$K14</f>
        <v>0</v>
      </c>
      <c r="P14" s="214">
        <f>VLOOKUP($M14,Лист5!$A$1:$N$10,4,FALSE)*$K14</f>
        <v>0</v>
      </c>
      <c r="Q14" s="214">
        <f>VLOOKUP($M14,Лист5!$A$1:$N$10,5,FALSE)*$K14</f>
        <v>0</v>
      </c>
      <c r="R14" s="214">
        <f>VLOOKUP($M14,Лист5!$A$1:$N$10,6,FALSE)*$K14</f>
        <v>0</v>
      </c>
      <c r="S14" s="214">
        <f>VLOOKUP($M14,Лист5!$A$1:$N$10,7,FALSE)*$K14</f>
        <v>0</v>
      </c>
      <c r="T14" s="214">
        <f>VLOOKUP($M14,Лист5!$A$1:$N$10,8,FALSE)*$K14</f>
        <v>0</v>
      </c>
      <c r="U14" s="214">
        <f>VLOOKUP($M14,Лист5!$A$1:$N$10,9,FALSE)*$K14</f>
        <v>0</v>
      </c>
      <c r="V14" s="214">
        <f>VLOOKUP($M14,Лист5!$A$1:$N$10,10,FALSE)*$K14</f>
        <v>0</v>
      </c>
      <c r="W14" s="214">
        <f>VLOOKUP($M14,Лист5!$A$1:$N$10,11,FALSE)*$K14</f>
        <v>0</v>
      </c>
      <c r="X14" s="214">
        <f>VLOOKUP($M14,Лист5!$A$1:$N$10,12,FALSE)*$K14</f>
        <v>0</v>
      </c>
      <c r="Y14" s="214">
        <f>VLOOKUP($M14,Лист5!$A$1:$N$10,13,FALSE)*$K14</f>
        <v>0</v>
      </c>
      <c r="Z14" t="s">
        <v>226</v>
      </c>
      <c r="AC14" s="14"/>
      <c r="AD14" s="14"/>
      <c r="AE14" s="14"/>
      <c r="AF14" s="14"/>
      <c r="AG14" s="14"/>
      <c r="AH14" s="14"/>
      <c r="AI14" s="14"/>
    </row>
    <row r="15" spans="1:35" ht="15" hidden="1" customHeight="1">
      <c r="A15" s="6"/>
      <c r="B15" s="233"/>
      <c r="C15" s="7" t="s">
        <v>23</v>
      </c>
      <c r="D15" s="7" t="s">
        <v>26</v>
      </c>
      <c r="E15" s="7">
        <v>1.5249999999999999</v>
      </c>
      <c r="F15" s="7">
        <v>520</v>
      </c>
      <c r="G15" s="7">
        <v>2.38</v>
      </c>
      <c r="H15" s="15">
        <f t="shared" si="0"/>
        <v>0</v>
      </c>
      <c r="I15" s="230"/>
      <c r="J15" s="10">
        <f t="shared" si="1"/>
        <v>0</v>
      </c>
      <c r="K15" s="11">
        <f t="shared" si="2"/>
        <v>0</v>
      </c>
      <c r="L15" s="580" t="s">
        <v>24</v>
      </c>
      <c r="M15" s="17" t="s">
        <v>24</v>
      </c>
      <c r="N15" s="214">
        <f>VLOOKUP($M15,Лист5!$A$1:$N$10,2,FALSE)*$K15</f>
        <v>0</v>
      </c>
      <c r="O15" s="214">
        <f>VLOOKUP($M15,Лист5!$A$1:$N$10,3,FALSE)*$K15</f>
        <v>0</v>
      </c>
      <c r="P15" s="214">
        <f>VLOOKUP($M15,Лист5!$A$1:$N$10,4,FALSE)*$K15</f>
        <v>0</v>
      </c>
      <c r="Q15" s="214">
        <f>VLOOKUP($M15,Лист5!$A$1:$N$10,5,FALSE)*$K15</f>
        <v>0</v>
      </c>
      <c r="R15" s="214">
        <f>VLOOKUP($M15,Лист5!$A$1:$N$10,6,FALSE)*$K15</f>
        <v>0</v>
      </c>
      <c r="S15" s="214">
        <f>VLOOKUP($M15,Лист5!$A$1:$N$10,7,FALSE)*$K15</f>
        <v>0</v>
      </c>
      <c r="T15" s="214">
        <f>VLOOKUP($M15,Лист5!$A$1:$N$10,8,FALSE)*$K15</f>
        <v>0</v>
      </c>
      <c r="U15" s="214">
        <f>VLOOKUP($M15,Лист5!$A$1:$N$10,9,FALSE)*$K15</f>
        <v>0</v>
      </c>
      <c r="V15" s="214">
        <f>VLOOKUP($M15,Лист5!$A$1:$N$10,10,FALSE)*$K15</f>
        <v>0</v>
      </c>
      <c r="W15" s="214">
        <f>VLOOKUP($M15,Лист5!$A$1:$N$10,11,FALSE)*$K15</f>
        <v>0</v>
      </c>
      <c r="X15" s="214">
        <f>VLOOKUP($M15,Лист5!$A$1:$N$10,12,FALSE)*$K15</f>
        <v>0</v>
      </c>
      <c r="Y15" s="214">
        <f>VLOOKUP($M15,Лист5!$A$1:$N$10,13,FALSE)*$K15</f>
        <v>0</v>
      </c>
      <c r="Z15" t="s">
        <v>226</v>
      </c>
      <c r="AC15" s="14"/>
      <c r="AD15" s="14"/>
      <c r="AE15" s="14"/>
      <c r="AF15" s="14"/>
      <c r="AG15" s="14"/>
      <c r="AH15" s="14"/>
      <c r="AI15" s="14"/>
    </row>
    <row r="16" spans="1:35" ht="15" hidden="1" customHeight="1">
      <c r="A16" s="6"/>
      <c r="B16" s="233"/>
      <c r="C16" s="7" t="s">
        <v>23</v>
      </c>
      <c r="D16" s="7" t="s">
        <v>27</v>
      </c>
      <c r="E16" s="7">
        <v>1.4750000000000001</v>
      </c>
      <c r="F16" s="7">
        <v>520</v>
      </c>
      <c r="G16" s="7">
        <v>2.38</v>
      </c>
      <c r="H16" s="15">
        <f t="shared" si="0"/>
        <v>0</v>
      </c>
      <c r="I16" s="230"/>
      <c r="J16" s="10">
        <f t="shared" si="1"/>
        <v>0</v>
      </c>
      <c r="K16" s="11">
        <f t="shared" si="2"/>
        <v>0</v>
      </c>
      <c r="L16" s="580" t="s">
        <v>24</v>
      </c>
      <c r="M16" s="574" t="s">
        <v>462</v>
      </c>
      <c r="N16" s="214">
        <f>VLOOKUP($M16,Лист5!$A$1:$N$10,2,FALSE)*$K16</f>
        <v>0</v>
      </c>
      <c r="O16" s="214">
        <f>VLOOKUP($M16,Лист5!$A$1:$N$10,3,FALSE)*$K16</f>
        <v>0</v>
      </c>
      <c r="P16" s="214">
        <f>VLOOKUP($M16,Лист5!$A$1:$N$10,4,FALSE)*$K16</f>
        <v>0</v>
      </c>
      <c r="Q16" s="214">
        <f>VLOOKUP($M16,Лист5!$A$1:$N$10,5,FALSE)*$K16</f>
        <v>0</v>
      </c>
      <c r="R16" s="214">
        <f>VLOOKUP($M16,Лист5!$A$1:$N$10,6,FALSE)*$K16</f>
        <v>0</v>
      </c>
      <c r="S16" s="214">
        <f>VLOOKUP($M16,Лист5!$A$1:$N$10,7,FALSE)*$K16</f>
        <v>0</v>
      </c>
      <c r="T16" s="214">
        <f>VLOOKUP($M16,Лист5!$A$1:$N$10,8,FALSE)*$K16</f>
        <v>0</v>
      </c>
      <c r="U16" s="214">
        <f>VLOOKUP($M16,Лист5!$A$1:$N$10,9,FALSE)*$K16</f>
        <v>0</v>
      </c>
      <c r="V16" s="214">
        <f>VLOOKUP($M16,Лист5!$A$1:$N$10,10,FALSE)*$K16</f>
        <v>0</v>
      </c>
      <c r="W16" s="214">
        <f>VLOOKUP($M16,Лист5!$A$1:$N$10,11,FALSE)*$K16</f>
        <v>0</v>
      </c>
      <c r="X16" s="214">
        <f>VLOOKUP($M16,Лист5!$A$1:$N$10,12,FALSE)*$K16</f>
        <v>0</v>
      </c>
      <c r="Y16" s="214">
        <f>VLOOKUP($M16,Лист5!$A$1:$N$10,13,FALSE)*$K16</f>
        <v>0</v>
      </c>
      <c r="Z16" t="s">
        <v>226</v>
      </c>
      <c r="AC16" s="14"/>
      <c r="AD16" s="14"/>
      <c r="AE16" s="14"/>
      <c r="AF16" s="14"/>
      <c r="AG16" s="14"/>
      <c r="AH16" s="14"/>
      <c r="AI16" s="14"/>
    </row>
    <row r="17" spans="1:35" ht="15" hidden="1" customHeight="1">
      <c r="A17" s="6"/>
      <c r="B17" s="233"/>
      <c r="C17" s="7" t="s">
        <v>28</v>
      </c>
      <c r="D17" s="7" t="s">
        <v>28</v>
      </c>
      <c r="E17" s="7">
        <v>1.516</v>
      </c>
      <c r="F17" s="7">
        <v>455</v>
      </c>
      <c r="G17" s="7">
        <v>2.5099999999999998</v>
      </c>
      <c r="H17" s="15">
        <f t="shared" si="0"/>
        <v>0</v>
      </c>
      <c r="I17" s="230"/>
      <c r="J17" s="10">
        <f t="shared" si="1"/>
        <v>0</v>
      </c>
      <c r="K17" s="11">
        <f t="shared" si="2"/>
        <v>0</v>
      </c>
      <c r="L17" s="580" t="s">
        <v>24</v>
      </c>
      <c r="M17" s="17" t="s">
        <v>24</v>
      </c>
      <c r="N17" s="214">
        <f>VLOOKUP($M17,Лист5!$A$1:$N$10,2,FALSE)*$K17</f>
        <v>0</v>
      </c>
      <c r="O17" s="214">
        <f>VLOOKUP($M17,Лист5!$A$1:$N$10,3,FALSE)*$K17</f>
        <v>0</v>
      </c>
      <c r="P17" s="214">
        <f>VLOOKUP($M17,Лист5!$A$1:$N$10,4,FALSE)*$K17</f>
        <v>0</v>
      </c>
      <c r="Q17" s="214">
        <f>VLOOKUP($M17,Лист5!$A$1:$N$10,5,FALSE)*$K17</f>
        <v>0</v>
      </c>
      <c r="R17" s="214">
        <f>VLOOKUP($M17,Лист5!$A$1:$N$10,6,FALSE)*$K17</f>
        <v>0</v>
      </c>
      <c r="S17" s="214">
        <f>VLOOKUP($M17,Лист5!$A$1:$N$10,7,FALSE)*$K17</f>
        <v>0</v>
      </c>
      <c r="T17" s="214">
        <f>VLOOKUP($M17,Лист5!$A$1:$N$10,8,FALSE)*$K17</f>
        <v>0</v>
      </c>
      <c r="U17" s="214">
        <f>VLOOKUP($M17,Лист5!$A$1:$N$10,9,FALSE)*$K17</f>
        <v>0</v>
      </c>
      <c r="V17" s="214">
        <f>VLOOKUP($M17,Лист5!$A$1:$N$10,10,FALSE)*$K17</f>
        <v>0</v>
      </c>
      <c r="W17" s="214">
        <f>VLOOKUP($M17,Лист5!$A$1:$N$10,11,FALSE)*$K17</f>
        <v>0</v>
      </c>
      <c r="X17" s="214">
        <f>VLOOKUP($M17,Лист5!$A$1:$N$10,12,FALSE)*$K17</f>
        <v>0</v>
      </c>
      <c r="Y17" s="214">
        <f>VLOOKUP($M17,Лист5!$A$1:$N$10,13,FALSE)*$K17</f>
        <v>0</v>
      </c>
      <c r="Z17" t="s">
        <v>226</v>
      </c>
      <c r="AC17" s="14"/>
      <c r="AD17" s="14"/>
      <c r="AE17" s="14"/>
      <c r="AF17" s="14"/>
      <c r="AG17" s="14"/>
      <c r="AH17" s="14"/>
      <c r="AI17" s="14"/>
    </row>
    <row r="18" spans="1:35" ht="15" hidden="1" customHeight="1">
      <c r="A18" s="6"/>
      <c r="B18" s="233"/>
      <c r="C18" s="7" t="s">
        <v>28</v>
      </c>
      <c r="D18" s="7" t="s">
        <v>29</v>
      </c>
      <c r="E18" s="7">
        <v>1.6060000000000001</v>
      </c>
      <c r="F18" s="7">
        <v>455</v>
      </c>
      <c r="G18" s="7">
        <v>2.5099999999999998</v>
      </c>
      <c r="H18" s="15">
        <f t="shared" si="0"/>
        <v>0</v>
      </c>
      <c r="I18" s="230"/>
      <c r="J18" s="10">
        <f t="shared" si="1"/>
        <v>0</v>
      </c>
      <c r="K18" s="11">
        <f t="shared" si="2"/>
        <v>0</v>
      </c>
      <c r="L18" s="580" t="s">
        <v>24</v>
      </c>
      <c r="M18" s="17" t="s">
        <v>24</v>
      </c>
      <c r="N18" s="214">
        <f>VLOOKUP($M18,Лист5!$A$1:$N$10,2,FALSE)*$K18</f>
        <v>0</v>
      </c>
      <c r="O18" s="214">
        <f>VLOOKUP($M18,Лист5!$A$1:$N$10,3,FALSE)*$K18</f>
        <v>0</v>
      </c>
      <c r="P18" s="214">
        <f>VLOOKUP($M18,Лист5!$A$1:$N$10,4,FALSE)*$K18</f>
        <v>0</v>
      </c>
      <c r="Q18" s="214">
        <f>VLOOKUP($M18,Лист5!$A$1:$N$10,5,FALSE)*$K18</f>
        <v>0</v>
      </c>
      <c r="R18" s="214">
        <f>VLOOKUP($M18,Лист5!$A$1:$N$10,6,FALSE)*$K18</f>
        <v>0</v>
      </c>
      <c r="S18" s="214">
        <f>VLOOKUP($M18,Лист5!$A$1:$N$10,7,FALSE)*$K18</f>
        <v>0</v>
      </c>
      <c r="T18" s="214">
        <f>VLOOKUP($M18,Лист5!$A$1:$N$10,8,FALSE)*$K18</f>
        <v>0</v>
      </c>
      <c r="U18" s="214">
        <f>VLOOKUP($M18,Лист5!$A$1:$N$10,9,FALSE)*$K18</f>
        <v>0</v>
      </c>
      <c r="V18" s="214">
        <f>VLOOKUP($M18,Лист5!$A$1:$N$10,10,FALSE)*$K18</f>
        <v>0</v>
      </c>
      <c r="W18" s="214">
        <f>VLOOKUP($M18,Лист5!$A$1:$N$10,11,FALSE)*$K18</f>
        <v>0</v>
      </c>
      <c r="X18" s="214">
        <f>VLOOKUP($M18,Лист5!$A$1:$N$10,12,FALSE)*$K18</f>
        <v>0</v>
      </c>
      <c r="Y18" s="214">
        <f>VLOOKUP($M18,Лист5!$A$1:$N$10,13,FALSE)*$K18</f>
        <v>0</v>
      </c>
      <c r="Z18" t="s">
        <v>226</v>
      </c>
      <c r="AC18" s="14"/>
      <c r="AD18" s="14"/>
      <c r="AE18" s="14"/>
      <c r="AF18" s="14"/>
      <c r="AG18" s="14"/>
      <c r="AH18" s="14"/>
      <c r="AI18" s="14"/>
    </row>
    <row r="19" spans="1:35" ht="15" hidden="1" customHeight="1">
      <c r="A19" s="6"/>
      <c r="B19" s="233"/>
      <c r="C19" s="7" t="s">
        <v>28</v>
      </c>
      <c r="D19" s="7" t="s">
        <v>30</v>
      </c>
      <c r="E19" s="7">
        <v>1.6060000000000001</v>
      </c>
      <c r="F19" s="7">
        <v>455</v>
      </c>
      <c r="G19" s="7">
        <v>2.5099999999999998</v>
      </c>
      <c r="H19" s="15">
        <f t="shared" si="0"/>
        <v>0</v>
      </c>
      <c r="I19" s="230"/>
      <c r="J19" s="10">
        <f t="shared" si="1"/>
        <v>0</v>
      </c>
      <c r="K19" s="11">
        <f t="shared" si="2"/>
        <v>0</v>
      </c>
      <c r="L19" s="580" t="s">
        <v>24</v>
      </c>
      <c r="M19" s="17" t="s">
        <v>24</v>
      </c>
      <c r="N19" s="214">
        <f>VLOOKUP($M19,Лист5!$A$1:$N$10,2,FALSE)*$K19</f>
        <v>0</v>
      </c>
      <c r="O19" s="214">
        <f>VLOOKUP($M19,Лист5!$A$1:$N$10,3,FALSE)*$K19</f>
        <v>0</v>
      </c>
      <c r="P19" s="214">
        <f>VLOOKUP($M19,Лист5!$A$1:$N$10,4,FALSE)*$K19</f>
        <v>0</v>
      </c>
      <c r="Q19" s="214">
        <f>VLOOKUP($M19,Лист5!$A$1:$N$10,5,FALSE)*$K19</f>
        <v>0</v>
      </c>
      <c r="R19" s="214">
        <f>VLOOKUP($M19,Лист5!$A$1:$N$10,6,FALSE)*$K19</f>
        <v>0</v>
      </c>
      <c r="S19" s="214">
        <f>VLOOKUP($M19,Лист5!$A$1:$N$10,7,FALSE)*$K19</f>
        <v>0</v>
      </c>
      <c r="T19" s="214">
        <f>VLOOKUP($M19,Лист5!$A$1:$N$10,8,FALSE)*$K19</f>
        <v>0</v>
      </c>
      <c r="U19" s="214">
        <f>VLOOKUP($M19,Лист5!$A$1:$N$10,9,FALSE)*$K19</f>
        <v>0</v>
      </c>
      <c r="V19" s="214">
        <f>VLOOKUP($M19,Лист5!$A$1:$N$10,10,FALSE)*$K19</f>
        <v>0</v>
      </c>
      <c r="W19" s="214">
        <f>VLOOKUP($M19,Лист5!$A$1:$N$10,11,FALSE)*$K19</f>
        <v>0</v>
      </c>
      <c r="X19" s="214">
        <f>VLOOKUP($M19,Лист5!$A$1:$N$10,12,FALSE)*$K19</f>
        <v>0</v>
      </c>
      <c r="Y19" s="214">
        <f>VLOOKUP($M19,Лист5!$A$1:$N$10,13,FALSE)*$K19</f>
        <v>0</v>
      </c>
      <c r="Z19" t="s">
        <v>226</v>
      </c>
      <c r="AC19" s="14"/>
      <c r="AD19" s="14"/>
      <c r="AE19" s="14"/>
      <c r="AF19" s="14"/>
      <c r="AG19" s="14"/>
      <c r="AH19" s="14"/>
      <c r="AI19" s="14"/>
    </row>
    <row r="20" spans="1:35" ht="15" hidden="1" customHeight="1">
      <c r="A20" s="6"/>
      <c r="B20" s="233"/>
      <c r="C20" s="7" t="s">
        <v>28</v>
      </c>
      <c r="D20" s="7" t="s">
        <v>31</v>
      </c>
      <c r="E20" s="7">
        <v>1.516</v>
      </c>
      <c r="F20" s="7">
        <v>455</v>
      </c>
      <c r="G20" s="7">
        <v>2.5099999999999998</v>
      </c>
      <c r="H20" s="15">
        <f t="shared" si="0"/>
        <v>0</v>
      </c>
      <c r="I20" s="230"/>
      <c r="J20" s="10">
        <f t="shared" si="1"/>
        <v>0</v>
      </c>
      <c r="K20" s="11">
        <f t="shared" si="2"/>
        <v>0</v>
      </c>
      <c r="L20" s="580" t="s">
        <v>24</v>
      </c>
      <c r="M20" s="574" t="s">
        <v>462</v>
      </c>
      <c r="N20" s="214">
        <f>VLOOKUP($M20,Лист5!$A$1:$N$10,2,FALSE)*$K20</f>
        <v>0</v>
      </c>
      <c r="O20" s="214">
        <f>VLOOKUP($M20,Лист5!$A$1:$N$10,3,FALSE)*$K20</f>
        <v>0</v>
      </c>
      <c r="P20" s="214">
        <f>VLOOKUP($M20,Лист5!$A$1:$N$10,4,FALSE)*$K20</f>
        <v>0</v>
      </c>
      <c r="Q20" s="214">
        <f>VLOOKUP($M20,Лист5!$A$1:$N$10,5,FALSE)*$K20</f>
        <v>0</v>
      </c>
      <c r="R20" s="214">
        <f>VLOOKUP($M20,Лист5!$A$1:$N$10,6,FALSE)*$K20</f>
        <v>0</v>
      </c>
      <c r="S20" s="214">
        <f>VLOOKUP($M20,Лист5!$A$1:$N$10,7,FALSE)*$K20</f>
        <v>0</v>
      </c>
      <c r="T20" s="214">
        <f>VLOOKUP($M20,Лист5!$A$1:$N$10,8,FALSE)*$K20</f>
        <v>0</v>
      </c>
      <c r="U20" s="214">
        <f>VLOOKUP($M20,Лист5!$A$1:$N$10,9,FALSE)*$K20</f>
        <v>0</v>
      </c>
      <c r="V20" s="214">
        <f>VLOOKUP($M20,Лист5!$A$1:$N$10,10,FALSE)*$K20</f>
        <v>0</v>
      </c>
      <c r="W20" s="214">
        <f>VLOOKUP($M20,Лист5!$A$1:$N$10,11,FALSE)*$K20</f>
        <v>0</v>
      </c>
      <c r="X20" s="214">
        <f>VLOOKUP($M20,Лист5!$A$1:$N$10,12,FALSE)*$K20</f>
        <v>0</v>
      </c>
      <c r="Y20" s="214">
        <f>VLOOKUP($M20,Лист5!$A$1:$N$10,13,FALSE)*$K20</f>
        <v>0</v>
      </c>
      <c r="Z20" t="s">
        <v>226</v>
      </c>
      <c r="AC20" s="14"/>
      <c r="AD20" s="14"/>
      <c r="AE20" s="14"/>
      <c r="AF20" s="14"/>
      <c r="AG20" s="14"/>
      <c r="AH20" s="14"/>
      <c r="AI20" s="14"/>
    </row>
    <row r="21" spans="1:35" ht="15" hidden="1" customHeight="1">
      <c r="A21" s="6"/>
      <c r="B21" s="233"/>
      <c r="C21" s="7" t="s">
        <v>32</v>
      </c>
      <c r="D21" s="7" t="s">
        <v>32</v>
      </c>
      <c r="E21" s="7">
        <v>1.508</v>
      </c>
      <c r="F21" s="7">
        <v>520</v>
      </c>
      <c r="G21" s="7">
        <v>2.5</v>
      </c>
      <c r="H21" s="15">
        <f t="shared" si="0"/>
        <v>0</v>
      </c>
      <c r="I21" s="230"/>
      <c r="J21" s="10">
        <f t="shared" si="1"/>
        <v>0</v>
      </c>
      <c r="K21" s="11">
        <f t="shared" si="2"/>
        <v>0</v>
      </c>
      <c r="L21" s="580" t="s">
        <v>24</v>
      </c>
      <c r="M21" s="17" t="s">
        <v>24</v>
      </c>
      <c r="N21" s="214">
        <f>VLOOKUP($M21,Лист5!$A$1:$N$10,2,FALSE)*$K21</f>
        <v>0</v>
      </c>
      <c r="O21" s="214">
        <f>VLOOKUP($M21,Лист5!$A$1:$N$10,3,FALSE)*$K21</f>
        <v>0</v>
      </c>
      <c r="P21" s="214">
        <f>VLOOKUP($M21,Лист5!$A$1:$N$10,4,FALSE)*$K21</f>
        <v>0</v>
      </c>
      <c r="Q21" s="214">
        <f>VLOOKUP($M21,Лист5!$A$1:$N$10,5,FALSE)*$K21</f>
        <v>0</v>
      </c>
      <c r="R21" s="214">
        <f>VLOOKUP($M21,Лист5!$A$1:$N$10,6,FALSE)*$K21</f>
        <v>0</v>
      </c>
      <c r="S21" s="214">
        <f>VLOOKUP($M21,Лист5!$A$1:$N$10,7,FALSE)*$K21</f>
        <v>0</v>
      </c>
      <c r="T21" s="214">
        <f>VLOOKUP($M21,Лист5!$A$1:$N$10,8,FALSE)*$K21</f>
        <v>0</v>
      </c>
      <c r="U21" s="214">
        <f>VLOOKUP($M21,Лист5!$A$1:$N$10,9,FALSE)*$K21</f>
        <v>0</v>
      </c>
      <c r="V21" s="214">
        <f>VLOOKUP($M21,Лист5!$A$1:$N$10,10,FALSE)*$K21</f>
        <v>0</v>
      </c>
      <c r="W21" s="214">
        <f>VLOOKUP($M21,Лист5!$A$1:$N$10,11,FALSE)*$K21</f>
        <v>0</v>
      </c>
      <c r="X21" s="214">
        <f>VLOOKUP($M21,Лист5!$A$1:$N$10,12,FALSE)*$K21</f>
        <v>0</v>
      </c>
      <c r="Y21" s="214">
        <f>VLOOKUP($M21,Лист5!$A$1:$N$10,13,FALSE)*$K21</f>
        <v>0</v>
      </c>
      <c r="Z21" t="s">
        <v>226</v>
      </c>
      <c r="AC21" s="14"/>
      <c r="AD21" s="14"/>
      <c r="AE21" s="14"/>
      <c r="AF21" s="14"/>
      <c r="AG21" s="14"/>
      <c r="AH21" s="14"/>
      <c r="AI21" s="14"/>
    </row>
    <row r="22" spans="1:35" ht="15" hidden="1" customHeight="1">
      <c r="A22" s="6"/>
      <c r="B22" s="233"/>
      <c r="C22" s="7" t="s">
        <v>32</v>
      </c>
      <c r="D22" s="7" t="s">
        <v>33</v>
      </c>
      <c r="E22" s="7">
        <v>1.6080000000000001</v>
      </c>
      <c r="F22" s="7">
        <v>520</v>
      </c>
      <c r="G22" s="7">
        <v>2.5</v>
      </c>
      <c r="H22" s="15">
        <f t="shared" si="0"/>
        <v>0</v>
      </c>
      <c r="I22" s="230"/>
      <c r="J22" s="10">
        <f t="shared" si="1"/>
        <v>0</v>
      </c>
      <c r="K22" s="11">
        <f t="shared" si="2"/>
        <v>0</v>
      </c>
      <c r="L22" s="580" t="s">
        <v>24</v>
      </c>
      <c r="M22" s="17" t="s">
        <v>24</v>
      </c>
      <c r="N22" s="214">
        <f>VLOOKUP($M22,Лист5!$A$1:$N$10,2,FALSE)*$K22</f>
        <v>0</v>
      </c>
      <c r="O22" s="214">
        <f>VLOOKUP($M22,Лист5!$A$1:$N$10,3,FALSE)*$K22</f>
        <v>0</v>
      </c>
      <c r="P22" s="214">
        <f>VLOOKUP($M22,Лист5!$A$1:$N$10,4,FALSE)*$K22</f>
        <v>0</v>
      </c>
      <c r="Q22" s="214">
        <f>VLOOKUP($M22,Лист5!$A$1:$N$10,5,FALSE)*$K22</f>
        <v>0</v>
      </c>
      <c r="R22" s="214">
        <f>VLOOKUP($M22,Лист5!$A$1:$N$10,6,FALSE)*$K22</f>
        <v>0</v>
      </c>
      <c r="S22" s="214">
        <f>VLOOKUP($M22,Лист5!$A$1:$N$10,7,FALSE)*$K22</f>
        <v>0</v>
      </c>
      <c r="T22" s="214">
        <f>VLOOKUP($M22,Лист5!$A$1:$N$10,8,FALSE)*$K22</f>
        <v>0</v>
      </c>
      <c r="U22" s="214">
        <f>VLOOKUP($M22,Лист5!$A$1:$N$10,9,FALSE)*$K22</f>
        <v>0</v>
      </c>
      <c r="V22" s="214">
        <f>VLOOKUP($M22,Лист5!$A$1:$N$10,10,FALSE)*$K22</f>
        <v>0</v>
      </c>
      <c r="W22" s="214">
        <f>VLOOKUP($M22,Лист5!$A$1:$N$10,11,FALSE)*$K22</f>
        <v>0</v>
      </c>
      <c r="X22" s="214">
        <f>VLOOKUP($M22,Лист5!$A$1:$N$10,12,FALSE)*$K22</f>
        <v>0</v>
      </c>
      <c r="Y22" s="214">
        <f>VLOOKUP($M22,Лист5!$A$1:$N$10,13,FALSE)*$K22</f>
        <v>0</v>
      </c>
      <c r="Z22" t="s">
        <v>226</v>
      </c>
      <c r="AC22" s="14"/>
      <c r="AD22" s="14"/>
      <c r="AE22" s="14"/>
      <c r="AF22" s="14"/>
      <c r="AG22" s="14"/>
      <c r="AH22" s="14"/>
      <c r="AI22" s="14"/>
    </row>
    <row r="23" spans="1:35" ht="15" hidden="1" customHeight="1">
      <c r="A23" s="6"/>
      <c r="B23" s="233"/>
      <c r="C23" s="7" t="s">
        <v>32</v>
      </c>
      <c r="D23" s="7" t="s">
        <v>34</v>
      </c>
      <c r="E23" s="7">
        <v>1.6080000000000001</v>
      </c>
      <c r="F23" s="7">
        <v>520</v>
      </c>
      <c r="G23" s="7">
        <v>2.5</v>
      </c>
      <c r="H23" s="15">
        <f t="shared" si="0"/>
        <v>0</v>
      </c>
      <c r="I23" s="230"/>
      <c r="J23" s="10">
        <f t="shared" si="1"/>
        <v>0</v>
      </c>
      <c r="K23" s="11">
        <f t="shared" si="2"/>
        <v>0</v>
      </c>
      <c r="L23" s="580" t="s">
        <v>24</v>
      </c>
      <c r="M23" s="17" t="s">
        <v>24</v>
      </c>
      <c r="N23" s="214">
        <f>VLOOKUP($M23,Лист5!$A$1:$N$10,2,FALSE)*$K23</f>
        <v>0</v>
      </c>
      <c r="O23" s="214">
        <f>VLOOKUP($M23,Лист5!$A$1:$N$10,3,FALSE)*$K23</f>
        <v>0</v>
      </c>
      <c r="P23" s="214">
        <f>VLOOKUP($M23,Лист5!$A$1:$N$10,4,FALSE)*$K23</f>
        <v>0</v>
      </c>
      <c r="Q23" s="214">
        <f>VLOOKUP($M23,Лист5!$A$1:$N$10,5,FALSE)*$K23</f>
        <v>0</v>
      </c>
      <c r="R23" s="214">
        <f>VLOOKUP($M23,Лист5!$A$1:$N$10,6,FALSE)*$K23</f>
        <v>0</v>
      </c>
      <c r="S23" s="214">
        <f>VLOOKUP($M23,Лист5!$A$1:$N$10,7,FALSE)*$K23</f>
        <v>0</v>
      </c>
      <c r="T23" s="214">
        <f>VLOOKUP($M23,Лист5!$A$1:$N$10,8,FALSE)*$K23</f>
        <v>0</v>
      </c>
      <c r="U23" s="214">
        <f>VLOOKUP($M23,Лист5!$A$1:$N$10,9,FALSE)*$K23</f>
        <v>0</v>
      </c>
      <c r="V23" s="214">
        <f>VLOOKUP($M23,Лист5!$A$1:$N$10,10,FALSE)*$K23</f>
        <v>0</v>
      </c>
      <c r="W23" s="214">
        <f>VLOOKUP($M23,Лист5!$A$1:$N$10,11,FALSE)*$K23</f>
        <v>0</v>
      </c>
      <c r="X23" s="214">
        <f>VLOOKUP($M23,Лист5!$A$1:$N$10,12,FALSE)*$K23</f>
        <v>0</v>
      </c>
      <c r="Y23" s="214">
        <f>VLOOKUP($M23,Лист5!$A$1:$N$10,13,FALSE)*$K23</f>
        <v>0</v>
      </c>
      <c r="Z23" t="s">
        <v>226</v>
      </c>
      <c r="AC23" s="14"/>
      <c r="AD23" s="14"/>
      <c r="AE23" s="14"/>
      <c r="AF23" s="14"/>
      <c r="AG23" s="14"/>
      <c r="AH23" s="14"/>
      <c r="AI23" s="14"/>
    </row>
    <row r="24" spans="1:35" ht="15" hidden="1" customHeight="1">
      <c r="A24" s="6"/>
      <c r="B24" s="233"/>
      <c r="C24" s="7" t="s">
        <v>32</v>
      </c>
      <c r="D24" s="7" t="s">
        <v>35</v>
      </c>
      <c r="E24" s="7">
        <v>1.508</v>
      </c>
      <c r="F24" s="7">
        <v>520</v>
      </c>
      <c r="G24" s="7">
        <v>2.5</v>
      </c>
      <c r="H24" s="15">
        <f t="shared" si="0"/>
        <v>0</v>
      </c>
      <c r="I24" s="230"/>
      <c r="J24" s="10">
        <f t="shared" si="1"/>
        <v>0</v>
      </c>
      <c r="K24" s="11">
        <f t="shared" si="2"/>
        <v>0</v>
      </c>
      <c r="L24" s="580" t="s">
        <v>24</v>
      </c>
      <c r="M24" s="574" t="s">
        <v>462</v>
      </c>
      <c r="N24" s="214">
        <f>VLOOKUP($M24,Лист5!$A$1:$N$10,2,FALSE)*$K24</f>
        <v>0</v>
      </c>
      <c r="O24" s="214">
        <f>VLOOKUP($M24,Лист5!$A$1:$N$10,3,FALSE)*$K24</f>
        <v>0</v>
      </c>
      <c r="P24" s="214">
        <f>VLOOKUP($M24,Лист5!$A$1:$N$10,4,FALSE)*$K24</f>
        <v>0</v>
      </c>
      <c r="Q24" s="214">
        <f>VLOOKUP($M24,Лист5!$A$1:$N$10,5,FALSE)*$K24</f>
        <v>0</v>
      </c>
      <c r="R24" s="214">
        <f>VLOOKUP($M24,Лист5!$A$1:$N$10,6,FALSE)*$K24</f>
        <v>0</v>
      </c>
      <c r="S24" s="214">
        <f>VLOOKUP($M24,Лист5!$A$1:$N$10,7,FALSE)*$K24</f>
        <v>0</v>
      </c>
      <c r="T24" s="214">
        <f>VLOOKUP($M24,Лист5!$A$1:$N$10,8,FALSE)*$K24</f>
        <v>0</v>
      </c>
      <c r="U24" s="214">
        <f>VLOOKUP($M24,Лист5!$A$1:$N$10,9,FALSE)*$K24</f>
        <v>0</v>
      </c>
      <c r="V24" s="214">
        <f>VLOOKUP($M24,Лист5!$A$1:$N$10,10,FALSE)*$K24</f>
        <v>0</v>
      </c>
      <c r="W24" s="214">
        <f>VLOOKUP($M24,Лист5!$A$1:$N$10,11,FALSE)*$K24</f>
        <v>0</v>
      </c>
      <c r="X24" s="214">
        <f>VLOOKUP($M24,Лист5!$A$1:$N$10,12,FALSE)*$K24</f>
        <v>0</v>
      </c>
      <c r="Y24" s="214">
        <f>VLOOKUP($M24,Лист5!$A$1:$N$10,13,FALSE)*$K24</f>
        <v>0</v>
      </c>
      <c r="Z24" t="s">
        <v>226</v>
      </c>
      <c r="AC24" s="14"/>
      <c r="AD24" s="14"/>
      <c r="AE24" s="14"/>
      <c r="AF24" s="14"/>
      <c r="AG24" s="14"/>
      <c r="AH24" s="14"/>
      <c r="AI24" s="14"/>
    </row>
    <row r="25" spans="1:35" ht="15" hidden="1" customHeight="1">
      <c r="A25" s="6"/>
      <c r="B25" s="233"/>
      <c r="C25" s="7" t="s">
        <v>36</v>
      </c>
      <c r="D25" s="7" t="s">
        <v>37</v>
      </c>
      <c r="E25" s="7">
        <v>1.0109999999999999</v>
      </c>
      <c r="F25" s="7">
        <v>832</v>
      </c>
      <c r="G25" s="7">
        <v>2.83</v>
      </c>
      <c r="H25" s="18">
        <f t="shared" si="0"/>
        <v>0</v>
      </c>
      <c r="I25" s="230"/>
      <c r="J25" s="10">
        <f t="shared" si="1"/>
        <v>0</v>
      </c>
      <c r="K25" s="11">
        <f t="shared" si="2"/>
        <v>0</v>
      </c>
      <c r="L25" s="11" t="s">
        <v>485</v>
      </c>
      <c r="M25" s="19" t="s">
        <v>38</v>
      </c>
      <c r="N25" s="214">
        <f>VLOOKUP($M25,Лист5!$A$1:$N$10,2,FALSE)*$K25</f>
        <v>0</v>
      </c>
      <c r="O25" s="214">
        <f>VLOOKUP($M25,Лист5!$A$1:$N$10,3,FALSE)*$K25</f>
        <v>0</v>
      </c>
      <c r="P25" s="214">
        <f>VLOOKUP($M25,Лист5!$A$1:$N$10,4,FALSE)*$K25</f>
        <v>0</v>
      </c>
      <c r="Q25" s="214">
        <f>VLOOKUP($M25,Лист5!$A$1:$N$10,5,FALSE)*$K25</f>
        <v>0</v>
      </c>
      <c r="R25" s="214">
        <f>VLOOKUP($M25,Лист5!$A$1:$N$10,6,FALSE)*$K25</f>
        <v>0</v>
      </c>
      <c r="S25" s="214">
        <f>VLOOKUP($M25,Лист5!$A$1:$N$10,7,FALSE)*$K25</f>
        <v>0</v>
      </c>
      <c r="T25" s="214">
        <f>VLOOKUP($M25,Лист5!$A$1:$N$10,8,FALSE)*$K25</f>
        <v>0</v>
      </c>
      <c r="U25" s="214">
        <f>VLOOKUP($M25,Лист5!$A$1:$N$10,9,FALSE)*$K25</f>
        <v>0</v>
      </c>
      <c r="V25" s="214">
        <f>VLOOKUP($M25,Лист5!$A$1:$N$10,10,FALSE)*$K25</f>
        <v>0</v>
      </c>
      <c r="W25" s="214">
        <f>VLOOKUP($M25,Лист5!$A$1:$N$10,11,FALSE)*$K25</f>
        <v>0</v>
      </c>
      <c r="X25" s="214">
        <f>VLOOKUP($M25,Лист5!$A$1:$N$10,12,FALSE)*$K25</f>
        <v>0</v>
      </c>
      <c r="Y25" s="214">
        <f>VLOOKUP($M25,Лист5!$A$1:$N$10,13,FALSE)*$K25</f>
        <v>0</v>
      </c>
      <c r="Z25" t="s">
        <v>225</v>
      </c>
      <c r="AC25" s="14"/>
      <c r="AD25" s="14"/>
      <c r="AE25" s="14"/>
      <c r="AF25" s="14"/>
      <c r="AG25" s="14"/>
      <c r="AH25" s="14"/>
      <c r="AI25" s="14"/>
    </row>
    <row r="26" spans="1:35" ht="15" hidden="1" customHeight="1">
      <c r="A26" s="20"/>
      <c r="B26" s="234"/>
      <c r="C26" s="7" t="s">
        <v>39</v>
      </c>
      <c r="D26" s="7" t="s">
        <v>40</v>
      </c>
      <c r="E26" s="7">
        <v>0.91600000000000004</v>
      </c>
      <c r="F26" s="7">
        <v>832</v>
      </c>
      <c r="G26" s="7">
        <v>2.79</v>
      </c>
      <c r="H26" s="9">
        <f t="shared" si="0"/>
        <v>0</v>
      </c>
      <c r="I26" s="230"/>
      <c r="J26" s="10">
        <f t="shared" si="1"/>
        <v>0</v>
      </c>
      <c r="K26" s="11">
        <f t="shared" si="2"/>
        <v>0</v>
      </c>
      <c r="L26" s="11" t="s">
        <v>485</v>
      </c>
      <c r="M26" s="19" t="s">
        <v>38</v>
      </c>
      <c r="N26" s="214">
        <f>VLOOKUP($M26,Лист5!$A$1:$N$10,2,FALSE)*$K26</f>
        <v>0</v>
      </c>
      <c r="O26" s="214">
        <f>VLOOKUP($M26,Лист5!$A$1:$N$10,3,FALSE)*$K26</f>
        <v>0</v>
      </c>
      <c r="P26" s="214">
        <f>VLOOKUP($M26,Лист5!$A$1:$N$10,4,FALSE)*$K26</f>
        <v>0</v>
      </c>
      <c r="Q26" s="214">
        <f>VLOOKUP($M26,Лист5!$A$1:$N$10,5,FALSE)*$K26</f>
        <v>0</v>
      </c>
      <c r="R26" s="214">
        <f>VLOOKUP($M26,Лист5!$A$1:$N$10,6,FALSE)*$K26</f>
        <v>0</v>
      </c>
      <c r="S26" s="214">
        <f>VLOOKUP($M26,Лист5!$A$1:$N$10,7,FALSE)*$K26</f>
        <v>0</v>
      </c>
      <c r="T26" s="214">
        <f>VLOOKUP($M26,Лист5!$A$1:$N$10,8,FALSE)*$K26</f>
        <v>0</v>
      </c>
      <c r="U26" s="214">
        <f>VLOOKUP($M26,Лист5!$A$1:$N$10,9,FALSE)*$K26</f>
        <v>0</v>
      </c>
      <c r="V26" s="214">
        <f>VLOOKUP($M26,Лист5!$A$1:$N$10,10,FALSE)*$K26</f>
        <v>0</v>
      </c>
      <c r="W26" s="214">
        <f>VLOOKUP($M26,Лист5!$A$1:$N$10,11,FALSE)*$K26</f>
        <v>0</v>
      </c>
      <c r="X26" s="214">
        <f>VLOOKUP($M26,Лист5!$A$1:$N$10,12,FALSE)*$K26</f>
        <v>0</v>
      </c>
      <c r="Y26" s="214">
        <f>VLOOKUP($M26,Лист5!$A$1:$N$10,13,FALSE)*$K26</f>
        <v>0</v>
      </c>
      <c r="Z26" t="s">
        <v>225</v>
      </c>
      <c r="AC26" s="14"/>
      <c r="AD26" s="14"/>
      <c r="AE26" s="14"/>
      <c r="AF26" s="14"/>
      <c r="AG26" s="14"/>
      <c r="AH26" s="14"/>
      <c r="AI26" s="14"/>
    </row>
    <row r="27" spans="1:35" ht="15" customHeight="1">
      <c r="A27" s="20"/>
      <c r="B27" s="233">
        <v>7</v>
      </c>
      <c r="C27" s="7" t="s">
        <v>41</v>
      </c>
      <c r="D27" s="7" t="s">
        <v>42</v>
      </c>
      <c r="E27" s="7">
        <v>1.008</v>
      </c>
      <c r="F27" s="7">
        <v>832</v>
      </c>
      <c r="G27" s="7">
        <v>2.29</v>
      </c>
      <c r="H27" s="18">
        <f t="shared" si="0"/>
        <v>25.802134615384617</v>
      </c>
      <c r="I27" s="230">
        <v>7</v>
      </c>
      <c r="J27" s="10">
        <f t="shared" si="1"/>
        <v>21467.376</v>
      </c>
      <c r="K27" s="11">
        <f t="shared" si="2"/>
        <v>21639.115008000001</v>
      </c>
      <c r="L27" s="11" t="s">
        <v>485</v>
      </c>
      <c r="M27" s="24" t="s">
        <v>43</v>
      </c>
      <c r="N27" s="214">
        <f>VLOOKUP($M27,Лист5!$A$1:$N$10,2,FALSE)*$K27</f>
        <v>17079.017370165744</v>
      </c>
      <c r="O27" s="214">
        <f>VLOOKUP($M27,Лист5!$A$1:$N$10,3,FALSE)*$K27</f>
        <v>631.92364269613256</v>
      </c>
      <c r="P27" s="214">
        <f>VLOOKUP($M27,Лист5!$A$1:$N$10,4,FALSE)*$K27</f>
        <v>0</v>
      </c>
      <c r="Q27" s="214">
        <f>VLOOKUP($M27,Лист5!$A$1:$N$10,5,FALSE)*$K27</f>
        <v>512.37052110497234</v>
      </c>
      <c r="R27" s="214">
        <f>VLOOKUP($M27,Лист5!$A$1:$N$10,6,FALSE)*$K27</f>
        <v>853.95086850828727</v>
      </c>
      <c r="S27" s="214">
        <f>VLOOKUP($M27,Лист5!$A$1:$N$10,7,FALSE)*$K27</f>
        <v>2561.8526055248622</v>
      </c>
      <c r="T27" s="214">
        <f>VLOOKUP($M27,Лист5!$A$1:$N$10,8,FALSE)*$K27</f>
        <v>0</v>
      </c>
      <c r="U27" s="214">
        <f>VLOOKUP($M27,Лист5!$A$1:$N$10,9,FALSE)*$K27</f>
        <v>0</v>
      </c>
      <c r="V27" s="214">
        <f>VLOOKUP($M27,Лист5!$A$1:$N$10,10,FALSE)*$K27</f>
        <v>0</v>
      </c>
      <c r="W27" s="214">
        <f>VLOOKUP($M27,Лист5!$A$1:$N$10,11,FALSE)*$K27</f>
        <v>0</v>
      </c>
      <c r="X27" s="214">
        <f>VLOOKUP($M27,Лист5!$A$1:$N$10,12,FALSE)*$K27</f>
        <v>0</v>
      </c>
      <c r="Y27" s="214">
        <f>VLOOKUP($M27,Лист5!$A$1:$N$10,13,FALSE)*$K27</f>
        <v>0</v>
      </c>
      <c r="Z27" t="s">
        <v>225</v>
      </c>
      <c r="AC27" s="14"/>
      <c r="AD27" s="14"/>
      <c r="AE27" s="14"/>
      <c r="AF27" s="14"/>
      <c r="AG27" s="14"/>
      <c r="AH27" s="14"/>
      <c r="AI27" s="14"/>
    </row>
    <row r="28" spans="1:35" ht="15" customHeight="1">
      <c r="A28" s="20"/>
      <c r="B28" s="233">
        <v>7</v>
      </c>
      <c r="C28" s="7" t="s">
        <v>44</v>
      </c>
      <c r="D28" s="7" t="s">
        <v>42</v>
      </c>
      <c r="E28" s="7">
        <v>1.008</v>
      </c>
      <c r="F28" s="7">
        <v>832</v>
      </c>
      <c r="G28" s="7">
        <v>2.37</v>
      </c>
      <c r="H28" s="18">
        <f t="shared" si="0"/>
        <v>26.703519230769231</v>
      </c>
      <c r="I28" s="230">
        <v>7</v>
      </c>
      <c r="J28" s="10">
        <f t="shared" si="1"/>
        <v>22217.328000000001</v>
      </c>
      <c r="K28" s="11">
        <f t="shared" si="2"/>
        <v>22395.066624000003</v>
      </c>
      <c r="L28" s="11" t="s">
        <v>485</v>
      </c>
      <c r="M28" s="24" t="s">
        <v>43</v>
      </c>
      <c r="N28" s="214">
        <f>VLOOKUP($M28,Лист5!$A$1:$N$10,2,FALSE)*$K28</f>
        <v>17675.664265193373</v>
      </c>
      <c r="O28" s="214">
        <f>VLOOKUP($M28,Лист5!$A$1:$N$10,3,FALSE)*$K28</f>
        <v>653.99957781215471</v>
      </c>
      <c r="P28" s="214">
        <f>VLOOKUP($M28,Лист5!$A$1:$N$10,4,FALSE)*$K28</f>
        <v>0</v>
      </c>
      <c r="Q28" s="214">
        <f>VLOOKUP($M28,Лист5!$A$1:$N$10,5,FALSE)*$K28</f>
        <v>530.26992795580111</v>
      </c>
      <c r="R28" s="214">
        <f>VLOOKUP($M28,Лист5!$A$1:$N$10,6,FALSE)*$K28</f>
        <v>883.78321325966863</v>
      </c>
      <c r="S28" s="214">
        <f>VLOOKUP($M28,Лист5!$A$1:$N$10,7,FALSE)*$K28</f>
        <v>2651.3496397790059</v>
      </c>
      <c r="T28" s="214">
        <f>VLOOKUP($M28,Лист5!$A$1:$N$10,8,FALSE)*$K28</f>
        <v>0</v>
      </c>
      <c r="U28" s="214">
        <f>VLOOKUP($M28,Лист5!$A$1:$N$10,9,FALSE)*$K28</f>
        <v>0</v>
      </c>
      <c r="V28" s="214">
        <f>VLOOKUP($M28,Лист5!$A$1:$N$10,10,FALSE)*$K28</f>
        <v>0</v>
      </c>
      <c r="W28" s="214">
        <f>VLOOKUP($M28,Лист5!$A$1:$N$10,11,FALSE)*$K28</f>
        <v>0</v>
      </c>
      <c r="X28" s="214">
        <f>VLOOKUP($M28,Лист5!$A$1:$N$10,12,FALSE)*$K28</f>
        <v>0</v>
      </c>
      <c r="Y28" s="214">
        <f>VLOOKUP($M28,Лист5!$A$1:$N$10,13,FALSE)*$K28</f>
        <v>0</v>
      </c>
      <c r="Z28" t="s">
        <v>225</v>
      </c>
      <c r="AC28" s="14"/>
      <c r="AD28" s="14"/>
      <c r="AE28" s="14"/>
      <c r="AF28" s="14"/>
      <c r="AG28" s="14"/>
      <c r="AH28" s="14"/>
      <c r="AI28" s="14"/>
    </row>
    <row r="29" spans="1:35" s="13" customFormat="1" ht="15" customHeight="1">
      <c r="A29" s="20"/>
      <c r="B29" s="234">
        <v>6</v>
      </c>
      <c r="C29" s="7" t="s">
        <v>45</v>
      </c>
      <c r="D29" s="7" t="s">
        <v>40</v>
      </c>
      <c r="E29" s="7">
        <v>0.91600000000000004</v>
      </c>
      <c r="F29" s="7">
        <v>832</v>
      </c>
      <c r="G29" s="7">
        <v>2.62</v>
      </c>
      <c r="H29" s="9">
        <f t="shared" si="0"/>
        <v>29.520346153846155</v>
      </c>
      <c r="I29" s="230">
        <v>7</v>
      </c>
      <c r="J29" s="10">
        <f t="shared" si="1"/>
        <v>24560.928</v>
      </c>
      <c r="K29" s="11">
        <f t="shared" si="2"/>
        <v>22497.810047999999</v>
      </c>
      <c r="L29" s="11" t="s">
        <v>485</v>
      </c>
      <c r="M29" s="24" t="s">
        <v>43</v>
      </c>
      <c r="N29" s="214">
        <f>VLOOKUP($M29,Лист5!$A$1:$N$10,2,FALSE)*$K29</f>
        <v>17756.75615469613</v>
      </c>
      <c r="O29" s="214">
        <f>VLOOKUP($M29,Лист5!$A$1:$N$10,3,FALSE)*$K29</f>
        <v>656.99997772375684</v>
      </c>
      <c r="P29" s="214">
        <f>VLOOKUP($M29,Лист5!$A$1:$N$10,4,FALSE)*$K29</f>
        <v>0</v>
      </c>
      <c r="Q29" s="214">
        <f>VLOOKUP($M29,Лист5!$A$1:$N$10,5,FALSE)*$K29</f>
        <v>532.70268464088394</v>
      </c>
      <c r="R29" s="214">
        <f>VLOOKUP($M29,Лист5!$A$1:$N$10,6,FALSE)*$K29</f>
        <v>887.83780773480657</v>
      </c>
      <c r="S29" s="214">
        <f>VLOOKUP($M29,Лист5!$A$1:$N$10,7,FALSE)*$K29</f>
        <v>2663.5134232044197</v>
      </c>
      <c r="T29" s="214">
        <f>VLOOKUP($M29,Лист5!$A$1:$N$10,8,FALSE)*$K29</f>
        <v>0</v>
      </c>
      <c r="U29" s="214">
        <f>VLOOKUP($M29,Лист5!$A$1:$N$10,9,FALSE)*$K29</f>
        <v>0</v>
      </c>
      <c r="V29" s="214">
        <f>VLOOKUP($M29,Лист5!$A$1:$N$10,10,FALSE)*$K29</f>
        <v>0</v>
      </c>
      <c r="W29" s="214">
        <f>VLOOKUP($M29,Лист5!$A$1:$N$10,11,FALSE)*$K29</f>
        <v>0</v>
      </c>
      <c r="X29" s="214">
        <f>VLOOKUP($M29,Лист5!$A$1:$N$10,12,FALSE)*$K29</f>
        <v>0</v>
      </c>
      <c r="Y29" s="214">
        <f>VLOOKUP($M29,Лист5!$A$1:$N$10,13,FALSE)*$K29</f>
        <v>0</v>
      </c>
      <c r="Z29" t="s">
        <v>225</v>
      </c>
      <c r="AA29" s="25"/>
      <c r="AB29" s="25"/>
      <c r="AC29" s="25"/>
      <c r="AD29" s="25"/>
      <c r="AE29" s="25"/>
      <c r="AF29" s="25"/>
      <c r="AG29" s="25"/>
      <c r="AH29" s="25"/>
      <c r="AI29" s="25"/>
    </row>
    <row r="30" spans="1:35" s="13" customFormat="1" ht="15" customHeight="1">
      <c r="A30" s="20"/>
      <c r="B30" s="234">
        <v>6</v>
      </c>
      <c r="C30" s="7" t="s">
        <v>46</v>
      </c>
      <c r="D30" s="7" t="s">
        <v>40</v>
      </c>
      <c r="E30" s="7">
        <v>0.91600000000000004</v>
      </c>
      <c r="F30" s="7">
        <v>832</v>
      </c>
      <c r="G30" s="7">
        <v>2.57</v>
      </c>
      <c r="H30" s="9">
        <f t="shared" si="0"/>
        <v>28.956980769230768</v>
      </c>
      <c r="I30" s="230">
        <v>7</v>
      </c>
      <c r="J30" s="10">
        <f t="shared" si="1"/>
        <v>24092.207999999999</v>
      </c>
      <c r="K30" s="11">
        <f t="shared" si="2"/>
        <v>22068.462528</v>
      </c>
      <c r="L30" s="11" t="s">
        <v>485</v>
      </c>
      <c r="M30" s="24" t="s">
        <v>43</v>
      </c>
      <c r="N30" s="214">
        <f>VLOOKUP($M30,Лист5!$A$1:$N$10,2,FALSE)*$K30</f>
        <v>17417.886762430939</v>
      </c>
      <c r="O30" s="214">
        <f>VLOOKUP($M30,Лист5!$A$1:$N$10,3,FALSE)*$K30</f>
        <v>644.4618102099447</v>
      </c>
      <c r="P30" s="214">
        <f>VLOOKUP($M30,Лист5!$A$1:$N$10,4,FALSE)*$K30</f>
        <v>0</v>
      </c>
      <c r="Q30" s="214">
        <f>VLOOKUP($M30,Лист5!$A$1:$N$10,5,FALSE)*$K30</f>
        <v>522.53660287292814</v>
      </c>
      <c r="R30" s="214">
        <f>VLOOKUP($M30,Лист5!$A$1:$N$10,6,FALSE)*$K30</f>
        <v>870.89433812154698</v>
      </c>
      <c r="S30" s="214">
        <f>VLOOKUP($M30,Лист5!$A$1:$N$10,7,FALSE)*$K30</f>
        <v>2612.6830143646407</v>
      </c>
      <c r="T30" s="214">
        <f>VLOOKUP($M30,Лист5!$A$1:$N$10,8,FALSE)*$K30</f>
        <v>0</v>
      </c>
      <c r="U30" s="214">
        <f>VLOOKUP($M30,Лист5!$A$1:$N$10,9,FALSE)*$K30</f>
        <v>0</v>
      </c>
      <c r="V30" s="214">
        <f>VLOOKUP($M30,Лист5!$A$1:$N$10,10,FALSE)*$K30</f>
        <v>0</v>
      </c>
      <c r="W30" s="214">
        <f>VLOOKUP($M30,Лист5!$A$1:$N$10,11,FALSE)*$K30</f>
        <v>0</v>
      </c>
      <c r="X30" s="214">
        <f>VLOOKUP($M30,Лист5!$A$1:$N$10,12,FALSE)*$K30</f>
        <v>0</v>
      </c>
      <c r="Y30" s="214">
        <f>VLOOKUP($M30,Лист5!$A$1:$N$10,13,FALSE)*$K30</f>
        <v>0</v>
      </c>
      <c r="Z30" t="s">
        <v>225</v>
      </c>
      <c r="AA30" s="25"/>
      <c r="AB30" s="25"/>
      <c r="AC30" s="25"/>
      <c r="AD30" s="25"/>
      <c r="AE30" s="25"/>
      <c r="AF30" s="25"/>
      <c r="AG30" s="25"/>
      <c r="AH30" s="25"/>
      <c r="AI30" s="25"/>
    </row>
    <row r="31" spans="1:35" ht="15" hidden="1" customHeight="1">
      <c r="A31" s="20"/>
      <c r="B31" s="235"/>
      <c r="C31" s="7" t="s">
        <v>47</v>
      </c>
      <c r="D31" s="7" t="s">
        <v>42</v>
      </c>
      <c r="E31" s="7">
        <v>1.008</v>
      </c>
      <c r="F31" s="7">
        <v>832</v>
      </c>
      <c r="G31" s="7">
        <v>2.57</v>
      </c>
      <c r="H31" s="18">
        <f t="shared" si="0"/>
        <v>0</v>
      </c>
      <c r="I31" s="230"/>
      <c r="J31" s="10">
        <f t="shared" si="1"/>
        <v>0</v>
      </c>
      <c r="K31" s="11">
        <f t="shared" si="2"/>
        <v>0</v>
      </c>
      <c r="L31" s="11" t="s">
        <v>485</v>
      </c>
      <c r="M31" s="24" t="s">
        <v>43</v>
      </c>
      <c r="N31" s="214">
        <f>VLOOKUP($M31,Лист5!$A$1:$N$10,2,FALSE)*$K31</f>
        <v>0</v>
      </c>
      <c r="O31" s="214">
        <f>VLOOKUP($M31,Лист5!$A$1:$N$10,3,FALSE)*$K31</f>
        <v>0</v>
      </c>
      <c r="P31" s="214">
        <f>VLOOKUP($M31,Лист5!$A$1:$N$10,4,FALSE)*$K31</f>
        <v>0</v>
      </c>
      <c r="Q31" s="214">
        <f>VLOOKUP($M31,Лист5!$A$1:$N$10,5,FALSE)*$K31</f>
        <v>0</v>
      </c>
      <c r="R31" s="214">
        <f>VLOOKUP($M31,Лист5!$A$1:$N$10,6,FALSE)*$K31</f>
        <v>0</v>
      </c>
      <c r="S31" s="214">
        <f>VLOOKUP($M31,Лист5!$A$1:$N$10,7,FALSE)*$K31</f>
        <v>0</v>
      </c>
      <c r="T31" s="214">
        <f>VLOOKUP($M31,Лист5!$A$1:$N$10,8,FALSE)*$K31</f>
        <v>0</v>
      </c>
      <c r="U31" s="214">
        <f>VLOOKUP($M31,Лист5!$A$1:$N$10,9,FALSE)*$K31</f>
        <v>0</v>
      </c>
      <c r="V31" s="214">
        <f>VLOOKUP($M31,Лист5!$A$1:$N$10,10,FALSE)*$K31</f>
        <v>0</v>
      </c>
      <c r="W31" s="214">
        <f>VLOOKUP($M31,Лист5!$A$1:$N$10,11,FALSE)*$K31</f>
        <v>0</v>
      </c>
      <c r="X31" s="214">
        <f>VLOOKUP($M31,Лист5!$A$1:$N$10,12,FALSE)*$K31</f>
        <v>0</v>
      </c>
      <c r="Y31" s="214">
        <f>VLOOKUP($M31,Лист5!$A$1:$N$10,13,FALSE)*$K31</f>
        <v>0</v>
      </c>
      <c r="Z31" t="s">
        <v>225</v>
      </c>
      <c r="AA31" s="14"/>
      <c r="AB31" s="14"/>
      <c r="AC31" s="14"/>
      <c r="AD31" s="14"/>
      <c r="AE31" s="14"/>
      <c r="AF31" s="14"/>
      <c r="AG31" s="14"/>
      <c r="AH31" s="14"/>
      <c r="AI31" s="14"/>
    </row>
    <row r="32" spans="1:35" ht="15" hidden="1" customHeight="1">
      <c r="A32" s="6"/>
      <c r="B32" s="235"/>
      <c r="C32" s="7" t="s">
        <v>48</v>
      </c>
      <c r="D32" s="7" t="s">
        <v>42</v>
      </c>
      <c r="E32" s="7">
        <v>1.008</v>
      </c>
      <c r="F32" s="7">
        <v>832</v>
      </c>
      <c r="G32" s="7">
        <v>2.5099999999999998</v>
      </c>
      <c r="H32" s="18">
        <f t="shared" si="0"/>
        <v>0</v>
      </c>
      <c r="I32" s="230"/>
      <c r="J32" s="10">
        <f t="shared" si="1"/>
        <v>0</v>
      </c>
      <c r="K32" s="11">
        <f t="shared" si="2"/>
        <v>0</v>
      </c>
      <c r="L32" s="11" t="s">
        <v>485</v>
      </c>
      <c r="M32" s="24" t="s">
        <v>43</v>
      </c>
      <c r="N32" s="214">
        <f>VLOOKUP($M32,Лист5!$A$1:$N$10,2,FALSE)*$K32</f>
        <v>0</v>
      </c>
      <c r="O32" s="214">
        <f>VLOOKUP($M32,Лист5!$A$1:$N$10,3,FALSE)*$K32</f>
        <v>0</v>
      </c>
      <c r="P32" s="214">
        <f>VLOOKUP($M32,Лист5!$A$1:$N$10,4,FALSE)*$K32</f>
        <v>0</v>
      </c>
      <c r="Q32" s="214">
        <f>VLOOKUP($M32,Лист5!$A$1:$N$10,5,FALSE)*$K32</f>
        <v>0</v>
      </c>
      <c r="R32" s="214">
        <f>VLOOKUP($M32,Лист5!$A$1:$N$10,6,FALSE)*$K32</f>
        <v>0</v>
      </c>
      <c r="S32" s="214">
        <f>VLOOKUP($M32,Лист5!$A$1:$N$10,7,FALSE)*$K32</f>
        <v>0</v>
      </c>
      <c r="T32" s="214">
        <f>VLOOKUP($M32,Лист5!$A$1:$N$10,8,FALSE)*$K32</f>
        <v>0</v>
      </c>
      <c r="U32" s="214">
        <f>VLOOKUP($M32,Лист5!$A$1:$N$10,9,FALSE)*$K32</f>
        <v>0</v>
      </c>
      <c r="V32" s="214">
        <f>VLOOKUP($M32,Лист5!$A$1:$N$10,10,FALSE)*$K32</f>
        <v>0</v>
      </c>
      <c r="W32" s="214">
        <f>VLOOKUP($M32,Лист5!$A$1:$N$10,11,FALSE)*$K32</f>
        <v>0</v>
      </c>
      <c r="X32" s="214">
        <f>VLOOKUP($M32,Лист5!$A$1:$N$10,12,FALSE)*$K32</f>
        <v>0</v>
      </c>
      <c r="Y32" s="214">
        <f>VLOOKUP($M32,Лист5!$A$1:$N$10,13,FALSE)*$K32</f>
        <v>0</v>
      </c>
      <c r="Z32" t="s">
        <v>225</v>
      </c>
      <c r="AA32" s="14"/>
      <c r="AB32" s="14"/>
      <c r="AC32" s="14"/>
      <c r="AD32" s="14"/>
      <c r="AE32" s="14"/>
      <c r="AF32" s="14"/>
      <c r="AG32" s="14"/>
      <c r="AH32" s="14"/>
      <c r="AI32" s="14"/>
    </row>
    <row r="33" spans="1:1021 1029:2045 2053:3069 3077:4093 4101:5117 5125:6141 6149:7165 7173:8189 8197:9213 9221:10237 10245:11261 11269:12285 12293:13309 13317:14333 14341:15357 15365:16360">
      <c r="A33" s="20"/>
      <c r="B33" s="235">
        <v>2</v>
      </c>
      <c r="C33" s="7" t="s">
        <v>49</v>
      </c>
      <c r="D33" s="7" t="s">
        <v>42</v>
      </c>
      <c r="E33" s="7">
        <v>1.008</v>
      </c>
      <c r="F33" s="7">
        <v>832</v>
      </c>
      <c r="G33" s="231">
        <v>2.66</v>
      </c>
      <c r="H33" s="18">
        <f t="shared" si="0"/>
        <v>29.971038461538463</v>
      </c>
      <c r="I33" s="230">
        <v>7</v>
      </c>
      <c r="J33" s="10">
        <f t="shared" si="1"/>
        <v>24935.904000000002</v>
      </c>
      <c r="K33" s="11">
        <f t="shared" si="2"/>
        <v>25135.391232000002</v>
      </c>
      <c r="L33" s="11" t="s">
        <v>485</v>
      </c>
      <c r="M33" s="24" t="s">
        <v>43</v>
      </c>
      <c r="N33" s="214">
        <f>VLOOKUP($M33,Лист5!$A$1:$N$10,2,FALSE)*$K33</f>
        <v>19838.50925966851</v>
      </c>
      <c r="O33" s="214">
        <f>VLOOKUP($M33,Лист5!$A$1:$N$10,3,FALSE)*$K33</f>
        <v>734.02484260773485</v>
      </c>
      <c r="P33" s="214">
        <f>VLOOKUP($M33,Лист5!$A$1:$N$10,4,FALSE)*$K33</f>
        <v>0</v>
      </c>
      <c r="Q33" s="214">
        <f>VLOOKUP($M33,Лист5!$A$1:$N$10,5,FALSE)*$K33</f>
        <v>595.15527779005527</v>
      </c>
      <c r="R33" s="214">
        <f>VLOOKUP($M33,Лист5!$A$1:$N$10,6,FALSE)*$K33</f>
        <v>991.92546298342552</v>
      </c>
      <c r="S33" s="214">
        <f>VLOOKUP($M33,Лист5!$A$1:$N$10,7,FALSE)*$K33</f>
        <v>2975.7763889502767</v>
      </c>
      <c r="T33" s="214">
        <f>VLOOKUP($M33,Лист5!$A$1:$N$10,8,FALSE)*$K33</f>
        <v>0</v>
      </c>
      <c r="U33" s="214">
        <f>VLOOKUP($M33,Лист5!$A$1:$N$10,9,FALSE)*$K33</f>
        <v>0</v>
      </c>
      <c r="V33" s="214">
        <f>VLOOKUP($M33,Лист5!$A$1:$N$10,10,FALSE)*$K33</f>
        <v>0</v>
      </c>
      <c r="W33" s="214">
        <f>VLOOKUP($M33,Лист5!$A$1:$N$10,11,FALSE)*$K33</f>
        <v>0</v>
      </c>
      <c r="X33" s="214">
        <f>VLOOKUP($M33,Лист5!$A$1:$N$10,12,FALSE)*$K33</f>
        <v>0</v>
      </c>
      <c r="Y33" s="214">
        <f>VLOOKUP($M33,Лист5!$A$1:$N$10,13,FALSE)*$K33</f>
        <v>0</v>
      </c>
      <c r="Z33" t="s">
        <v>225</v>
      </c>
      <c r="AA33" s="14"/>
      <c r="AB33" s="14"/>
      <c r="AC33" s="14"/>
      <c r="AD33" s="14"/>
      <c r="AE33" s="14"/>
      <c r="AF33" s="14"/>
      <c r="AG33" s="14"/>
      <c r="AH33" s="14"/>
      <c r="AI33" s="14"/>
    </row>
    <row r="34" spans="1:1021 1029:2045 2053:3069 3077:4093 4101:5117 5125:6141 6149:7165 7173:8189 8197:9213 9221:10237 10245:11261 11269:12285 12293:13309 13317:14333 14341:15357 15365:16360">
      <c r="A34" s="6"/>
      <c r="B34" s="235">
        <v>2</v>
      </c>
      <c r="C34" s="7" t="s">
        <v>50</v>
      </c>
      <c r="D34" s="7" t="s">
        <v>42</v>
      </c>
      <c r="E34" s="7">
        <v>1.008</v>
      </c>
      <c r="F34" s="7">
        <v>832</v>
      </c>
      <c r="G34" s="231">
        <v>2.61</v>
      </c>
      <c r="H34" s="18">
        <f t="shared" ref="H34:H65" si="3">J34/F34</f>
        <v>29.407673076923079</v>
      </c>
      <c r="I34" s="230">
        <v>7</v>
      </c>
      <c r="J34" s="10">
        <f t="shared" ref="J34:J65" si="4">G34*$J$1*I34</f>
        <v>24467.184000000001</v>
      </c>
      <c r="K34" s="11">
        <f t="shared" ref="K34:K65" si="5">J34*E34</f>
        <v>24662.921472000002</v>
      </c>
      <c r="L34" s="11" t="s">
        <v>485</v>
      </c>
      <c r="M34" s="24" t="s">
        <v>43</v>
      </c>
      <c r="N34" s="214">
        <f>VLOOKUP($M34,Лист5!$A$1:$N$10,2,FALSE)*$K34</f>
        <v>19465.604950276243</v>
      </c>
      <c r="O34" s="214">
        <f>VLOOKUP($M34,Лист5!$A$1:$N$10,3,FALSE)*$K34</f>
        <v>720.22738316022105</v>
      </c>
      <c r="P34" s="214">
        <f>VLOOKUP($M34,Лист5!$A$1:$N$10,4,FALSE)*$K34</f>
        <v>0</v>
      </c>
      <c r="Q34" s="214">
        <f>VLOOKUP($M34,Лист5!$A$1:$N$10,5,FALSE)*$K34</f>
        <v>583.9681485082873</v>
      </c>
      <c r="R34" s="214">
        <f>VLOOKUP($M34,Лист5!$A$1:$N$10,6,FALSE)*$K34</f>
        <v>973.28024751381224</v>
      </c>
      <c r="S34" s="214">
        <f>VLOOKUP($M34,Лист5!$A$1:$N$10,7,FALSE)*$K34</f>
        <v>2919.8407425414366</v>
      </c>
      <c r="T34" s="214">
        <f>VLOOKUP($M34,Лист5!$A$1:$N$10,8,FALSE)*$K34</f>
        <v>0</v>
      </c>
      <c r="U34" s="214">
        <f>VLOOKUP($M34,Лист5!$A$1:$N$10,9,FALSE)*$K34</f>
        <v>0</v>
      </c>
      <c r="V34" s="214">
        <f>VLOOKUP($M34,Лист5!$A$1:$N$10,10,FALSE)*$K34</f>
        <v>0</v>
      </c>
      <c r="W34" s="214">
        <f>VLOOKUP($M34,Лист5!$A$1:$N$10,11,FALSE)*$K34</f>
        <v>0</v>
      </c>
      <c r="X34" s="214">
        <f>VLOOKUP($M34,Лист5!$A$1:$N$10,12,FALSE)*$K34</f>
        <v>0</v>
      </c>
      <c r="Y34" s="214">
        <f>VLOOKUP($M34,Лист5!$A$1:$N$10,13,FALSE)*$K34</f>
        <v>0</v>
      </c>
      <c r="Z34" t="s">
        <v>225</v>
      </c>
      <c r="AA34" s="14"/>
      <c r="AB34" s="14"/>
      <c r="AC34" s="14"/>
      <c r="AD34" s="14"/>
      <c r="AE34" s="14"/>
      <c r="AF34" s="14"/>
      <c r="AG34" s="14"/>
      <c r="AH34" s="14"/>
      <c r="AI34" s="14"/>
    </row>
    <row r="35" spans="1:1021 1029:2045 2053:3069 3077:4093 4101:5117 5125:6141 6149:7165 7173:8189 8197:9213 9221:10237 10245:11261 11269:12285 12293:13309 13317:14333 14341:15357 15365:16360" s="13" customFormat="1" ht="16.5" customHeight="1">
      <c r="A35" s="20"/>
      <c r="B35" s="234">
        <v>15</v>
      </c>
      <c r="C35" s="7" t="s">
        <v>51</v>
      </c>
      <c r="D35" s="7" t="s">
        <v>52</v>
      </c>
      <c r="E35" s="7">
        <v>1.0669999999999999</v>
      </c>
      <c r="F35" s="26">
        <v>624</v>
      </c>
      <c r="G35" s="7">
        <v>2.68</v>
      </c>
      <c r="H35" s="9">
        <f t="shared" si="3"/>
        <v>40.261846153846157</v>
      </c>
      <c r="I35" s="230">
        <v>7</v>
      </c>
      <c r="J35" s="10">
        <f t="shared" si="4"/>
        <v>25123.392000000003</v>
      </c>
      <c r="K35" s="11">
        <f t="shared" si="5"/>
        <v>26806.659264000002</v>
      </c>
      <c r="L35" s="11" t="s">
        <v>485</v>
      </c>
      <c r="M35" s="19" t="s">
        <v>38</v>
      </c>
      <c r="N35" s="214">
        <f>VLOOKUP($M35,Лист5!$A$1:$N$10,2,FALSE)*$K35</f>
        <v>21207.800050632912</v>
      </c>
      <c r="O35" s="214">
        <f>VLOOKUP($M35,Лист5!$A$1:$N$10,3,FALSE)*$K35</f>
        <v>721.06520172151897</v>
      </c>
      <c r="P35" s="214">
        <f>VLOOKUP($M35,Лист5!$A$1:$N$10,4,FALSE)*$K35</f>
        <v>0</v>
      </c>
      <c r="Q35" s="214">
        <f>VLOOKUP($M35,Лист5!$A$1:$N$10,5,FALSE)*$K35</f>
        <v>636.23400151898738</v>
      </c>
      <c r="R35" s="214">
        <f>VLOOKUP($M35,Лист5!$A$1:$N$10,6,FALSE)*$K35</f>
        <v>1060.3900025316455</v>
      </c>
      <c r="S35" s="214">
        <f>VLOOKUP($M35,Лист5!$A$1:$N$10,7,FALSE)*$K35</f>
        <v>3181.1700075949366</v>
      </c>
      <c r="T35" s="214">
        <f>VLOOKUP($M35,Лист5!$A$1:$N$10,8,FALSE)*$K35</f>
        <v>0</v>
      </c>
      <c r="U35" s="214">
        <f>VLOOKUP($M35,Лист5!$A$1:$N$10,9,FALSE)*$K35</f>
        <v>0</v>
      </c>
      <c r="V35" s="214">
        <f>VLOOKUP($M35,Лист5!$A$1:$N$10,10,FALSE)*$K35</f>
        <v>0</v>
      </c>
      <c r="W35" s="214">
        <f>VLOOKUP($M35,Лист5!$A$1:$N$10,11,FALSE)*$K35</f>
        <v>0</v>
      </c>
      <c r="X35" s="214">
        <f>VLOOKUP($M35,Лист5!$A$1:$N$10,12,FALSE)*$K35</f>
        <v>0</v>
      </c>
      <c r="Y35" s="214">
        <f>VLOOKUP($M35,Лист5!$A$1:$N$10,13,FALSE)*$K35</f>
        <v>0</v>
      </c>
      <c r="Z35" t="s">
        <v>225</v>
      </c>
    </row>
    <row r="36" spans="1:1021 1029:2045 2053:3069 3077:4093 4101:5117 5125:6141 6149:7165 7173:8189 8197:9213 9221:10237 10245:11261 11269:12285 12293:13309 13317:14333 14341:15357 15365:16360">
      <c r="A36" s="6"/>
      <c r="B36" s="234">
        <v>3</v>
      </c>
      <c r="C36" s="7" t="s">
        <v>53</v>
      </c>
      <c r="D36" s="7" t="s">
        <v>54</v>
      </c>
      <c r="E36" s="7">
        <v>1.165</v>
      </c>
      <c r="F36" s="26">
        <v>624</v>
      </c>
      <c r="G36" s="7">
        <v>2.4300000000000002</v>
      </c>
      <c r="H36" s="9">
        <f t="shared" si="3"/>
        <v>36.506076923076925</v>
      </c>
      <c r="I36" s="230">
        <v>7</v>
      </c>
      <c r="J36" s="10">
        <f t="shared" si="4"/>
        <v>22779.792000000001</v>
      </c>
      <c r="K36" s="11">
        <f t="shared" si="5"/>
        <v>26538.457680000003</v>
      </c>
      <c r="L36" s="11" t="s">
        <v>485</v>
      </c>
      <c r="M36" s="24" t="s">
        <v>43</v>
      </c>
      <c r="N36" s="214">
        <f>VLOOKUP($M36,Лист5!$A$1:$N$10,2,FALSE)*$K36</f>
        <v>20945.901878453038</v>
      </c>
      <c r="O36" s="214">
        <f>VLOOKUP($M36,Лист5!$A$1:$N$10,3,FALSE)*$K36</f>
        <v>774.99836950276256</v>
      </c>
      <c r="P36" s="214">
        <f>VLOOKUP($M36,Лист5!$A$1:$N$10,4,FALSE)*$K36</f>
        <v>0</v>
      </c>
      <c r="Q36" s="214">
        <f>VLOOKUP($M36,Лист5!$A$1:$N$10,5,FALSE)*$K36</f>
        <v>628.37705635359123</v>
      </c>
      <c r="R36" s="214">
        <f>VLOOKUP($M36,Лист5!$A$1:$N$10,6,FALSE)*$K36</f>
        <v>1047.2950939226521</v>
      </c>
      <c r="S36" s="214">
        <f>VLOOKUP($M36,Лист5!$A$1:$N$10,7,FALSE)*$K36</f>
        <v>3141.8852817679563</v>
      </c>
      <c r="T36" s="214">
        <f>VLOOKUP($M36,Лист5!$A$1:$N$10,8,FALSE)*$K36</f>
        <v>0</v>
      </c>
      <c r="U36" s="214">
        <f>VLOOKUP($M36,Лист5!$A$1:$N$10,9,FALSE)*$K36</f>
        <v>0</v>
      </c>
      <c r="V36" s="214">
        <f>VLOOKUP($M36,Лист5!$A$1:$N$10,10,FALSE)*$K36</f>
        <v>0</v>
      </c>
      <c r="W36" s="214">
        <f>VLOOKUP($M36,Лист5!$A$1:$N$10,11,FALSE)*$K36</f>
        <v>0</v>
      </c>
      <c r="X36" s="214">
        <f>VLOOKUP($M36,Лист5!$A$1:$N$10,12,FALSE)*$K36</f>
        <v>0</v>
      </c>
      <c r="Y36" s="214">
        <f>VLOOKUP($M36,Лист5!$A$1:$N$10,13,FALSE)*$K36</f>
        <v>0</v>
      </c>
      <c r="Z36" t="s">
        <v>225</v>
      </c>
    </row>
    <row r="37" spans="1:1021 1029:2045 2053:3069 3077:4093 4101:5117 5125:6141 6149:7165 7173:8189 8197:9213 9221:10237 10245:11261 11269:12285 12293:13309 13317:14333 14341:15357 15365:16360" ht="15" customHeight="1">
      <c r="A37" s="6"/>
      <c r="B37" s="234">
        <v>13</v>
      </c>
      <c r="C37" s="7" t="s">
        <v>502</v>
      </c>
      <c r="D37" s="7" t="s">
        <v>54</v>
      </c>
      <c r="E37" s="7">
        <v>1.165</v>
      </c>
      <c r="F37" s="26">
        <v>624</v>
      </c>
      <c r="G37" s="7">
        <v>2.86</v>
      </c>
      <c r="H37" s="9">
        <f t="shared" si="3"/>
        <v>42.966000000000001</v>
      </c>
      <c r="I37" s="230">
        <v>7</v>
      </c>
      <c r="J37" s="10">
        <f t="shared" si="4"/>
        <v>26810.784</v>
      </c>
      <c r="K37" s="11">
        <f t="shared" si="5"/>
        <v>31234.56336</v>
      </c>
      <c r="L37" s="11" t="s">
        <v>485</v>
      </c>
      <c r="M37" s="24" t="s">
        <v>43</v>
      </c>
      <c r="N37" s="214">
        <f>VLOOKUP($M37,Лист5!$A$1:$N$10,2,FALSE)*$K37</f>
        <v>24652.378342541437</v>
      </c>
      <c r="O37" s="214">
        <f>VLOOKUP($M37,Лист5!$A$1:$N$10,3,FALSE)*$K37</f>
        <v>912.13799867403316</v>
      </c>
      <c r="P37" s="214">
        <f>VLOOKUP($M37,Лист5!$A$1:$N$10,4,FALSE)*$K37</f>
        <v>0</v>
      </c>
      <c r="Q37" s="214">
        <f>VLOOKUP($M37,Лист5!$A$1:$N$10,5,FALSE)*$K37</f>
        <v>739.57135027624304</v>
      </c>
      <c r="R37" s="214">
        <f>VLOOKUP($M37,Лист5!$A$1:$N$10,6,FALSE)*$K37</f>
        <v>1232.6189171270719</v>
      </c>
      <c r="S37" s="214">
        <f>VLOOKUP($M37,Лист5!$A$1:$N$10,7,FALSE)*$K37</f>
        <v>3697.8567513812154</v>
      </c>
      <c r="T37" s="214">
        <f>VLOOKUP($M37,Лист5!$A$1:$N$10,8,FALSE)*$K37</f>
        <v>0</v>
      </c>
      <c r="U37" s="214">
        <f>VLOOKUP($M37,Лист5!$A$1:$N$10,9,FALSE)*$K37</f>
        <v>0</v>
      </c>
      <c r="V37" s="214">
        <f>VLOOKUP($M37,Лист5!$A$1:$N$10,10,FALSE)*$K37</f>
        <v>0</v>
      </c>
      <c r="W37" s="214">
        <f>VLOOKUP($M37,Лист5!$A$1:$N$10,11,FALSE)*$K37</f>
        <v>0</v>
      </c>
      <c r="X37" s="214">
        <f>VLOOKUP($M37,Лист5!$A$1:$N$10,12,FALSE)*$K37</f>
        <v>0</v>
      </c>
      <c r="Y37" s="214">
        <f>VLOOKUP($M37,Лист5!$A$1:$N$10,13,FALSE)*$K37</f>
        <v>0</v>
      </c>
      <c r="Z37" t="s">
        <v>225</v>
      </c>
    </row>
    <row r="38" spans="1:1021 1029:2045 2053:3069 3077:4093 4101:5117 5125:6141 6149:7165 7173:8189 8197:9213 9221:10237 10245:11261 11269:12285 12293:13309 13317:14333 14341:15357 15365:16360" ht="15" customHeight="1">
      <c r="A38" s="6"/>
      <c r="B38" s="233">
        <v>8</v>
      </c>
      <c r="C38" s="7" t="s">
        <v>56</v>
      </c>
      <c r="D38" s="7" t="s">
        <v>54</v>
      </c>
      <c r="E38" s="7">
        <v>1.165</v>
      </c>
      <c r="F38" s="26">
        <v>624</v>
      </c>
      <c r="G38" s="7">
        <v>2.57</v>
      </c>
      <c r="H38" s="18">
        <f t="shared" si="3"/>
        <v>27.578076923076917</v>
      </c>
      <c r="I38" s="230">
        <v>5</v>
      </c>
      <c r="J38" s="10">
        <f t="shared" si="4"/>
        <v>17208.719999999998</v>
      </c>
      <c r="K38" s="11">
        <f t="shared" si="5"/>
        <v>20048.158799999997</v>
      </c>
      <c r="L38" s="11" t="s">
        <v>485</v>
      </c>
      <c r="M38" s="24" t="s">
        <v>43</v>
      </c>
      <c r="N38" s="214">
        <f>VLOOKUP($M38,Лист5!$A$1:$N$10,2,FALSE)*$K38</f>
        <v>15823.329755327542</v>
      </c>
      <c r="O38" s="214">
        <f>VLOOKUP($M38,Лист5!$A$1:$N$10,3,FALSE)*$K38</f>
        <v>585.46320094711905</v>
      </c>
      <c r="P38" s="214">
        <f>VLOOKUP($M38,Лист5!$A$1:$N$10,4,FALSE)*$K38</f>
        <v>0</v>
      </c>
      <c r="Q38" s="214">
        <f>VLOOKUP($M38,Лист5!$A$1:$N$10,5,FALSE)*$K38</f>
        <v>474.69989265982628</v>
      </c>
      <c r="R38" s="214">
        <f>VLOOKUP($M38,Лист5!$A$1:$N$10,6,FALSE)*$K38</f>
        <v>791.16648776637714</v>
      </c>
      <c r="S38" s="214">
        <f>VLOOKUP($M38,Лист5!$A$1:$N$10,7,FALSE)*$K38</f>
        <v>2373.4994632991315</v>
      </c>
      <c r="T38" s="214">
        <f>VLOOKUP($M38,Лист5!$A$1:$N$10,8,FALSE)*$K38</f>
        <v>0</v>
      </c>
      <c r="U38" s="214">
        <f>VLOOKUP($M38,Лист5!$A$1:$N$10,9,FALSE)*$K38</f>
        <v>0</v>
      </c>
      <c r="V38" s="214">
        <f>VLOOKUP($M38,Лист5!$A$1:$N$10,10,FALSE)*$K38</f>
        <v>0</v>
      </c>
      <c r="W38" s="214">
        <f>VLOOKUP($M38,Лист5!$A$1:$N$10,11,FALSE)*$K38</f>
        <v>0</v>
      </c>
      <c r="X38" s="214">
        <f>VLOOKUP($M38,Лист5!$A$1:$N$10,12,FALSE)*$K38</f>
        <v>0</v>
      </c>
      <c r="Y38" s="214">
        <f>VLOOKUP($M38,Лист5!$A$1:$N$10,13,FALSE)*$K38</f>
        <v>0</v>
      </c>
      <c r="Z38" t="s">
        <v>225</v>
      </c>
    </row>
    <row r="39" spans="1:1021 1029:2045 2053:3069 3077:4093 4101:5117 5125:6141 6149:7165 7173:8189 8197:9213 9221:10237 10245:11261 11269:12285 12293:13309 13317:14333 14341:15357 15365:16360" ht="15" customHeight="1">
      <c r="A39" s="6"/>
      <c r="B39" s="233">
        <v>8</v>
      </c>
      <c r="C39" s="7" t="s">
        <v>57</v>
      </c>
      <c r="D39" s="7" t="s">
        <v>54</v>
      </c>
      <c r="E39" s="7">
        <v>1.165</v>
      </c>
      <c r="F39" s="26">
        <v>624</v>
      </c>
      <c r="G39" s="7">
        <v>2.48</v>
      </c>
      <c r="H39" s="18">
        <f t="shared" si="3"/>
        <v>26.612307692307688</v>
      </c>
      <c r="I39" s="230">
        <v>5</v>
      </c>
      <c r="J39" s="10">
        <f t="shared" si="4"/>
        <v>16606.079999999998</v>
      </c>
      <c r="K39" s="11">
        <f t="shared" si="5"/>
        <v>19346.083199999997</v>
      </c>
      <c r="L39" s="11" t="s">
        <v>485</v>
      </c>
      <c r="M39" s="24" t="s">
        <v>43</v>
      </c>
      <c r="N39" s="214">
        <f>VLOOKUP($M39,Лист5!$A$1:$N$10,2,FALSE)*$K39</f>
        <v>15269.205367008679</v>
      </c>
      <c r="O39" s="214">
        <f>VLOOKUP($M39,Лист5!$A$1:$N$10,3,FALSE)*$K39</f>
        <v>564.96059857932119</v>
      </c>
      <c r="P39" s="214">
        <f>VLOOKUP($M39,Лист5!$A$1:$N$10,4,FALSE)*$K39</f>
        <v>0</v>
      </c>
      <c r="Q39" s="214">
        <f>VLOOKUP($M39,Лист5!$A$1:$N$10,5,FALSE)*$K39</f>
        <v>458.07616101026036</v>
      </c>
      <c r="R39" s="214">
        <f>VLOOKUP($M39,Лист5!$A$1:$N$10,6,FALSE)*$K39</f>
        <v>763.46026835043403</v>
      </c>
      <c r="S39" s="214">
        <f>VLOOKUP($M39,Лист5!$A$1:$N$10,7,FALSE)*$K39</f>
        <v>2290.3808050513021</v>
      </c>
      <c r="T39" s="214">
        <f>VLOOKUP($M39,Лист5!$A$1:$N$10,8,FALSE)*$K39</f>
        <v>0</v>
      </c>
      <c r="U39" s="214">
        <f>VLOOKUP($M39,Лист5!$A$1:$N$10,9,FALSE)*$K39</f>
        <v>0</v>
      </c>
      <c r="V39" s="214">
        <f>VLOOKUP($M39,Лист5!$A$1:$N$10,10,FALSE)*$K39</f>
        <v>0</v>
      </c>
      <c r="W39" s="214">
        <f>VLOOKUP($M39,Лист5!$A$1:$N$10,11,FALSE)*$K39</f>
        <v>0</v>
      </c>
      <c r="X39" s="214">
        <f>VLOOKUP($M39,Лист5!$A$1:$N$10,12,FALSE)*$K39</f>
        <v>0</v>
      </c>
      <c r="Y39" s="214">
        <f>VLOOKUP($M39,Лист5!$A$1:$N$10,13,FALSE)*$K39</f>
        <v>0</v>
      </c>
      <c r="Z39" t="s">
        <v>225</v>
      </c>
    </row>
    <row r="40" spans="1:1021 1029:2045 2053:3069 3077:4093 4101:5117 5125:6141 6149:7165 7173:8189 8197:9213 9221:10237 10245:11261 11269:12285 12293:13309 13317:14333 14341:15357 15365:16360" ht="15" hidden="1" customHeight="1">
      <c r="A40" s="6"/>
      <c r="B40" s="234"/>
      <c r="C40" s="7" t="s">
        <v>58</v>
      </c>
      <c r="D40" s="7" t="s">
        <v>59</v>
      </c>
      <c r="E40" s="7">
        <v>1.157</v>
      </c>
      <c r="F40" s="26">
        <v>624</v>
      </c>
      <c r="G40" s="7">
        <v>2.33</v>
      </c>
      <c r="H40" s="9">
        <f t="shared" si="3"/>
        <v>0</v>
      </c>
      <c r="I40" s="230"/>
      <c r="J40" s="10">
        <f t="shared" si="4"/>
        <v>0</v>
      </c>
      <c r="K40" s="11">
        <f t="shared" si="5"/>
        <v>0</v>
      </c>
      <c r="L40" s="11" t="s">
        <v>485</v>
      </c>
      <c r="M40" s="24" t="s">
        <v>43</v>
      </c>
      <c r="N40" s="214">
        <f>VLOOKUP($M40,Лист5!$A$1:$N$10,2,FALSE)*$K40</f>
        <v>0</v>
      </c>
      <c r="O40" s="214">
        <f>VLOOKUP($M40,Лист5!$A$1:$N$10,3,FALSE)*$K40</f>
        <v>0</v>
      </c>
      <c r="P40" s="214">
        <f>VLOOKUP($M40,Лист5!$A$1:$N$10,4,FALSE)*$K40</f>
        <v>0</v>
      </c>
      <c r="Q40" s="214">
        <f>VLOOKUP($M40,Лист5!$A$1:$N$10,5,FALSE)*$K40</f>
        <v>0</v>
      </c>
      <c r="R40" s="214">
        <f>VLOOKUP($M40,Лист5!$A$1:$N$10,6,FALSE)*$K40</f>
        <v>0</v>
      </c>
      <c r="S40" s="214">
        <f>VLOOKUP($M40,Лист5!$A$1:$N$10,7,FALSE)*$K40</f>
        <v>0</v>
      </c>
      <c r="T40" s="214">
        <f>VLOOKUP($M40,Лист5!$A$1:$N$10,8,FALSE)*$K40</f>
        <v>0</v>
      </c>
      <c r="U40" s="214">
        <f>VLOOKUP($M40,Лист5!$A$1:$N$10,9,FALSE)*$K40</f>
        <v>0</v>
      </c>
      <c r="V40" s="214">
        <f>VLOOKUP($M40,Лист5!$A$1:$N$10,10,FALSE)*$K40</f>
        <v>0</v>
      </c>
      <c r="W40" s="214">
        <f>VLOOKUP($M40,Лист5!$A$1:$N$10,11,FALSE)*$K40</f>
        <v>0</v>
      </c>
      <c r="X40" s="214">
        <f>VLOOKUP($M40,Лист5!$A$1:$N$10,12,FALSE)*$K40</f>
        <v>0</v>
      </c>
      <c r="Y40" s="214">
        <f>VLOOKUP($M40,Лист5!$A$1:$N$10,13,FALSE)*$K40</f>
        <v>0</v>
      </c>
      <c r="Z40" t="s">
        <v>225</v>
      </c>
    </row>
    <row r="41" spans="1:1021 1029:2045 2053:3069 3077:4093 4101:5117 5125:6141 6149:7165 7173:8189 8197:9213 9221:10237 10245:11261 11269:12285 12293:13309 13317:14333 14341:15357 15365:16360" ht="15" hidden="1" customHeight="1">
      <c r="A41" s="6"/>
      <c r="B41" s="234"/>
      <c r="C41" s="7" t="s">
        <v>60</v>
      </c>
      <c r="D41" s="7" t="s">
        <v>59</v>
      </c>
      <c r="E41" s="7">
        <v>1.157</v>
      </c>
      <c r="F41" s="26">
        <v>624</v>
      </c>
      <c r="G41" s="7">
        <v>2.38</v>
      </c>
      <c r="H41" s="9">
        <f t="shared" si="3"/>
        <v>0</v>
      </c>
      <c r="I41" s="230"/>
      <c r="J41" s="10">
        <f t="shared" si="4"/>
        <v>0</v>
      </c>
      <c r="K41" s="11">
        <f t="shared" si="5"/>
        <v>0</v>
      </c>
      <c r="L41" s="11" t="s">
        <v>485</v>
      </c>
      <c r="M41" s="24" t="s">
        <v>43</v>
      </c>
      <c r="N41" s="214">
        <f>VLOOKUP($M41,Лист5!$A$1:$N$10,2,FALSE)*$K41</f>
        <v>0</v>
      </c>
      <c r="O41" s="214">
        <f>VLOOKUP($M41,Лист5!$A$1:$N$10,3,FALSE)*$K41</f>
        <v>0</v>
      </c>
      <c r="P41" s="214">
        <f>VLOOKUP($M41,Лист5!$A$1:$N$10,4,FALSE)*$K41</f>
        <v>0</v>
      </c>
      <c r="Q41" s="214">
        <f>VLOOKUP($M41,Лист5!$A$1:$N$10,5,FALSE)*$K41</f>
        <v>0</v>
      </c>
      <c r="R41" s="214">
        <f>VLOOKUP($M41,Лист5!$A$1:$N$10,6,FALSE)*$K41</f>
        <v>0</v>
      </c>
      <c r="S41" s="214">
        <f>VLOOKUP($M41,Лист5!$A$1:$N$10,7,FALSE)*$K41</f>
        <v>0</v>
      </c>
      <c r="T41" s="214">
        <f>VLOOKUP($M41,Лист5!$A$1:$N$10,8,FALSE)*$K41</f>
        <v>0</v>
      </c>
      <c r="U41" s="214">
        <f>VLOOKUP($M41,Лист5!$A$1:$N$10,9,FALSE)*$K41</f>
        <v>0</v>
      </c>
      <c r="V41" s="214">
        <f>VLOOKUP($M41,Лист5!$A$1:$N$10,10,FALSE)*$K41</f>
        <v>0</v>
      </c>
      <c r="W41" s="214">
        <f>VLOOKUP($M41,Лист5!$A$1:$N$10,11,FALSE)*$K41</f>
        <v>0</v>
      </c>
      <c r="X41" s="214">
        <f>VLOOKUP($M41,Лист5!$A$1:$N$10,12,FALSE)*$K41</f>
        <v>0</v>
      </c>
      <c r="Y41" s="214">
        <f>VLOOKUP($M41,Лист5!$A$1:$N$10,13,FALSE)*$K41</f>
        <v>0</v>
      </c>
      <c r="Z41" t="s">
        <v>225</v>
      </c>
    </row>
    <row r="42" spans="1:1021 1029:2045 2053:3069 3077:4093 4101:5117 5125:6141 6149:7165 7173:8189 8197:9213 9221:10237 10245:11261 11269:12285 12293:13309 13317:14333 14341:15357 15365:16360">
      <c r="A42" s="20"/>
      <c r="B42" s="233">
        <v>3</v>
      </c>
      <c r="C42" s="7" t="s">
        <v>61</v>
      </c>
      <c r="D42" s="7" t="s">
        <v>62</v>
      </c>
      <c r="E42" s="7">
        <v>1.1919999999999999</v>
      </c>
      <c r="F42" s="7">
        <v>728</v>
      </c>
      <c r="G42" s="231">
        <v>2.31</v>
      </c>
      <c r="H42" s="18">
        <f t="shared" si="3"/>
        <v>29.745692307692309</v>
      </c>
      <c r="I42" s="230">
        <v>7</v>
      </c>
      <c r="J42" s="10">
        <f t="shared" si="4"/>
        <v>21654.864000000001</v>
      </c>
      <c r="K42" s="11">
        <f t="shared" si="5"/>
        <v>25812.597888</v>
      </c>
      <c r="L42" s="11" t="s">
        <v>485</v>
      </c>
      <c r="M42" s="24" t="s">
        <v>43</v>
      </c>
      <c r="N42" s="214">
        <f>VLOOKUP($M42,Лист5!$A$1:$N$10,2,FALSE)*$K42</f>
        <v>20373.005436464089</v>
      </c>
      <c r="O42" s="214">
        <f>VLOOKUP($M42,Лист5!$A$1:$N$10,3,FALSE)*$K42</f>
        <v>753.80120114917122</v>
      </c>
      <c r="P42" s="214">
        <f>VLOOKUP($M42,Лист5!$A$1:$N$10,4,FALSE)*$K42</f>
        <v>0</v>
      </c>
      <c r="Q42" s="214">
        <f>VLOOKUP($M42,Лист5!$A$1:$N$10,5,FALSE)*$K42</f>
        <v>611.19016309392259</v>
      </c>
      <c r="R42" s="214">
        <f>VLOOKUP($M42,Лист5!$A$1:$N$10,6,FALSE)*$K42</f>
        <v>1018.6502718232044</v>
      </c>
      <c r="S42" s="214">
        <f>VLOOKUP($M42,Лист5!$A$1:$N$10,7,FALSE)*$K42</f>
        <v>3055.9508154696132</v>
      </c>
      <c r="T42" s="214">
        <f>VLOOKUP($M42,Лист5!$A$1:$N$10,8,FALSE)*$K42</f>
        <v>0</v>
      </c>
      <c r="U42" s="214">
        <f>VLOOKUP($M42,Лист5!$A$1:$N$10,9,FALSE)*$K42</f>
        <v>0</v>
      </c>
      <c r="V42" s="214">
        <f>VLOOKUP($M42,Лист5!$A$1:$N$10,10,FALSE)*$K42</f>
        <v>0</v>
      </c>
      <c r="W42" s="214">
        <f>VLOOKUP($M42,Лист5!$A$1:$N$10,11,FALSE)*$K42</f>
        <v>0</v>
      </c>
      <c r="X42" s="214">
        <f>VLOOKUP($M42,Лист5!$A$1:$N$10,12,FALSE)*$K42</f>
        <v>0</v>
      </c>
      <c r="Y42" s="214">
        <f>VLOOKUP($M42,Лист5!$A$1:$N$10,13,FALSE)*$K42</f>
        <v>0</v>
      </c>
      <c r="Z42" t="s">
        <v>225</v>
      </c>
    </row>
    <row r="43" spans="1:1021 1029:2045 2053:3069 3077:4093 4101:5117 5125:6141 6149:7165 7173:8189 8197:9213 9221:10237 10245:11261 11269:12285 12293:13309 13317:14333 14341:15357 15365:16360">
      <c r="A43" s="6"/>
      <c r="B43" s="234">
        <v>19</v>
      </c>
      <c r="C43" s="7" t="s">
        <v>63</v>
      </c>
      <c r="D43" s="7" t="s">
        <v>62</v>
      </c>
      <c r="E43" s="7">
        <v>1.1919999999999999</v>
      </c>
      <c r="F43" s="7">
        <v>728</v>
      </c>
      <c r="G43" s="7">
        <v>2.5099999999999998</v>
      </c>
      <c r="H43" s="9">
        <f t="shared" si="3"/>
        <v>32.321076923076923</v>
      </c>
      <c r="I43" s="230">
        <v>7</v>
      </c>
      <c r="J43" s="10">
        <f t="shared" si="4"/>
        <v>23529.743999999999</v>
      </c>
      <c r="K43" s="11">
        <f t="shared" si="5"/>
        <v>28047.454847999998</v>
      </c>
      <c r="L43" s="11" t="s">
        <v>485</v>
      </c>
      <c r="M43" s="19" t="s">
        <v>38</v>
      </c>
      <c r="N43" s="214">
        <f>VLOOKUP($M43,Лист5!$A$1:$N$10,2,FALSE)*$K43</f>
        <v>22189.442126582275</v>
      </c>
      <c r="O43" s="214">
        <f>VLOOKUP($M43,Лист5!$A$1:$N$10,3,FALSE)*$K43</f>
        <v>754.44103230379733</v>
      </c>
      <c r="P43" s="214">
        <f>VLOOKUP($M43,Лист5!$A$1:$N$10,4,FALSE)*$K43</f>
        <v>0</v>
      </c>
      <c r="Q43" s="214">
        <f>VLOOKUP($M43,Лист5!$A$1:$N$10,5,FALSE)*$K43</f>
        <v>665.68326379746827</v>
      </c>
      <c r="R43" s="214">
        <f>VLOOKUP($M43,Лист5!$A$1:$N$10,6,FALSE)*$K43</f>
        <v>1109.4721063291138</v>
      </c>
      <c r="S43" s="214">
        <f>VLOOKUP($M43,Лист5!$A$1:$N$10,7,FALSE)*$K43</f>
        <v>3328.4163189873411</v>
      </c>
      <c r="T43" s="214">
        <f>VLOOKUP($M43,Лист5!$A$1:$N$10,8,FALSE)*$K43</f>
        <v>0</v>
      </c>
      <c r="U43" s="214">
        <f>VLOOKUP($M43,Лист5!$A$1:$N$10,9,FALSE)*$K43</f>
        <v>0</v>
      </c>
      <c r="V43" s="214">
        <f>VLOOKUP($M43,Лист5!$A$1:$N$10,10,FALSE)*$K43</f>
        <v>0</v>
      </c>
      <c r="W43" s="214">
        <f>VLOOKUP($M43,Лист5!$A$1:$N$10,11,FALSE)*$K43</f>
        <v>0</v>
      </c>
      <c r="X43" s="214">
        <f>VLOOKUP($M43,Лист5!$A$1:$N$10,12,FALSE)*$K43</f>
        <v>0</v>
      </c>
      <c r="Y43" s="214">
        <f>VLOOKUP($M43,Лист5!$A$1:$N$10,13,FALSE)*$K43</f>
        <v>0</v>
      </c>
      <c r="Z43" t="s">
        <v>225</v>
      </c>
    </row>
    <row r="44" spans="1:1021 1029:2045 2053:3069 3077:4093 4101:5117 5125:6141 6149:7165 7173:8189 8197:9213 9221:10237 10245:11261 11269:12285 12293:13309 13317:14333 14341:15357 15365:16360" hidden="1">
      <c r="A44" s="20"/>
      <c r="B44" s="233"/>
      <c r="C44" s="7" t="s">
        <v>64</v>
      </c>
      <c r="D44" s="7" t="s">
        <v>65</v>
      </c>
      <c r="E44" s="7">
        <v>1.06</v>
      </c>
      <c r="F44" s="7">
        <v>728</v>
      </c>
      <c r="G44" s="231">
        <v>2.5</v>
      </c>
      <c r="H44" s="18">
        <f t="shared" si="3"/>
        <v>0</v>
      </c>
      <c r="I44" s="230"/>
      <c r="J44" s="10">
        <f t="shared" si="4"/>
        <v>0</v>
      </c>
      <c r="K44" s="11">
        <f t="shared" si="5"/>
        <v>0</v>
      </c>
      <c r="L44" s="11" t="s">
        <v>485</v>
      </c>
      <c r="M44" s="19" t="s">
        <v>38</v>
      </c>
      <c r="N44" s="214">
        <f>VLOOKUP($M44,Лист5!$A$1:$N$10,2,FALSE)*$K44</f>
        <v>0</v>
      </c>
      <c r="O44" s="214">
        <f>VLOOKUP($M44,Лист5!$A$1:$N$10,3,FALSE)*$K44</f>
        <v>0</v>
      </c>
      <c r="P44" s="214">
        <f>VLOOKUP($M44,Лист5!$A$1:$N$10,4,FALSE)*$K44</f>
        <v>0</v>
      </c>
      <c r="Q44" s="214">
        <f>VLOOKUP($M44,Лист5!$A$1:$N$10,5,FALSE)*$K44</f>
        <v>0</v>
      </c>
      <c r="R44" s="214">
        <f>VLOOKUP($M44,Лист5!$A$1:$N$10,6,FALSE)*$K44</f>
        <v>0</v>
      </c>
      <c r="S44" s="214">
        <f>VLOOKUP($M44,Лист5!$A$1:$N$10,7,FALSE)*$K44</f>
        <v>0</v>
      </c>
      <c r="T44" s="214">
        <f>VLOOKUP($M44,Лист5!$A$1:$N$10,8,FALSE)*$K44</f>
        <v>0</v>
      </c>
      <c r="U44" s="214">
        <f>VLOOKUP($M44,Лист5!$A$1:$N$10,9,FALSE)*$K44</f>
        <v>0</v>
      </c>
      <c r="V44" s="214">
        <f>VLOOKUP($M44,Лист5!$A$1:$N$10,10,FALSE)*$K44</f>
        <v>0</v>
      </c>
      <c r="W44" s="214">
        <f>VLOOKUP($M44,Лист5!$A$1:$N$10,11,FALSE)*$K44</f>
        <v>0</v>
      </c>
      <c r="X44" s="214">
        <f>VLOOKUP($M44,Лист5!$A$1:$N$10,12,FALSE)*$K44</f>
        <v>0</v>
      </c>
      <c r="Y44" s="214">
        <f>VLOOKUP($M44,Лист5!$A$1:$N$10,13,FALSE)*$K44</f>
        <v>0</v>
      </c>
      <c r="Z44" t="s">
        <v>225</v>
      </c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Q44" s="27"/>
      <c r="BR44" s="27"/>
      <c r="BS44" s="27"/>
      <c r="BT44" s="27"/>
      <c r="BU44" s="27"/>
      <c r="BV44" s="27"/>
      <c r="BW44" s="27"/>
      <c r="BX44" s="27"/>
      <c r="BY44" s="27"/>
      <c r="BZ44" s="27"/>
      <c r="CA44" s="27"/>
      <c r="CB44" s="27"/>
      <c r="CC44" s="27"/>
      <c r="CD44" s="27"/>
      <c r="CE44" s="27"/>
      <c r="CF44" s="27"/>
      <c r="CG44" s="27"/>
      <c r="CH44" s="27"/>
      <c r="CI44" s="27"/>
      <c r="CJ44" s="27"/>
      <c r="CK44" s="27"/>
      <c r="CL44" s="27"/>
      <c r="CM44" s="27"/>
      <c r="CN44" s="27"/>
      <c r="CO44" s="27"/>
      <c r="CP44" s="27"/>
      <c r="CQ44" s="27"/>
      <c r="CR44" s="27"/>
      <c r="CS44" s="27"/>
      <c r="CT44" s="27"/>
      <c r="CU44" s="27"/>
      <c r="CV44" s="27"/>
      <c r="CW44" s="27"/>
      <c r="CX44" s="27"/>
      <c r="CY44" s="27"/>
      <c r="CZ44" s="27"/>
      <c r="DA44" s="27"/>
      <c r="DB44" s="27"/>
      <c r="DC44" s="27"/>
      <c r="DD44" s="27"/>
      <c r="DE44" s="27"/>
      <c r="DF44" s="27"/>
      <c r="DG44" s="27"/>
      <c r="DH44" s="27"/>
      <c r="DI44" s="27"/>
      <c r="DJ44" s="27"/>
      <c r="DK44" s="27"/>
      <c r="DL44" s="27"/>
      <c r="DM44" s="27"/>
      <c r="DN44" s="27"/>
      <c r="DO44" s="27"/>
      <c r="DP44" s="27"/>
      <c r="DQ44" s="27"/>
      <c r="DR44" s="27"/>
      <c r="DS44" s="27"/>
      <c r="DT44" s="27"/>
      <c r="DU44" s="27"/>
      <c r="DV44" s="27"/>
      <c r="DW44" s="27"/>
      <c r="DX44" s="27"/>
      <c r="DY44" s="27"/>
      <c r="DZ44" s="27"/>
      <c r="EA44" s="27"/>
      <c r="EB44" s="27"/>
      <c r="EC44" s="27"/>
      <c r="ED44" s="27"/>
      <c r="EE44" s="27"/>
      <c r="EF44" s="27"/>
      <c r="EG44" s="27"/>
      <c r="EH44" s="27"/>
      <c r="EI44" s="27"/>
      <c r="EJ44" s="27"/>
      <c r="EK44" s="27"/>
      <c r="EL44" s="27"/>
      <c r="EM44" s="27"/>
      <c r="EN44" s="27"/>
      <c r="EO44" s="27"/>
      <c r="EP44" s="27"/>
      <c r="EQ44" s="27"/>
      <c r="ER44" s="27"/>
      <c r="ES44" s="27"/>
      <c r="ET44" s="27"/>
      <c r="EU44" s="27"/>
      <c r="EV44" s="27"/>
      <c r="EW44" s="27"/>
      <c r="EX44" s="27"/>
      <c r="EY44" s="27"/>
      <c r="EZ44" s="27"/>
      <c r="FA44" s="27"/>
      <c r="FB44" s="27"/>
      <c r="FC44" s="27"/>
      <c r="FD44" s="27"/>
      <c r="FE44" s="27"/>
      <c r="FF44" s="27"/>
      <c r="FG44" s="27"/>
      <c r="FH44" s="27"/>
      <c r="FI44" s="27"/>
      <c r="FJ44" s="27"/>
      <c r="FK44" s="27"/>
      <c r="FL44" s="27"/>
      <c r="FM44" s="27"/>
      <c r="FN44" s="27"/>
      <c r="FO44" s="27"/>
      <c r="FP44" s="27"/>
      <c r="FQ44" s="27"/>
      <c r="FR44" s="27"/>
      <c r="FS44" s="27"/>
      <c r="FT44" s="27"/>
      <c r="FU44" s="27"/>
      <c r="FV44" s="27"/>
      <c r="FW44" s="27"/>
      <c r="FX44" s="27"/>
      <c r="FY44" s="27"/>
      <c r="FZ44" s="27"/>
      <c r="GA44" s="27"/>
      <c r="GB44" s="27"/>
      <c r="GC44" s="27"/>
      <c r="GD44" s="27"/>
      <c r="GE44" s="27"/>
      <c r="GF44" s="27"/>
      <c r="GG44" s="27"/>
      <c r="GH44" s="27"/>
      <c r="GI44" s="27"/>
      <c r="GJ44" s="27"/>
      <c r="GK44" s="27"/>
      <c r="GL44" s="27"/>
      <c r="GM44" s="27"/>
      <c r="GN44" s="27"/>
      <c r="GO44" s="27"/>
      <c r="GP44" s="27"/>
      <c r="GQ44" s="27"/>
      <c r="GR44" s="27"/>
      <c r="GS44" s="27"/>
      <c r="GT44" s="27"/>
      <c r="GU44" s="27"/>
      <c r="GV44" s="27"/>
      <c r="GW44" s="27"/>
      <c r="GX44" s="27"/>
      <c r="GY44" s="27"/>
      <c r="GZ44" s="27"/>
      <c r="HA44" s="27"/>
      <c r="HB44" s="27"/>
      <c r="HC44" s="27"/>
      <c r="HD44" s="27"/>
      <c r="HE44" s="27"/>
      <c r="HF44" s="27"/>
      <c r="HG44" s="27"/>
      <c r="HH44" s="27"/>
      <c r="HI44" s="27"/>
      <c r="HJ44" s="27"/>
      <c r="HK44" s="27"/>
      <c r="HL44" s="27"/>
      <c r="HM44" s="27"/>
      <c r="HN44" s="27"/>
      <c r="HO44" s="27"/>
      <c r="HP44" s="27"/>
      <c r="HQ44" s="27"/>
      <c r="HR44" s="27"/>
      <c r="HS44" s="27"/>
      <c r="HT44" s="27"/>
      <c r="HU44" s="27"/>
      <c r="HV44" s="27"/>
      <c r="HW44" s="27"/>
      <c r="HX44" s="27"/>
      <c r="HY44" s="27"/>
      <c r="HZ44" s="27"/>
      <c r="IA44" s="27"/>
      <c r="IB44" s="27"/>
      <c r="ID44" s="27"/>
      <c r="IE44" s="27"/>
      <c r="IF44" s="27"/>
      <c r="II44" s="27"/>
      <c r="IJ44" s="27"/>
      <c r="IK44" s="27"/>
      <c r="IL44" s="27"/>
      <c r="IM44" s="27"/>
      <c r="IN44" s="27"/>
      <c r="IO44" s="27"/>
      <c r="IP44" s="27"/>
      <c r="IQ44" s="27"/>
      <c r="IR44" s="27"/>
      <c r="IS44" s="27"/>
      <c r="JA44" s="27"/>
      <c r="JB44" s="27"/>
      <c r="JC44" s="27"/>
      <c r="JD44" s="27"/>
      <c r="JE44" s="27"/>
      <c r="JF44" s="27"/>
      <c r="JG44" s="27"/>
      <c r="JH44" s="27"/>
      <c r="JI44" s="27"/>
      <c r="JJ44" s="27"/>
      <c r="JK44" s="27"/>
      <c r="JL44" s="27"/>
      <c r="JM44" s="27"/>
      <c r="JN44" s="27"/>
      <c r="JO44" s="27"/>
      <c r="JP44" s="27"/>
      <c r="JQ44" s="27"/>
      <c r="JR44" s="27"/>
      <c r="JS44" s="27"/>
      <c r="JT44" s="27"/>
      <c r="JU44" s="27"/>
      <c r="JV44" s="27"/>
      <c r="JW44" s="27"/>
      <c r="JX44" s="27"/>
      <c r="JY44" s="27"/>
      <c r="JZ44" s="27"/>
      <c r="KA44" s="27"/>
      <c r="KB44" s="27"/>
      <c r="KC44" s="27"/>
      <c r="KD44" s="27"/>
      <c r="KE44" s="27"/>
      <c r="KF44" s="27"/>
      <c r="KG44" s="27"/>
      <c r="KH44" s="27"/>
      <c r="KI44" s="27"/>
      <c r="KJ44" s="27"/>
      <c r="KK44" s="27"/>
      <c r="KL44" s="27"/>
      <c r="KM44" s="27"/>
      <c r="KN44" s="27"/>
      <c r="KO44" s="27"/>
      <c r="KP44" s="27"/>
      <c r="KQ44" s="27"/>
      <c r="KR44" s="27"/>
      <c r="KS44" s="27"/>
      <c r="KT44" s="27"/>
      <c r="KU44" s="27"/>
      <c r="KV44" s="27"/>
      <c r="KW44" s="27"/>
      <c r="KX44" s="27"/>
      <c r="KY44" s="27"/>
      <c r="KZ44" s="27"/>
      <c r="LA44" s="27"/>
      <c r="LB44" s="27"/>
      <c r="LC44" s="27"/>
      <c r="LD44" s="27"/>
      <c r="LE44" s="27"/>
      <c r="LF44" s="27"/>
      <c r="LG44" s="27"/>
      <c r="LH44" s="27"/>
      <c r="LI44" s="27"/>
      <c r="LJ44" s="27"/>
      <c r="LK44" s="27"/>
      <c r="LL44" s="27"/>
      <c r="LM44" s="27"/>
      <c r="LN44" s="27"/>
      <c r="LO44" s="27"/>
      <c r="LP44" s="27"/>
      <c r="LQ44" s="27"/>
      <c r="LR44" s="27"/>
      <c r="LS44" s="27"/>
      <c r="LT44" s="27"/>
      <c r="LU44" s="27"/>
      <c r="LV44" s="27"/>
      <c r="LW44" s="27"/>
      <c r="LX44" s="27"/>
      <c r="LY44" s="27"/>
      <c r="LZ44" s="27"/>
      <c r="MA44" s="27"/>
      <c r="MB44" s="27"/>
      <c r="MC44" s="27"/>
      <c r="MD44" s="27"/>
      <c r="ME44" s="27"/>
      <c r="MF44" s="27"/>
      <c r="MG44" s="27"/>
      <c r="MH44" s="27"/>
      <c r="MI44" s="27"/>
      <c r="MJ44" s="27"/>
      <c r="MK44" s="27"/>
      <c r="ML44" s="27"/>
      <c r="MM44" s="27"/>
      <c r="MN44" s="27"/>
      <c r="MO44" s="27"/>
      <c r="MP44" s="27"/>
      <c r="MQ44" s="27"/>
      <c r="MR44" s="27"/>
      <c r="MS44" s="27"/>
      <c r="MT44" s="27"/>
      <c r="MU44" s="27"/>
      <c r="MV44" s="27"/>
      <c r="MW44" s="27"/>
      <c r="MX44" s="27"/>
      <c r="MY44" s="27"/>
      <c r="MZ44" s="27"/>
      <c r="NA44" s="27"/>
      <c r="NB44" s="27"/>
      <c r="NC44" s="27"/>
      <c r="ND44" s="27"/>
      <c r="NE44" s="27"/>
      <c r="NF44" s="27"/>
      <c r="NG44" s="27"/>
      <c r="NH44" s="27"/>
      <c r="NI44" s="27"/>
      <c r="NJ44" s="27"/>
      <c r="NK44" s="27"/>
      <c r="NL44" s="27"/>
      <c r="NM44" s="27"/>
      <c r="NN44" s="27"/>
      <c r="NO44" s="27"/>
      <c r="NP44" s="27"/>
      <c r="NQ44" s="27"/>
      <c r="NR44" s="27"/>
      <c r="NS44" s="27"/>
      <c r="NT44" s="27"/>
      <c r="NU44" s="27"/>
      <c r="NV44" s="27"/>
      <c r="NW44" s="27"/>
      <c r="NX44" s="27"/>
      <c r="NY44" s="27"/>
      <c r="NZ44" s="27"/>
      <c r="OA44" s="27"/>
      <c r="OB44" s="27"/>
      <c r="OC44" s="27"/>
      <c r="OD44" s="27"/>
      <c r="OE44" s="27"/>
      <c r="OF44" s="27"/>
      <c r="OG44" s="27"/>
      <c r="OH44" s="27"/>
      <c r="OI44" s="27"/>
      <c r="OJ44" s="27"/>
      <c r="OK44" s="27"/>
      <c r="OL44" s="27"/>
      <c r="OM44" s="27"/>
      <c r="ON44" s="27"/>
      <c r="OO44" s="27"/>
      <c r="OP44" s="27"/>
      <c r="OQ44" s="27"/>
      <c r="OR44" s="27"/>
      <c r="OS44" s="27"/>
      <c r="OT44" s="27"/>
      <c r="OU44" s="27"/>
      <c r="OV44" s="27"/>
      <c r="OW44" s="27"/>
      <c r="OX44" s="27"/>
      <c r="OY44" s="27"/>
      <c r="OZ44" s="27"/>
      <c r="PA44" s="27"/>
      <c r="PB44" s="27"/>
      <c r="PC44" s="27"/>
      <c r="PD44" s="27"/>
      <c r="PE44" s="27"/>
      <c r="PF44" s="27"/>
      <c r="PG44" s="27"/>
      <c r="PH44" s="27"/>
      <c r="PI44" s="27"/>
      <c r="PJ44" s="27"/>
      <c r="PK44" s="27"/>
      <c r="PL44" s="27"/>
      <c r="PM44" s="27"/>
      <c r="PN44" s="27"/>
      <c r="PO44" s="27"/>
      <c r="PP44" s="27"/>
      <c r="PQ44" s="27"/>
      <c r="PR44" s="27"/>
      <c r="PS44" s="27"/>
      <c r="PT44" s="27"/>
      <c r="PU44" s="27"/>
      <c r="PV44" s="27"/>
      <c r="PW44" s="27"/>
      <c r="PX44" s="27"/>
      <c r="PY44" s="27"/>
      <c r="PZ44" s="27"/>
      <c r="QA44" s="27"/>
      <c r="QB44" s="27"/>
      <c r="QC44" s="27"/>
      <c r="QD44" s="27"/>
      <c r="QE44" s="27"/>
      <c r="QF44" s="27"/>
      <c r="QG44" s="27"/>
      <c r="QH44" s="27"/>
      <c r="QI44" s="27"/>
      <c r="QJ44" s="27"/>
      <c r="QK44" s="27"/>
      <c r="QL44" s="27"/>
      <c r="QM44" s="27"/>
      <c r="QN44" s="27"/>
      <c r="QO44" s="27"/>
      <c r="QP44" s="27"/>
      <c r="QQ44" s="27"/>
      <c r="QR44" s="27"/>
      <c r="QS44" s="27"/>
      <c r="QT44" s="27"/>
      <c r="QU44" s="27"/>
      <c r="QV44" s="27"/>
      <c r="QW44" s="27"/>
      <c r="QX44" s="27"/>
      <c r="QY44" s="27"/>
      <c r="QZ44" s="27"/>
      <c r="RA44" s="27"/>
      <c r="RB44" s="27"/>
      <c r="RC44" s="27"/>
      <c r="RD44" s="27"/>
      <c r="RE44" s="27"/>
      <c r="RF44" s="27"/>
      <c r="RG44" s="27"/>
      <c r="RH44" s="27"/>
      <c r="RI44" s="27"/>
      <c r="RJ44" s="27"/>
      <c r="RK44" s="27"/>
      <c r="RL44" s="27"/>
      <c r="RM44" s="27"/>
      <c r="RN44" s="27"/>
      <c r="RO44" s="27"/>
      <c r="RP44" s="27"/>
      <c r="RQ44" s="27"/>
      <c r="RR44" s="27"/>
      <c r="RS44" s="27"/>
      <c r="RT44" s="27"/>
      <c r="RU44" s="27"/>
      <c r="RV44" s="27"/>
      <c r="RW44" s="27"/>
      <c r="RX44" s="27"/>
      <c r="RZ44" s="27"/>
      <c r="SA44" s="27"/>
      <c r="SB44" s="27"/>
      <c r="SE44" s="27"/>
      <c r="SF44" s="27"/>
      <c r="SG44" s="27"/>
      <c r="SH44" s="27"/>
      <c r="SI44" s="27"/>
      <c r="SJ44" s="27"/>
      <c r="SK44" s="27"/>
      <c r="SL44" s="27"/>
      <c r="SM44" s="27"/>
      <c r="SN44" s="27"/>
      <c r="SO44" s="27"/>
      <c r="SW44" s="27"/>
      <c r="SX44" s="27"/>
      <c r="SY44" s="27"/>
      <c r="SZ44" s="27"/>
      <c r="TA44" s="27"/>
      <c r="TB44" s="27"/>
      <c r="TC44" s="27"/>
      <c r="TD44" s="27"/>
      <c r="TE44" s="27"/>
      <c r="TF44" s="27"/>
      <c r="TG44" s="27"/>
      <c r="TH44" s="27"/>
      <c r="TI44" s="27"/>
      <c r="TJ44" s="27"/>
      <c r="TK44" s="27"/>
      <c r="TL44" s="27"/>
      <c r="TM44" s="27"/>
      <c r="TN44" s="27"/>
      <c r="TO44" s="27"/>
      <c r="TP44" s="27"/>
      <c r="TQ44" s="27"/>
      <c r="TR44" s="27"/>
      <c r="TS44" s="27"/>
      <c r="TT44" s="27"/>
      <c r="TU44" s="27"/>
      <c r="TV44" s="27"/>
      <c r="TW44" s="27"/>
      <c r="TX44" s="27"/>
      <c r="TY44" s="27"/>
      <c r="TZ44" s="27"/>
      <c r="UA44" s="27"/>
      <c r="UB44" s="27"/>
      <c r="UC44" s="27"/>
      <c r="UD44" s="27"/>
      <c r="UE44" s="27"/>
      <c r="UF44" s="27"/>
      <c r="UG44" s="27"/>
      <c r="UH44" s="27"/>
      <c r="UI44" s="27"/>
      <c r="UJ44" s="27"/>
      <c r="UK44" s="27"/>
      <c r="UL44" s="27"/>
      <c r="UM44" s="27"/>
      <c r="UN44" s="27"/>
      <c r="UO44" s="27"/>
      <c r="UP44" s="27"/>
      <c r="UQ44" s="27"/>
      <c r="UR44" s="27"/>
      <c r="US44" s="27"/>
      <c r="UT44" s="27"/>
      <c r="UU44" s="27"/>
      <c r="UV44" s="27"/>
      <c r="UW44" s="27"/>
      <c r="UX44" s="27"/>
      <c r="UY44" s="27"/>
      <c r="UZ44" s="27"/>
      <c r="VA44" s="27"/>
      <c r="VB44" s="27"/>
      <c r="VC44" s="27"/>
      <c r="VD44" s="27"/>
      <c r="VE44" s="27"/>
      <c r="VF44" s="27"/>
      <c r="VG44" s="27"/>
      <c r="VH44" s="27"/>
      <c r="VI44" s="27"/>
      <c r="VJ44" s="27"/>
      <c r="VK44" s="27"/>
      <c r="VL44" s="27"/>
      <c r="VM44" s="27"/>
      <c r="VN44" s="27"/>
      <c r="VO44" s="27"/>
      <c r="VP44" s="27"/>
      <c r="VQ44" s="27"/>
      <c r="VR44" s="27"/>
      <c r="VS44" s="27"/>
      <c r="VT44" s="27"/>
      <c r="VU44" s="27"/>
      <c r="VV44" s="27"/>
      <c r="VW44" s="27"/>
      <c r="VX44" s="27"/>
      <c r="VY44" s="27"/>
      <c r="VZ44" s="27"/>
      <c r="WA44" s="27"/>
      <c r="WB44" s="27"/>
      <c r="WC44" s="27"/>
      <c r="WD44" s="27"/>
      <c r="WE44" s="27"/>
      <c r="WF44" s="27"/>
      <c r="WG44" s="27"/>
      <c r="WH44" s="27"/>
      <c r="WI44" s="27"/>
      <c r="WJ44" s="27"/>
      <c r="WK44" s="27"/>
      <c r="WL44" s="27"/>
      <c r="WM44" s="27"/>
      <c r="WN44" s="27"/>
      <c r="WO44" s="27"/>
      <c r="WP44" s="27"/>
      <c r="WQ44" s="27"/>
      <c r="WR44" s="27"/>
      <c r="WS44" s="27"/>
      <c r="WT44" s="27"/>
      <c r="WU44" s="27"/>
      <c r="WV44" s="27"/>
      <c r="WW44" s="27"/>
      <c r="WX44" s="27"/>
      <c r="WY44" s="27"/>
      <c r="WZ44" s="27"/>
      <c r="XA44" s="27"/>
      <c r="XB44" s="27"/>
      <c r="XC44" s="27"/>
      <c r="XD44" s="27"/>
      <c r="XE44" s="27"/>
      <c r="XF44" s="27"/>
      <c r="XG44" s="27"/>
      <c r="XH44" s="27"/>
      <c r="XI44" s="27"/>
      <c r="XJ44" s="27"/>
      <c r="XK44" s="27"/>
      <c r="XL44" s="27"/>
      <c r="XM44" s="27"/>
      <c r="XN44" s="27"/>
      <c r="XO44" s="27"/>
      <c r="XP44" s="27"/>
      <c r="XQ44" s="27"/>
      <c r="XR44" s="27"/>
      <c r="XS44" s="27"/>
      <c r="XT44" s="27"/>
      <c r="XU44" s="27"/>
      <c r="XV44" s="27"/>
      <c r="XW44" s="27"/>
      <c r="XX44" s="27"/>
      <c r="XY44" s="27"/>
      <c r="XZ44" s="27"/>
      <c r="YA44" s="27"/>
      <c r="YB44" s="27"/>
      <c r="YC44" s="27"/>
      <c r="YD44" s="27"/>
      <c r="YE44" s="27"/>
      <c r="YF44" s="27"/>
      <c r="YG44" s="27"/>
      <c r="YH44" s="27"/>
      <c r="YI44" s="27"/>
      <c r="YJ44" s="27"/>
      <c r="YK44" s="27"/>
      <c r="YL44" s="27"/>
      <c r="YM44" s="27"/>
      <c r="YN44" s="27"/>
      <c r="YO44" s="27"/>
      <c r="YP44" s="27"/>
      <c r="YQ44" s="27"/>
      <c r="YR44" s="27"/>
      <c r="YS44" s="27"/>
      <c r="YT44" s="27"/>
      <c r="YU44" s="27"/>
      <c r="YV44" s="27"/>
      <c r="YW44" s="27"/>
      <c r="YX44" s="27"/>
      <c r="YY44" s="27"/>
      <c r="YZ44" s="27"/>
      <c r="ZA44" s="27"/>
      <c r="ZB44" s="27"/>
      <c r="ZC44" s="27"/>
      <c r="ZD44" s="27"/>
      <c r="ZE44" s="27"/>
      <c r="ZF44" s="27"/>
      <c r="ZG44" s="27"/>
      <c r="ZH44" s="27"/>
      <c r="ZI44" s="27"/>
      <c r="ZJ44" s="27"/>
      <c r="ZK44" s="27"/>
      <c r="ZL44" s="27"/>
      <c r="ZM44" s="27"/>
      <c r="ZN44" s="27"/>
      <c r="ZO44" s="27"/>
      <c r="ZP44" s="27"/>
      <c r="ZQ44" s="27"/>
      <c r="ZR44" s="27"/>
      <c r="ZS44" s="27"/>
      <c r="ZT44" s="27"/>
      <c r="ZU44" s="27"/>
      <c r="ZV44" s="27"/>
      <c r="ZW44" s="27"/>
      <c r="ZX44" s="27"/>
      <c r="ZY44" s="27"/>
      <c r="ZZ44" s="27"/>
      <c r="AAA44" s="27"/>
      <c r="AAB44" s="27"/>
      <c r="AAC44" s="27"/>
      <c r="AAD44" s="27"/>
      <c r="AAE44" s="27"/>
      <c r="AAF44" s="27"/>
      <c r="AAG44" s="27"/>
      <c r="AAH44" s="27"/>
      <c r="AAI44" s="27"/>
      <c r="AAJ44" s="27"/>
      <c r="AAK44" s="27"/>
      <c r="AAL44" s="27"/>
      <c r="AAM44" s="27"/>
      <c r="AAN44" s="27"/>
      <c r="AAO44" s="27"/>
      <c r="AAP44" s="27"/>
      <c r="AAQ44" s="27"/>
      <c r="AAR44" s="27"/>
      <c r="AAS44" s="27"/>
      <c r="AAT44" s="27"/>
      <c r="AAU44" s="27"/>
      <c r="AAV44" s="27"/>
      <c r="AAW44" s="27"/>
      <c r="AAX44" s="27"/>
      <c r="AAY44" s="27"/>
      <c r="AAZ44" s="27"/>
      <c r="ABA44" s="27"/>
      <c r="ABB44" s="27"/>
      <c r="ABC44" s="27"/>
      <c r="ABD44" s="27"/>
      <c r="ABE44" s="27"/>
      <c r="ABF44" s="27"/>
      <c r="ABG44" s="27"/>
      <c r="ABH44" s="27"/>
      <c r="ABI44" s="27"/>
      <c r="ABJ44" s="27"/>
      <c r="ABK44" s="27"/>
      <c r="ABL44" s="27"/>
      <c r="ABM44" s="27"/>
      <c r="ABN44" s="27"/>
      <c r="ABO44" s="27"/>
      <c r="ABP44" s="27"/>
      <c r="ABQ44" s="27"/>
      <c r="ABR44" s="27"/>
      <c r="ABS44" s="27"/>
      <c r="ABT44" s="27"/>
      <c r="ABV44" s="27"/>
      <c r="ABW44" s="27"/>
      <c r="ABX44" s="27"/>
      <c r="ACA44" s="27"/>
      <c r="ACB44" s="27"/>
      <c r="ACC44" s="27"/>
      <c r="ACD44" s="27"/>
      <c r="ACE44" s="27"/>
      <c r="ACF44" s="27"/>
      <c r="ACG44" s="27"/>
      <c r="ACH44" s="27"/>
      <c r="ACI44" s="27"/>
      <c r="ACJ44" s="27"/>
      <c r="ACK44" s="27"/>
      <c r="ACS44" s="27"/>
      <c r="ACT44" s="27"/>
      <c r="ACU44" s="27"/>
      <c r="ACV44" s="27"/>
      <c r="ACW44" s="27"/>
      <c r="ACX44" s="27"/>
      <c r="ACY44" s="27"/>
      <c r="ACZ44" s="27"/>
      <c r="ADA44" s="27"/>
      <c r="ADB44" s="27"/>
      <c r="ADC44" s="27"/>
      <c r="ADD44" s="27"/>
      <c r="ADE44" s="27"/>
      <c r="ADF44" s="27"/>
      <c r="ADG44" s="27"/>
      <c r="ADH44" s="27"/>
      <c r="ADI44" s="27"/>
      <c r="ADJ44" s="27"/>
      <c r="ADK44" s="27"/>
      <c r="ADL44" s="27"/>
      <c r="ADM44" s="27"/>
      <c r="ADN44" s="27"/>
      <c r="ADO44" s="27"/>
      <c r="ADP44" s="27"/>
      <c r="ADQ44" s="27"/>
      <c r="ADR44" s="27"/>
      <c r="ADS44" s="27"/>
      <c r="ADT44" s="27"/>
      <c r="ADU44" s="27"/>
      <c r="ADV44" s="27"/>
      <c r="ADW44" s="27"/>
      <c r="ADX44" s="27"/>
      <c r="ADY44" s="27"/>
      <c r="ADZ44" s="27"/>
      <c r="AEA44" s="27"/>
      <c r="AEB44" s="27"/>
      <c r="AEC44" s="27"/>
      <c r="AED44" s="27"/>
      <c r="AEE44" s="27"/>
      <c r="AEF44" s="27"/>
      <c r="AEG44" s="27"/>
      <c r="AEH44" s="27"/>
      <c r="AEI44" s="27"/>
      <c r="AEJ44" s="27"/>
      <c r="AEK44" s="27"/>
      <c r="AEL44" s="27"/>
      <c r="AEM44" s="27"/>
      <c r="AEN44" s="27"/>
      <c r="AEO44" s="27"/>
      <c r="AEP44" s="27"/>
      <c r="AEQ44" s="27"/>
      <c r="AER44" s="27"/>
      <c r="AES44" s="27"/>
      <c r="AET44" s="27"/>
      <c r="AEU44" s="27"/>
      <c r="AEV44" s="27"/>
      <c r="AEW44" s="27"/>
      <c r="AEX44" s="27"/>
      <c r="AEY44" s="27"/>
      <c r="AEZ44" s="27"/>
      <c r="AFA44" s="27"/>
      <c r="AFB44" s="27"/>
      <c r="AFC44" s="27"/>
      <c r="AFD44" s="27"/>
      <c r="AFE44" s="27"/>
      <c r="AFF44" s="27"/>
      <c r="AFG44" s="27"/>
      <c r="AFH44" s="27"/>
      <c r="AFI44" s="27"/>
      <c r="AFJ44" s="27"/>
      <c r="AFK44" s="27"/>
      <c r="AFL44" s="27"/>
      <c r="AFM44" s="27"/>
      <c r="AFN44" s="27"/>
      <c r="AFO44" s="27"/>
      <c r="AFP44" s="27"/>
      <c r="AFQ44" s="27"/>
      <c r="AFR44" s="27"/>
      <c r="AFS44" s="27"/>
      <c r="AFT44" s="27"/>
      <c r="AFU44" s="27"/>
      <c r="AFV44" s="27"/>
      <c r="AFW44" s="27"/>
      <c r="AFX44" s="27"/>
      <c r="AFY44" s="27"/>
      <c r="AFZ44" s="27"/>
      <c r="AGA44" s="27"/>
      <c r="AGB44" s="27"/>
      <c r="AGC44" s="27"/>
      <c r="AGD44" s="27"/>
      <c r="AGE44" s="27"/>
      <c r="AGF44" s="27"/>
      <c r="AGG44" s="27"/>
      <c r="AGH44" s="27"/>
      <c r="AGI44" s="27"/>
      <c r="AGJ44" s="27"/>
      <c r="AGK44" s="27"/>
      <c r="AGL44" s="27"/>
      <c r="AGM44" s="27"/>
      <c r="AGN44" s="27"/>
      <c r="AGO44" s="27"/>
      <c r="AGP44" s="27"/>
      <c r="AGQ44" s="27"/>
      <c r="AGR44" s="27"/>
      <c r="AGS44" s="27"/>
      <c r="AGT44" s="27"/>
      <c r="AGU44" s="27"/>
      <c r="AGV44" s="27"/>
      <c r="AGW44" s="27"/>
      <c r="AGX44" s="27"/>
      <c r="AGY44" s="27"/>
      <c r="AGZ44" s="27"/>
      <c r="AHA44" s="27"/>
      <c r="AHB44" s="27"/>
      <c r="AHC44" s="27"/>
      <c r="AHD44" s="27"/>
      <c r="AHE44" s="27"/>
      <c r="AHF44" s="27"/>
      <c r="AHG44" s="27"/>
      <c r="AHH44" s="27"/>
      <c r="AHI44" s="27"/>
      <c r="AHJ44" s="27"/>
      <c r="AHK44" s="27"/>
      <c r="AHL44" s="27"/>
      <c r="AHM44" s="27"/>
      <c r="AHN44" s="27"/>
      <c r="AHO44" s="27"/>
      <c r="AHP44" s="27"/>
      <c r="AHQ44" s="27"/>
      <c r="AHR44" s="27"/>
      <c r="AHS44" s="27"/>
      <c r="AHT44" s="27"/>
      <c r="AHU44" s="27"/>
      <c r="AHV44" s="27"/>
      <c r="AHW44" s="27"/>
      <c r="AHX44" s="27"/>
      <c r="AHY44" s="27"/>
      <c r="AHZ44" s="27"/>
      <c r="AIA44" s="27"/>
      <c r="AIB44" s="27"/>
      <c r="AIC44" s="27"/>
      <c r="AID44" s="27"/>
      <c r="AIE44" s="27"/>
      <c r="AIF44" s="27"/>
      <c r="AIG44" s="27"/>
      <c r="AIH44" s="27"/>
      <c r="AII44" s="27"/>
      <c r="AIJ44" s="27"/>
      <c r="AIK44" s="27"/>
      <c r="AIL44" s="27"/>
      <c r="AIM44" s="27"/>
      <c r="AIN44" s="27"/>
      <c r="AIO44" s="27"/>
      <c r="AIP44" s="27"/>
      <c r="AIQ44" s="27"/>
      <c r="AIR44" s="27"/>
      <c r="AIS44" s="27"/>
      <c r="AIT44" s="27"/>
      <c r="AIU44" s="27"/>
      <c r="AIV44" s="27"/>
      <c r="AIW44" s="27"/>
      <c r="AIX44" s="27"/>
      <c r="AIY44" s="27"/>
      <c r="AIZ44" s="27"/>
      <c r="AJA44" s="27"/>
      <c r="AJB44" s="27"/>
      <c r="AJC44" s="27"/>
      <c r="AJD44" s="27"/>
      <c r="AJE44" s="27"/>
      <c r="AJF44" s="27"/>
      <c r="AJG44" s="27"/>
      <c r="AJH44" s="27"/>
      <c r="AJI44" s="27"/>
      <c r="AJJ44" s="27"/>
      <c r="AJK44" s="27"/>
      <c r="AJL44" s="27"/>
      <c r="AJM44" s="27"/>
      <c r="AJN44" s="27"/>
      <c r="AJO44" s="27"/>
      <c r="AJP44" s="27"/>
      <c r="AJQ44" s="27"/>
      <c r="AJR44" s="27"/>
      <c r="AJS44" s="27"/>
      <c r="AJT44" s="27"/>
      <c r="AJU44" s="27"/>
      <c r="AJV44" s="27"/>
      <c r="AJW44" s="27"/>
      <c r="AJX44" s="27"/>
      <c r="AJY44" s="27"/>
      <c r="AJZ44" s="27"/>
      <c r="AKA44" s="27"/>
      <c r="AKB44" s="27"/>
      <c r="AKC44" s="27"/>
      <c r="AKD44" s="27"/>
      <c r="AKE44" s="27"/>
      <c r="AKF44" s="27"/>
      <c r="AKG44" s="27"/>
      <c r="AKH44" s="27"/>
      <c r="AKI44" s="27"/>
      <c r="AKJ44" s="27"/>
      <c r="AKK44" s="27"/>
      <c r="AKL44" s="27"/>
      <c r="AKM44" s="27"/>
      <c r="AKN44" s="27"/>
      <c r="AKO44" s="27"/>
      <c r="AKP44" s="27"/>
      <c r="AKQ44" s="27"/>
      <c r="AKR44" s="27"/>
      <c r="AKS44" s="27"/>
      <c r="AKT44" s="27"/>
      <c r="AKU44" s="27"/>
      <c r="AKV44" s="27"/>
      <c r="AKW44" s="27"/>
      <c r="AKX44" s="27"/>
      <c r="AKY44" s="27"/>
      <c r="AKZ44" s="27"/>
      <c r="ALA44" s="27"/>
      <c r="ALB44" s="27"/>
      <c r="ALC44" s="27"/>
      <c r="ALD44" s="27"/>
      <c r="ALE44" s="27"/>
      <c r="ALF44" s="27"/>
      <c r="ALG44" s="27"/>
      <c r="ALH44" s="27"/>
      <c r="ALI44" s="27"/>
      <c r="ALJ44" s="27"/>
      <c r="ALK44" s="27"/>
      <c r="ALL44" s="27"/>
      <c r="ALM44" s="27"/>
      <c r="ALN44" s="27"/>
      <c r="ALO44" s="27"/>
      <c r="ALP44" s="27"/>
      <c r="ALR44" s="27"/>
      <c r="ALS44" s="27"/>
      <c r="ALT44" s="27"/>
      <c r="ALW44" s="27"/>
      <c r="ALX44" s="27"/>
      <c r="ALY44" s="27"/>
      <c r="ALZ44" s="27"/>
      <c r="AMA44" s="27"/>
      <c r="AMB44" s="27"/>
      <c r="AMC44" s="27"/>
      <c r="AMD44" s="27"/>
      <c r="AME44" s="27"/>
      <c r="AMF44" s="27"/>
      <c r="AMG44" s="27"/>
      <c r="AMO44" s="27"/>
      <c r="AMP44" s="27"/>
      <c r="AMQ44" s="27"/>
      <c r="AMR44" s="27"/>
      <c r="AMS44" s="27"/>
      <c r="AMT44" s="27"/>
      <c r="AMU44" s="27"/>
      <c r="AMV44" s="27"/>
      <c r="AMW44" s="27"/>
      <c r="AMX44" s="27"/>
      <c r="AMY44" s="27"/>
      <c r="AMZ44" s="27"/>
      <c r="ANA44" s="27"/>
      <c r="ANB44" s="27"/>
      <c r="ANC44" s="27"/>
      <c r="AND44" s="27"/>
      <c r="ANE44" s="27"/>
      <c r="ANF44" s="27"/>
      <c r="ANG44" s="27"/>
      <c r="ANH44" s="27"/>
      <c r="ANI44" s="27"/>
      <c r="ANJ44" s="27"/>
      <c r="ANK44" s="27"/>
      <c r="ANL44" s="27"/>
      <c r="ANM44" s="27"/>
      <c r="ANN44" s="27"/>
      <c r="ANO44" s="27"/>
      <c r="ANP44" s="27"/>
      <c r="ANQ44" s="27"/>
      <c r="ANR44" s="27"/>
      <c r="ANS44" s="27"/>
      <c r="ANT44" s="27"/>
      <c r="ANU44" s="27"/>
      <c r="ANV44" s="27"/>
      <c r="ANW44" s="27"/>
      <c r="ANX44" s="27"/>
      <c r="ANY44" s="27"/>
      <c r="ANZ44" s="27"/>
      <c r="AOA44" s="27"/>
      <c r="AOB44" s="27"/>
      <c r="AOC44" s="27"/>
      <c r="AOD44" s="27"/>
      <c r="AOE44" s="27"/>
      <c r="AOF44" s="27"/>
      <c r="AOG44" s="27"/>
      <c r="AOH44" s="27"/>
      <c r="AOI44" s="27"/>
      <c r="AOJ44" s="27"/>
      <c r="AOK44" s="27"/>
      <c r="AOL44" s="27"/>
      <c r="AOM44" s="27"/>
      <c r="AON44" s="27"/>
      <c r="AOO44" s="27"/>
      <c r="AOP44" s="27"/>
      <c r="AOQ44" s="27"/>
      <c r="AOR44" s="27"/>
      <c r="AOS44" s="27"/>
      <c r="AOT44" s="27"/>
      <c r="AOU44" s="27"/>
      <c r="AOV44" s="27"/>
      <c r="AOW44" s="27"/>
      <c r="AOX44" s="27"/>
      <c r="AOY44" s="27"/>
      <c r="AOZ44" s="27"/>
      <c r="APA44" s="27"/>
      <c r="APB44" s="27"/>
      <c r="APC44" s="27"/>
      <c r="APD44" s="27"/>
      <c r="APE44" s="27"/>
      <c r="APF44" s="27"/>
      <c r="APG44" s="27"/>
      <c r="APH44" s="27"/>
      <c r="API44" s="27"/>
      <c r="APJ44" s="27"/>
      <c r="APK44" s="27"/>
      <c r="APL44" s="27"/>
      <c r="APM44" s="27"/>
      <c r="APN44" s="27"/>
      <c r="APO44" s="27"/>
      <c r="APP44" s="27"/>
      <c r="APQ44" s="27"/>
      <c r="APR44" s="27"/>
      <c r="APS44" s="27"/>
      <c r="APT44" s="27"/>
      <c r="APU44" s="27"/>
      <c r="APV44" s="27"/>
      <c r="APW44" s="27"/>
      <c r="APX44" s="27"/>
      <c r="APY44" s="27"/>
      <c r="APZ44" s="27"/>
      <c r="AQA44" s="27"/>
      <c r="AQB44" s="27"/>
      <c r="AQC44" s="27"/>
      <c r="AQD44" s="27"/>
      <c r="AQE44" s="27"/>
      <c r="AQF44" s="27"/>
      <c r="AQG44" s="27"/>
      <c r="AQH44" s="27"/>
      <c r="AQI44" s="27"/>
      <c r="AQJ44" s="27"/>
      <c r="AQK44" s="27"/>
      <c r="AQL44" s="27"/>
      <c r="AQM44" s="27"/>
      <c r="AQN44" s="27"/>
      <c r="AQO44" s="27"/>
      <c r="AQP44" s="27"/>
      <c r="AQQ44" s="27"/>
      <c r="AQR44" s="27"/>
      <c r="AQS44" s="27"/>
      <c r="AQT44" s="27"/>
      <c r="AQU44" s="27"/>
      <c r="AQV44" s="27"/>
      <c r="AQW44" s="27"/>
      <c r="AQX44" s="27"/>
      <c r="AQY44" s="27"/>
      <c r="AQZ44" s="27"/>
      <c r="ARA44" s="27"/>
      <c r="ARB44" s="27"/>
      <c r="ARC44" s="27"/>
      <c r="ARD44" s="27"/>
      <c r="ARE44" s="27"/>
      <c r="ARF44" s="27"/>
      <c r="ARG44" s="27"/>
      <c r="ARH44" s="27"/>
      <c r="ARI44" s="27"/>
      <c r="ARJ44" s="27"/>
      <c r="ARK44" s="27"/>
      <c r="ARL44" s="27"/>
      <c r="ARM44" s="27"/>
      <c r="ARN44" s="27"/>
      <c r="ARO44" s="27"/>
      <c r="ARP44" s="27"/>
      <c r="ARQ44" s="27"/>
      <c r="ARR44" s="27"/>
      <c r="ARS44" s="27"/>
      <c r="ART44" s="27"/>
      <c r="ARU44" s="27"/>
      <c r="ARV44" s="27"/>
      <c r="ARW44" s="27"/>
      <c r="ARX44" s="27"/>
      <c r="ARY44" s="27"/>
      <c r="ARZ44" s="27"/>
      <c r="ASA44" s="27"/>
      <c r="ASB44" s="27"/>
      <c r="ASC44" s="27"/>
      <c r="ASD44" s="27"/>
      <c r="ASE44" s="27"/>
      <c r="ASF44" s="27"/>
      <c r="ASG44" s="27"/>
      <c r="ASH44" s="27"/>
      <c r="ASI44" s="27"/>
      <c r="ASJ44" s="27"/>
      <c r="ASK44" s="27"/>
      <c r="ASL44" s="27"/>
      <c r="ASM44" s="27"/>
      <c r="ASN44" s="27"/>
      <c r="ASO44" s="27"/>
      <c r="ASP44" s="27"/>
      <c r="ASQ44" s="27"/>
      <c r="ASR44" s="27"/>
      <c r="ASS44" s="27"/>
      <c r="AST44" s="27"/>
      <c r="ASU44" s="27"/>
      <c r="ASV44" s="27"/>
      <c r="ASW44" s="27"/>
      <c r="ASX44" s="27"/>
      <c r="ASY44" s="27"/>
      <c r="ASZ44" s="27"/>
      <c r="ATA44" s="27"/>
      <c r="ATB44" s="27"/>
      <c r="ATC44" s="27"/>
      <c r="ATD44" s="27"/>
      <c r="ATE44" s="27"/>
      <c r="ATF44" s="27"/>
      <c r="ATG44" s="27"/>
      <c r="ATH44" s="27"/>
      <c r="ATI44" s="27"/>
      <c r="ATJ44" s="27"/>
      <c r="ATK44" s="27"/>
      <c r="ATL44" s="27"/>
      <c r="ATM44" s="27"/>
      <c r="ATN44" s="27"/>
      <c r="ATO44" s="27"/>
      <c r="ATP44" s="27"/>
      <c r="ATQ44" s="27"/>
      <c r="ATR44" s="27"/>
      <c r="ATS44" s="27"/>
      <c r="ATT44" s="27"/>
      <c r="ATU44" s="27"/>
      <c r="ATV44" s="27"/>
      <c r="ATW44" s="27"/>
      <c r="ATX44" s="27"/>
      <c r="ATY44" s="27"/>
      <c r="ATZ44" s="27"/>
      <c r="AUA44" s="27"/>
      <c r="AUB44" s="27"/>
      <c r="AUC44" s="27"/>
      <c r="AUD44" s="27"/>
      <c r="AUE44" s="27"/>
      <c r="AUF44" s="27"/>
      <c r="AUG44" s="27"/>
      <c r="AUH44" s="27"/>
      <c r="AUI44" s="27"/>
      <c r="AUJ44" s="27"/>
      <c r="AUK44" s="27"/>
      <c r="AUL44" s="27"/>
      <c r="AUM44" s="27"/>
      <c r="AUN44" s="27"/>
      <c r="AUO44" s="27"/>
      <c r="AUP44" s="27"/>
      <c r="AUQ44" s="27"/>
      <c r="AUR44" s="27"/>
      <c r="AUS44" s="27"/>
      <c r="AUT44" s="27"/>
      <c r="AUU44" s="27"/>
      <c r="AUV44" s="27"/>
      <c r="AUW44" s="27"/>
      <c r="AUX44" s="27"/>
      <c r="AUY44" s="27"/>
      <c r="AUZ44" s="27"/>
      <c r="AVA44" s="27"/>
      <c r="AVB44" s="27"/>
      <c r="AVC44" s="27"/>
      <c r="AVD44" s="27"/>
      <c r="AVE44" s="27"/>
      <c r="AVF44" s="27"/>
      <c r="AVG44" s="27"/>
      <c r="AVH44" s="27"/>
      <c r="AVI44" s="27"/>
      <c r="AVJ44" s="27"/>
      <c r="AVK44" s="27"/>
      <c r="AVL44" s="27"/>
      <c r="AVN44" s="27"/>
      <c r="AVO44" s="27"/>
      <c r="AVP44" s="27"/>
      <c r="AVS44" s="27"/>
      <c r="AVT44" s="27"/>
      <c r="AVU44" s="27"/>
      <c r="AVV44" s="27"/>
      <c r="AVW44" s="27"/>
      <c r="AVX44" s="27"/>
      <c r="AVY44" s="27"/>
      <c r="AVZ44" s="27"/>
      <c r="AWA44" s="27"/>
      <c r="AWB44" s="27"/>
      <c r="AWC44" s="27"/>
      <c r="AWK44" s="27"/>
      <c r="AWL44" s="27"/>
      <c r="AWM44" s="27"/>
      <c r="AWN44" s="27"/>
      <c r="AWO44" s="27"/>
      <c r="AWP44" s="27"/>
      <c r="AWQ44" s="27"/>
      <c r="AWR44" s="27"/>
      <c r="AWS44" s="27"/>
      <c r="AWT44" s="27"/>
      <c r="AWU44" s="27"/>
      <c r="AWV44" s="27"/>
      <c r="AWW44" s="27"/>
      <c r="AWX44" s="27"/>
      <c r="AWY44" s="27"/>
      <c r="AWZ44" s="27"/>
      <c r="AXA44" s="27"/>
      <c r="AXB44" s="27"/>
      <c r="AXC44" s="27"/>
      <c r="AXD44" s="27"/>
      <c r="AXE44" s="27"/>
      <c r="AXF44" s="27"/>
      <c r="AXG44" s="27"/>
      <c r="AXH44" s="27"/>
      <c r="AXI44" s="27"/>
      <c r="AXJ44" s="27"/>
      <c r="AXK44" s="27"/>
      <c r="AXL44" s="27"/>
      <c r="AXM44" s="27"/>
      <c r="AXN44" s="27"/>
      <c r="AXO44" s="27"/>
      <c r="AXP44" s="27"/>
      <c r="AXQ44" s="27"/>
      <c r="AXR44" s="27"/>
      <c r="AXS44" s="27"/>
      <c r="AXT44" s="27"/>
      <c r="AXU44" s="27"/>
      <c r="AXV44" s="27"/>
      <c r="AXW44" s="27"/>
      <c r="AXX44" s="27"/>
      <c r="AXY44" s="27"/>
      <c r="AXZ44" s="27"/>
      <c r="AYA44" s="27"/>
      <c r="AYB44" s="27"/>
      <c r="AYC44" s="27"/>
      <c r="AYD44" s="27"/>
      <c r="AYE44" s="27"/>
      <c r="AYF44" s="27"/>
      <c r="AYG44" s="27"/>
      <c r="AYH44" s="27"/>
      <c r="AYI44" s="27"/>
      <c r="AYJ44" s="27"/>
      <c r="AYK44" s="27"/>
      <c r="AYL44" s="27"/>
      <c r="AYM44" s="27"/>
      <c r="AYN44" s="27"/>
      <c r="AYO44" s="27"/>
      <c r="AYP44" s="27"/>
      <c r="AYQ44" s="27"/>
      <c r="AYR44" s="27"/>
      <c r="AYS44" s="27"/>
      <c r="AYT44" s="27"/>
      <c r="AYU44" s="27"/>
      <c r="AYV44" s="27"/>
      <c r="AYW44" s="27"/>
      <c r="AYX44" s="27"/>
      <c r="AYY44" s="27"/>
      <c r="AYZ44" s="27"/>
      <c r="AZA44" s="27"/>
      <c r="AZB44" s="27"/>
      <c r="AZC44" s="27"/>
      <c r="AZD44" s="27"/>
      <c r="AZE44" s="27"/>
      <c r="AZF44" s="27"/>
      <c r="AZG44" s="27"/>
      <c r="AZH44" s="27"/>
      <c r="AZI44" s="27"/>
      <c r="AZJ44" s="27"/>
      <c r="AZK44" s="27"/>
      <c r="AZL44" s="27"/>
      <c r="AZM44" s="27"/>
      <c r="AZN44" s="27"/>
      <c r="AZO44" s="27"/>
      <c r="AZP44" s="27"/>
      <c r="AZQ44" s="27"/>
      <c r="AZR44" s="27"/>
      <c r="AZS44" s="27"/>
      <c r="AZT44" s="27"/>
      <c r="AZU44" s="27"/>
      <c r="AZV44" s="27"/>
      <c r="AZW44" s="27"/>
      <c r="AZX44" s="27"/>
      <c r="AZY44" s="27"/>
      <c r="AZZ44" s="27"/>
      <c r="BAA44" s="27"/>
      <c r="BAB44" s="27"/>
      <c r="BAC44" s="27"/>
      <c r="BAD44" s="27"/>
      <c r="BAE44" s="27"/>
      <c r="BAF44" s="27"/>
      <c r="BAG44" s="27"/>
      <c r="BAH44" s="27"/>
      <c r="BAI44" s="27"/>
      <c r="BAJ44" s="27"/>
      <c r="BAK44" s="27"/>
      <c r="BAL44" s="27"/>
      <c r="BAM44" s="27"/>
      <c r="BAN44" s="27"/>
      <c r="BAO44" s="27"/>
      <c r="BAP44" s="27"/>
      <c r="BAQ44" s="27"/>
      <c r="BAR44" s="27"/>
      <c r="BAS44" s="27"/>
      <c r="BAT44" s="27"/>
      <c r="BAU44" s="27"/>
      <c r="BAV44" s="27"/>
      <c r="BAW44" s="27"/>
      <c r="BAX44" s="27"/>
      <c r="BAY44" s="27"/>
      <c r="BAZ44" s="27"/>
      <c r="BBA44" s="27"/>
      <c r="BBB44" s="27"/>
      <c r="BBC44" s="27"/>
      <c r="BBD44" s="27"/>
      <c r="BBE44" s="27"/>
      <c r="BBF44" s="27"/>
      <c r="BBG44" s="27"/>
      <c r="BBH44" s="27"/>
      <c r="BBI44" s="27"/>
      <c r="BBJ44" s="27"/>
      <c r="BBK44" s="27"/>
      <c r="BBL44" s="27"/>
      <c r="BBM44" s="27"/>
      <c r="BBN44" s="27"/>
      <c r="BBO44" s="27"/>
      <c r="BBP44" s="27"/>
      <c r="BBQ44" s="27"/>
      <c r="BBR44" s="27"/>
      <c r="BBS44" s="27"/>
      <c r="BBT44" s="27"/>
      <c r="BBU44" s="27"/>
      <c r="BBV44" s="27"/>
      <c r="BBW44" s="27"/>
      <c r="BBX44" s="27"/>
      <c r="BBY44" s="27"/>
      <c r="BBZ44" s="27"/>
      <c r="BCA44" s="27"/>
      <c r="BCB44" s="27"/>
      <c r="BCC44" s="27"/>
      <c r="BCD44" s="27"/>
      <c r="BCE44" s="27"/>
      <c r="BCF44" s="27"/>
      <c r="BCG44" s="27"/>
      <c r="BCH44" s="27"/>
      <c r="BCI44" s="27"/>
      <c r="BCJ44" s="27"/>
      <c r="BCK44" s="27"/>
      <c r="BCL44" s="27"/>
      <c r="BCM44" s="27"/>
      <c r="BCN44" s="27"/>
      <c r="BCO44" s="27"/>
      <c r="BCP44" s="27"/>
      <c r="BCQ44" s="27"/>
      <c r="BCR44" s="27"/>
      <c r="BCS44" s="27"/>
      <c r="BCT44" s="27"/>
      <c r="BCU44" s="27"/>
      <c r="BCV44" s="27"/>
      <c r="BCW44" s="27"/>
      <c r="BCX44" s="27"/>
      <c r="BCY44" s="27"/>
      <c r="BCZ44" s="27"/>
      <c r="BDA44" s="27"/>
      <c r="BDB44" s="27"/>
      <c r="BDC44" s="27"/>
      <c r="BDD44" s="27"/>
      <c r="BDE44" s="27"/>
      <c r="BDF44" s="27"/>
      <c r="BDG44" s="27"/>
      <c r="BDH44" s="27"/>
      <c r="BDI44" s="27"/>
      <c r="BDJ44" s="27"/>
      <c r="BDK44" s="27"/>
      <c r="BDL44" s="27"/>
      <c r="BDM44" s="27"/>
      <c r="BDN44" s="27"/>
      <c r="BDO44" s="27"/>
      <c r="BDP44" s="27"/>
      <c r="BDQ44" s="27"/>
      <c r="BDR44" s="27"/>
      <c r="BDS44" s="27"/>
      <c r="BDT44" s="27"/>
      <c r="BDU44" s="27"/>
      <c r="BDV44" s="27"/>
      <c r="BDW44" s="27"/>
      <c r="BDX44" s="27"/>
      <c r="BDY44" s="27"/>
      <c r="BDZ44" s="27"/>
      <c r="BEA44" s="27"/>
      <c r="BEB44" s="27"/>
      <c r="BEC44" s="27"/>
      <c r="BED44" s="27"/>
      <c r="BEE44" s="27"/>
      <c r="BEF44" s="27"/>
      <c r="BEG44" s="27"/>
      <c r="BEH44" s="27"/>
      <c r="BEI44" s="27"/>
      <c r="BEJ44" s="27"/>
      <c r="BEK44" s="27"/>
      <c r="BEL44" s="27"/>
      <c r="BEM44" s="27"/>
      <c r="BEN44" s="27"/>
      <c r="BEO44" s="27"/>
      <c r="BEP44" s="27"/>
      <c r="BEQ44" s="27"/>
      <c r="BER44" s="27"/>
      <c r="BES44" s="27"/>
      <c r="BET44" s="27"/>
      <c r="BEU44" s="27"/>
      <c r="BEV44" s="27"/>
      <c r="BEW44" s="27"/>
      <c r="BEX44" s="27"/>
      <c r="BEY44" s="27"/>
      <c r="BEZ44" s="27"/>
      <c r="BFA44" s="27"/>
      <c r="BFB44" s="27"/>
      <c r="BFC44" s="27"/>
      <c r="BFD44" s="27"/>
      <c r="BFE44" s="27"/>
      <c r="BFF44" s="27"/>
      <c r="BFG44" s="27"/>
      <c r="BFH44" s="27"/>
      <c r="BFJ44" s="27"/>
      <c r="BFK44" s="27"/>
      <c r="BFL44" s="27"/>
      <c r="BFO44" s="27"/>
      <c r="BFP44" s="27"/>
      <c r="BFQ44" s="27"/>
      <c r="BFR44" s="27"/>
      <c r="BFS44" s="27"/>
      <c r="BFT44" s="27"/>
      <c r="BFU44" s="27"/>
      <c r="BFV44" s="27"/>
      <c r="BFW44" s="27"/>
      <c r="BFX44" s="27"/>
      <c r="BFY44" s="27"/>
      <c r="BGG44" s="27"/>
      <c r="BGH44" s="27"/>
      <c r="BGI44" s="27"/>
      <c r="BGJ44" s="27"/>
      <c r="BGK44" s="27"/>
      <c r="BGL44" s="27"/>
      <c r="BGM44" s="27"/>
      <c r="BGN44" s="27"/>
      <c r="BGO44" s="27"/>
      <c r="BGP44" s="27"/>
      <c r="BGQ44" s="27"/>
      <c r="BGR44" s="27"/>
      <c r="BGS44" s="27"/>
      <c r="BGT44" s="27"/>
      <c r="BGU44" s="27"/>
      <c r="BGV44" s="27"/>
      <c r="BGW44" s="27"/>
      <c r="BGX44" s="27"/>
      <c r="BGY44" s="27"/>
      <c r="BGZ44" s="27"/>
      <c r="BHA44" s="27"/>
      <c r="BHB44" s="27"/>
      <c r="BHC44" s="27"/>
      <c r="BHD44" s="27"/>
      <c r="BHE44" s="27"/>
      <c r="BHF44" s="27"/>
      <c r="BHG44" s="27"/>
      <c r="BHH44" s="27"/>
      <c r="BHI44" s="27"/>
      <c r="BHJ44" s="27"/>
      <c r="BHK44" s="27"/>
      <c r="BHL44" s="27"/>
      <c r="BHM44" s="27"/>
      <c r="BHN44" s="27"/>
      <c r="BHO44" s="27"/>
      <c r="BHP44" s="27"/>
      <c r="BHQ44" s="27"/>
      <c r="BHR44" s="27"/>
      <c r="BHS44" s="27"/>
      <c r="BHT44" s="27"/>
      <c r="BHU44" s="27"/>
      <c r="BHV44" s="27"/>
      <c r="BHW44" s="27"/>
      <c r="BHX44" s="27"/>
      <c r="BHY44" s="27"/>
      <c r="BHZ44" s="27"/>
      <c r="BIA44" s="27"/>
      <c r="BIB44" s="27"/>
      <c r="BIC44" s="27"/>
      <c r="BID44" s="27"/>
      <c r="BIE44" s="27"/>
      <c r="BIF44" s="27"/>
      <c r="BIG44" s="27"/>
      <c r="BIH44" s="27"/>
      <c r="BII44" s="27"/>
      <c r="BIJ44" s="27"/>
      <c r="BIK44" s="27"/>
      <c r="BIL44" s="27"/>
      <c r="BIM44" s="27"/>
      <c r="BIN44" s="27"/>
      <c r="BIO44" s="27"/>
      <c r="BIP44" s="27"/>
      <c r="BIQ44" s="27"/>
      <c r="BIR44" s="27"/>
      <c r="BIS44" s="27"/>
      <c r="BIT44" s="27"/>
      <c r="BIU44" s="27"/>
      <c r="BIV44" s="27"/>
      <c r="BIW44" s="27"/>
      <c r="BIX44" s="27"/>
      <c r="BIY44" s="27"/>
      <c r="BIZ44" s="27"/>
      <c r="BJA44" s="27"/>
      <c r="BJB44" s="27"/>
      <c r="BJC44" s="27"/>
      <c r="BJD44" s="27"/>
      <c r="BJE44" s="27"/>
      <c r="BJF44" s="27"/>
      <c r="BJG44" s="27"/>
      <c r="BJH44" s="27"/>
      <c r="BJI44" s="27"/>
      <c r="BJJ44" s="27"/>
      <c r="BJK44" s="27"/>
      <c r="BJL44" s="27"/>
      <c r="BJM44" s="27"/>
      <c r="BJN44" s="27"/>
      <c r="BJO44" s="27"/>
      <c r="BJP44" s="27"/>
      <c r="BJQ44" s="27"/>
      <c r="BJR44" s="27"/>
      <c r="BJS44" s="27"/>
      <c r="BJT44" s="27"/>
      <c r="BJU44" s="27"/>
      <c r="BJV44" s="27"/>
      <c r="BJW44" s="27"/>
      <c r="BJX44" s="27"/>
      <c r="BJY44" s="27"/>
      <c r="BJZ44" s="27"/>
      <c r="BKA44" s="27"/>
      <c r="BKB44" s="27"/>
      <c r="BKC44" s="27"/>
      <c r="BKD44" s="27"/>
      <c r="BKE44" s="27"/>
      <c r="BKF44" s="27"/>
      <c r="BKG44" s="27"/>
      <c r="BKH44" s="27"/>
      <c r="BKI44" s="27"/>
      <c r="BKJ44" s="27"/>
      <c r="BKK44" s="27"/>
      <c r="BKL44" s="27"/>
      <c r="BKM44" s="27"/>
      <c r="BKN44" s="27"/>
      <c r="BKO44" s="27"/>
      <c r="BKP44" s="27"/>
      <c r="BKQ44" s="27"/>
      <c r="BKR44" s="27"/>
      <c r="BKS44" s="27"/>
      <c r="BKT44" s="27"/>
      <c r="BKU44" s="27"/>
      <c r="BKV44" s="27"/>
      <c r="BKW44" s="27"/>
      <c r="BKX44" s="27"/>
      <c r="BKY44" s="27"/>
      <c r="BKZ44" s="27"/>
      <c r="BLA44" s="27"/>
      <c r="BLB44" s="27"/>
      <c r="BLC44" s="27"/>
      <c r="BLD44" s="27"/>
      <c r="BLE44" s="27"/>
      <c r="BLF44" s="27"/>
      <c r="BLG44" s="27"/>
      <c r="BLH44" s="27"/>
      <c r="BLI44" s="27"/>
      <c r="BLJ44" s="27"/>
      <c r="BLK44" s="27"/>
      <c r="BLL44" s="27"/>
      <c r="BLM44" s="27"/>
      <c r="BLN44" s="27"/>
      <c r="BLO44" s="27"/>
      <c r="BLP44" s="27"/>
      <c r="BLQ44" s="27"/>
      <c r="BLR44" s="27"/>
      <c r="BLS44" s="27"/>
      <c r="BLT44" s="27"/>
      <c r="BLU44" s="27"/>
      <c r="BLV44" s="27"/>
      <c r="BLW44" s="27"/>
      <c r="BLX44" s="27"/>
      <c r="BLY44" s="27"/>
      <c r="BLZ44" s="27"/>
      <c r="BMA44" s="27"/>
      <c r="BMB44" s="27"/>
      <c r="BMC44" s="27"/>
      <c r="BMD44" s="27"/>
      <c r="BME44" s="27"/>
      <c r="BMF44" s="27"/>
      <c r="BMG44" s="27"/>
      <c r="BMH44" s="27"/>
      <c r="BMI44" s="27"/>
      <c r="BMJ44" s="27"/>
      <c r="BMK44" s="27"/>
      <c r="BML44" s="27"/>
      <c r="BMM44" s="27"/>
      <c r="BMN44" s="27"/>
      <c r="BMO44" s="27"/>
      <c r="BMP44" s="27"/>
      <c r="BMQ44" s="27"/>
      <c r="BMR44" s="27"/>
      <c r="BMS44" s="27"/>
      <c r="BMT44" s="27"/>
      <c r="BMU44" s="27"/>
      <c r="BMV44" s="27"/>
      <c r="BMW44" s="27"/>
      <c r="BMX44" s="27"/>
      <c r="BMY44" s="27"/>
      <c r="BMZ44" s="27"/>
      <c r="BNA44" s="27"/>
      <c r="BNB44" s="27"/>
      <c r="BNC44" s="27"/>
      <c r="BND44" s="27"/>
      <c r="BNE44" s="27"/>
      <c r="BNF44" s="27"/>
      <c r="BNG44" s="27"/>
      <c r="BNH44" s="27"/>
      <c r="BNI44" s="27"/>
      <c r="BNJ44" s="27"/>
      <c r="BNK44" s="27"/>
      <c r="BNL44" s="27"/>
      <c r="BNM44" s="27"/>
      <c r="BNN44" s="27"/>
      <c r="BNO44" s="27"/>
      <c r="BNP44" s="27"/>
      <c r="BNQ44" s="27"/>
      <c r="BNR44" s="27"/>
      <c r="BNS44" s="27"/>
      <c r="BNT44" s="27"/>
      <c r="BNU44" s="27"/>
      <c r="BNV44" s="27"/>
      <c r="BNW44" s="27"/>
      <c r="BNX44" s="27"/>
      <c r="BNY44" s="27"/>
      <c r="BNZ44" s="27"/>
      <c r="BOA44" s="27"/>
      <c r="BOB44" s="27"/>
      <c r="BOC44" s="27"/>
      <c r="BOD44" s="27"/>
      <c r="BOE44" s="27"/>
      <c r="BOF44" s="27"/>
      <c r="BOG44" s="27"/>
      <c r="BOH44" s="27"/>
      <c r="BOI44" s="27"/>
      <c r="BOJ44" s="27"/>
      <c r="BOK44" s="27"/>
      <c r="BOL44" s="27"/>
      <c r="BOM44" s="27"/>
      <c r="BON44" s="27"/>
      <c r="BOO44" s="27"/>
      <c r="BOP44" s="27"/>
      <c r="BOQ44" s="27"/>
      <c r="BOR44" s="27"/>
      <c r="BOS44" s="27"/>
      <c r="BOT44" s="27"/>
      <c r="BOU44" s="27"/>
      <c r="BOV44" s="27"/>
      <c r="BOW44" s="27"/>
      <c r="BOX44" s="27"/>
      <c r="BOY44" s="27"/>
      <c r="BOZ44" s="27"/>
      <c r="BPA44" s="27"/>
      <c r="BPB44" s="27"/>
      <c r="BPC44" s="27"/>
      <c r="BPD44" s="27"/>
      <c r="BPF44" s="27"/>
      <c r="BPG44" s="27"/>
      <c r="BPH44" s="27"/>
      <c r="BPK44" s="27"/>
      <c r="BPL44" s="27"/>
      <c r="BPM44" s="27"/>
      <c r="BPN44" s="27"/>
      <c r="BPO44" s="27"/>
      <c r="BPP44" s="27"/>
      <c r="BPQ44" s="27"/>
      <c r="BPR44" s="27"/>
      <c r="BPS44" s="27"/>
      <c r="BPT44" s="27"/>
      <c r="BPU44" s="27"/>
      <c r="BQC44" s="27"/>
      <c r="BQD44" s="27"/>
      <c r="BQE44" s="27"/>
      <c r="BQF44" s="27"/>
      <c r="BQG44" s="27"/>
      <c r="BQH44" s="27"/>
      <c r="BQI44" s="27"/>
      <c r="BQJ44" s="27"/>
      <c r="BQK44" s="27"/>
      <c r="BQL44" s="27"/>
      <c r="BQM44" s="27"/>
      <c r="BQN44" s="27"/>
      <c r="BQO44" s="27"/>
      <c r="BQP44" s="27"/>
      <c r="BQQ44" s="27"/>
      <c r="BQR44" s="27"/>
      <c r="BQS44" s="27"/>
      <c r="BQT44" s="27"/>
      <c r="BQU44" s="27"/>
      <c r="BQV44" s="27"/>
      <c r="BQW44" s="27"/>
      <c r="BQX44" s="27"/>
      <c r="BQY44" s="27"/>
      <c r="BQZ44" s="27"/>
      <c r="BRA44" s="27"/>
      <c r="BRB44" s="27"/>
      <c r="BRC44" s="27"/>
      <c r="BRD44" s="27"/>
      <c r="BRE44" s="27"/>
      <c r="BRF44" s="27"/>
      <c r="BRG44" s="27"/>
      <c r="BRH44" s="27"/>
      <c r="BRI44" s="27"/>
      <c r="BRJ44" s="27"/>
      <c r="BRK44" s="27"/>
      <c r="BRL44" s="27"/>
      <c r="BRM44" s="27"/>
      <c r="BRN44" s="27"/>
      <c r="BRO44" s="27"/>
      <c r="BRP44" s="27"/>
      <c r="BRQ44" s="27"/>
      <c r="BRR44" s="27"/>
      <c r="BRS44" s="27"/>
      <c r="BRT44" s="27"/>
      <c r="BRU44" s="27"/>
      <c r="BRV44" s="27"/>
      <c r="BRW44" s="27"/>
      <c r="BRX44" s="27"/>
      <c r="BRY44" s="27"/>
      <c r="BRZ44" s="27"/>
      <c r="BSA44" s="27"/>
      <c r="BSB44" s="27"/>
      <c r="BSC44" s="27"/>
      <c r="BSD44" s="27"/>
      <c r="BSE44" s="27"/>
      <c r="BSF44" s="27"/>
      <c r="BSG44" s="27"/>
      <c r="BSH44" s="27"/>
      <c r="BSI44" s="27"/>
      <c r="BSJ44" s="27"/>
      <c r="BSK44" s="27"/>
      <c r="BSL44" s="27"/>
      <c r="BSM44" s="27"/>
      <c r="BSN44" s="27"/>
      <c r="BSO44" s="27"/>
      <c r="BSP44" s="27"/>
      <c r="BSQ44" s="27"/>
      <c r="BSR44" s="27"/>
      <c r="BSS44" s="27"/>
      <c r="BST44" s="27"/>
      <c r="BSU44" s="27"/>
      <c r="BSV44" s="27"/>
      <c r="BSW44" s="27"/>
      <c r="BSX44" s="27"/>
      <c r="BSY44" s="27"/>
      <c r="BSZ44" s="27"/>
      <c r="BTA44" s="27"/>
      <c r="BTB44" s="27"/>
      <c r="BTC44" s="27"/>
      <c r="BTD44" s="27"/>
      <c r="BTE44" s="27"/>
      <c r="BTF44" s="27"/>
      <c r="BTG44" s="27"/>
      <c r="BTH44" s="27"/>
      <c r="BTI44" s="27"/>
      <c r="BTJ44" s="27"/>
      <c r="BTK44" s="27"/>
      <c r="BTL44" s="27"/>
      <c r="BTM44" s="27"/>
      <c r="BTN44" s="27"/>
      <c r="BTO44" s="27"/>
      <c r="BTP44" s="27"/>
      <c r="BTQ44" s="27"/>
      <c r="BTR44" s="27"/>
      <c r="BTS44" s="27"/>
      <c r="BTT44" s="27"/>
      <c r="BTU44" s="27"/>
      <c r="BTV44" s="27"/>
      <c r="BTW44" s="27"/>
      <c r="BTX44" s="27"/>
      <c r="BTY44" s="27"/>
      <c r="BTZ44" s="27"/>
      <c r="BUA44" s="27"/>
      <c r="BUB44" s="27"/>
      <c r="BUC44" s="27"/>
      <c r="BUD44" s="27"/>
      <c r="BUE44" s="27"/>
      <c r="BUF44" s="27"/>
      <c r="BUG44" s="27"/>
      <c r="BUH44" s="27"/>
      <c r="BUI44" s="27"/>
      <c r="BUJ44" s="27"/>
      <c r="BUK44" s="27"/>
      <c r="BUL44" s="27"/>
      <c r="BUM44" s="27"/>
      <c r="BUN44" s="27"/>
      <c r="BUO44" s="27"/>
      <c r="BUP44" s="27"/>
      <c r="BUQ44" s="27"/>
      <c r="BUR44" s="27"/>
      <c r="BUS44" s="27"/>
      <c r="BUT44" s="27"/>
      <c r="BUU44" s="27"/>
      <c r="BUV44" s="27"/>
      <c r="BUW44" s="27"/>
      <c r="BUX44" s="27"/>
      <c r="BUY44" s="27"/>
      <c r="BUZ44" s="27"/>
      <c r="BVA44" s="27"/>
      <c r="BVB44" s="27"/>
      <c r="BVC44" s="27"/>
      <c r="BVD44" s="27"/>
      <c r="BVE44" s="27"/>
      <c r="BVF44" s="27"/>
      <c r="BVG44" s="27"/>
      <c r="BVH44" s="27"/>
      <c r="BVI44" s="27"/>
      <c r="BVJ44" s="27"/>
      <c r="BVK44" s="27"/>
      <c r="BVL44" s="27"/>
      <c r="BVM44" s="27"/>
      <c r="BVN44" s="27"/>
      <c r="BVO44" s="27"/>
      <c r="BVP44" s="27"/>
      <c r="BVQ44" s="27"/>
      <c r="BVR44" s="27"/>
      <c r="BVS44" s="27"/>
      <c r="BVT44" s="27"/>
      <c r="BVU44" s="27"/>
      <c r="BVV44" s="27"/>
      <c r="BVW44" s="27"/>
      <c r="BVX44" s="27"/>
      <c r="BVY44" s="27"/>
      <c r="BVZ44" s="27"/>
      <c r="BWA44" s="27"/>
      <c r="BWB44" s="27"/>
      <c r="BWC44" s="27"/>
      <c r="BWD44" s="27"/>
      <c r="BWE44" s="27"/>
      <c r="BWF44" s="27"/>
      <c r="BWG44" s="27"/>
      <c r="BWH44" s="27"/>
      <c r="BWI44" s="27"/>
      <c r="BWJ44" s="27"/>
      <c r="BWK44" s="27"/>
      <c r="BWL44" s="27"/>
      <c r="BWM44" s="27"/>
      <c r="BWN44" s="27"/>
      <c r="BWO44" s="27"/>
      <c r="BWP44" s="27"/>
      <c r="BWQ44" s="27"/>
      <c r="BWR44" s="27"/>
      <c r="BWS44" s="27"/>
      <c r="BWT44" s="27"/>
      <c r="BWU44" s="27"/>
      <c r="BWV44" s="27"/>
      <c r="BWW44" s="27"/>
      <c r="BWX44" s="27"/>
      <c r="BWY44" s="27"/>
      <c r="BWZ44" s="27"/>
      <c r="BXA44" s="27"/>
      <c r="BXB44" s="27"/>
      <c r="BXC44" s="27"/>
      <c r="BXD44" s="27"/>
      <c r="BXE44" s="27"/>
      <c r="BXF44" s="27"/>
      <c r="BXG44" s="27"/>
      <c r="BXH44" s="27"/>
      <c r="BXI44" s="27"/>
      <c r="BXJ44" s="27"/>
      <c r="BXK44" s="27"/>
      <c r="BXL44" s="27"/>
      <c r="BXM44" s="27"/>
      <c r="BXN44" s="27"/>
      <c r="BXO44" s="27"/>
      <c r="BXP44" s="27"/>
      <c r="BXQ44" s="27"/>
      <c r="BXR44" s="27"/>
      <c r="BXS44" s="27"/>
      <c r="BXT44" s="27"/>
      <c r="BXU44" s="27"/>
      <c r="BXV44" s="27"/>
      <c r="BXW44" s="27"/>
      <c r="BXX44" s="27"/>
      <c r="BXY44" s="27"/>
      <c r="BXZ44" s="27"/>
      <c r="BYA44" s="27"/>
      <c r="BYB44" s="27"/>
      <c r="BYC44" s="27"/>
      <c r="BYD44" s="27"/>
      <c r="BYE44" s="27"/>
      <c r="BYF44" s="27"/>
      <c r="BYG44" s="27"/>
      <c r="BYH44" s="27"/>
      <c r="BYI44" s="27"/>
      <c r="BYJ44" s="27"/>
      <c r="BYK44" s="27"/>
      <c r="BYL44" s="27"/>
      <c r="BYM44" s="27"/>
      <c r="BYN44" s="27"/>
      <c r="BYO44" s="27"/>
      <c r="BYP44" s="27"/>
      <c r="BYQ44" s="27"/>
      <c r="BYR44" s="27"/>
      <c r="BYS44" s="27"/>
      <c r="BYT44" s="27"/>
      <c r="BYU44" s="27"/>
      <c r="BYV44" s="27"/>
      <c r="BYW44" s="27"/>
      <c r="BYX44" s="27"/>
      <c r="BYY44" s="27"/>
      <c r="BYZ44" s="27"/>
      <c r="BZB44" s="27"/>
      <c r="BZC44" s="27"/>
      <c r="BZD44" s="27"/>
      <c r="BZG44" s="27"/>
      <c r="BZH44" s="27"/>
      <c r="BZI44" s="27"/>
      <c r="BZJ44" s="27"/>
      <c r="BZK44" s="27"/>
      <c r="BZL44" s="27"/>
      <c r="BZM44" s="27"/>
      <c r="BZN44" s="27"/>
      <c r="BZO44" s="27"/>
      <c r="BZP44" s="27"/>
      <c r="BZQ44" s="27"/>
      <c r="BZY44" s="27"/>
      <c r="BZZ44" s="27"/>
      <c r="CAA44" s="27"/>
      <c r="CAB44" s="27"/>
      <c r="CAC44" s="27"/>
      <c r="CAD44" s="27"/>
      <c r="CAE44" s="27"/>
      <c r="CAF44" s="27"/>
      <c r="CAG44" s="27"/>
      <c r="CAH44" s="27"/>
      <c r="CAI44" s="27"/>
      <c r="CAJ44" s="27"/>
      <c r="CAK44" s="27"/>
      <c r="CAL44" s="27"/>
      <c r="CAM44" s="27"/>
      <c r="CAN44" s="27"/>
      <c r="CAO44" s="27"/>
      <c r="CAP44" s="27"/>
      <c r="CAQ44" s="27"/>
      <c r="CAR44" s="27"/>
      <c r="CAS44" s="27"/>
      <c r="CAT44" s="27"/>
      <c r="CAU44" s="27"/>
      <c r="CAV44" s="27"/>
      <c r="CAW44" s="27"/>
      <c r="CAX44" s="27"/>
      <c r="CAY44" s="27"/>
      <c r="CAZ44" s="27"/>
      <c r="CBA44" s="27"/>
      <c r="CBB44" s="27"/>
      <c r="CBC44" s="27"/>
      <c r="CBD44" s="27"/>
      <c r="CBE44" s="27"/>
      <c r="CBF44" s="27"/>
      <c r="CBG44" s="27"/>
      <c r="CBH44" s="27"/>
      <c r="CBI44" s="27"/>
      <c r="CBJ44" s="27"/>
      <c r="CBK44" s="27"/>
      <c r="CBL44" s="27"/>
      <c r="CBM44" s="27"/>
      <c r="CBN44" s="27"/>
      <c r="CBO44" s="27"/>
      <c r="CBP44" s="27"/>
      <c r="CBQ44" s="27"/>
      <c r="CBR44" s="27"/>
      <c r="CBS44" s="27"/>
      <c r="CBT44" s="27"/>
      <c r="CBU44" s="27"/>
      <c r="CBV44" s="27"/>
      <c r="CBW44" s="27"/>
      <c r="CBX44" s="27"/>
      <c r="CBY44" s="27"/>
      <c r="CBZ44" s="27"/>
      <c r="CCA44" s="27"/>
      <c r="CCB44" s="27"/>
      <c r="CCC44" s="27"/>
      <c r="CCD44" s="27"/>
      <c r="CCE44" s="27"/>
      <c r="CCF44" s="27"/>
      <c r="CCG44" s="27"/>
      <c r="CCH44" s="27"/>
      <c r="CCI44" s="27"/>
      <c r="CCJ44" s="27"/>
      <c r="CCK44" s="27"/>
      <c r="CCL44" s="27"/>
      <c r="CCM44" s="27"/>
      <c r="CCN44" s="27"/>
      <c r="CCO44" s="27"/>
      <c r="CCP44" s="27"/>
      <c r="CCQ44" s="27"/>
      <c r="CCR44" s="27"/>
      <c r="CCS44" s="27"/>
      <c r="CCT44" s="27"/>
      <c r="CCU44" s="27"/>
      <c r="CCV44" s="27"/>
      <c r="CCW44" s="27"/>
      <c r="CCX44" s="27"/>
      <c r="CCY44" s="27"/>
      <c r="CCZ44" s="27"/>
      <c r="CDA44" s="27"/>
      <c r="CDB44" s="27"/>
      <c r="CDC44" s="27"/>
      <c r="CDD44" s="27"/>
      <c r="CDE44" s="27"/>
      <c r="CDF44" s="27"/>
      <c r="CDG44" s="27"/>
      <c r="CDH44" s="27"/>
      <c r="CDI44" s="27"/>
      <c r="CDJ44" s="27"/>
      <c r="CDK44" s="27"/>
      <c r="CDL44" s="27"/>
      <c r="CDM44" s="27"/>
      <c r="CDN44" s="27"/>
      <c r="CDO44" s="27"/>
      <c r="CDP44" s="27"/>
      <c r="CDQ44" s="27"/>
      <c r="CDR44" s="27"/>
      <c r="CDS44" s="27"/>
      <c r="CDT44" s="27"/>
      <c r="CDU44" s="27"/>
      <c r="CDV44" s="27"/>
      <c r="CDW44" s="27"/>
      <c r="CDX44" s="27"/>
      <c r="CDY44" s="27"/>
      <c r="CDZ44" s="27"/>
      <c r="CEA44" s="27"/>
      <c r="CEB44" s="27"/>
      <c r="CEC44" s="27"/>
      <c r="CED44" s="27"/>
      <c r="CEE44" s="27"/>
      <c r="CEF44" s="27"/>
      <c r="CEG44" s="27"/>
      <c r="CEH44" s="27"/>
      <c r="CEI44" s="27"/>
      <c r="CEJ44" s="27"/>
      <c r="CEK44" s="27"/>
      <c r="CEL44" s="27"/>
      <c r="CEM44" s="27"/>
      <c r="CEN44" s="27"/>
      <c r="CEO44" s="27"/>
      <c r="CEP44" s="27"/>
      <c r="CEQ44" s="27"/>
      <c r="CER44" s="27"/>
      <c r="CES44" s="27"/>
      <c r="CET44" s="27"/>
      <c r="CEU44" s="27"/>
      <c r="CEV44" s="27"/>
      <c r="CEW44" s="27"/>
      <c r="CEX44" s="27"/>
      <c r="CEY44" s="27"/>
      <c r="CEZ44" s="27"/>
      <c r="CFA44" s="27"/>
      <c r="CFB44" s="27"/>
      <c r="CFC44" s="27"/>
      <c r="CFD44" s="27"/>
      <c r="CFE44" s="27"/>
      <c r="CFF44" s="27"/>
      <c r="CFG44" s="27"/>
      <c r="CFH44" s="27"/>
      <c r="CFI44" s="27"/>
      <c r="CFJ44" s="27"/>
      <c r="CFK44" s="27"/>
      <c r="CFL44" s="27"/>
      <c r="CFM44" s="27"/>
      <c r="CFN44" s="27"/>
      <c r="CFO44" s="27"/>
      <c r="CFP44" s="27"/>
      <c r="CFQ44" s="27"/>
      <c r="CFR44" s="27"/>
      <c r="CFS44" s="27"/>
      <c r="CFT44" s="27"/>
      <c r="CFU44" s="27"/>
      <c r="CFV44" s="27"/>
      <c r="CFW44" s="27"/>
      <c r="CFX44" s="27"/>
      <c r="CFY44" s="27"/>
      <c r="CFZ44" s="27"/>
      <c r="CGA44" s="27"/>
      <c r="CGB44" s="27"/>
      <c r="CGC44" s="27"/>
      <c r="CGD44" s="27"/>
      <c r="CGE44" s="27"/>
      <c r="CGF44" s="27"/>
      <c r="CGG44" s="27"/>
      <c r="CGH44" s="27"/>
      <c r="CGI44" s="27"/>
      <c r="CGJ44" s="27"/>
      <c r="CGK44" s="27"/>
      <c r="CGL44" s="27"/>
      <c r="CGM44" s="27"/>
      <c r="CGN44" s="27"/>
      <c r="CGO44" s="27"/>
      <c r="CGP44" s="27"/>
      <c r="CGQ44" s="27"/>
      <c r="CGR44" s="27"/>
      <c r="CGS44" s="27"/>
      <c r="CGT44" s="27"/>
      <c r="CGU44" s="27"/>
      <c r="CGV44" s="27"/>
      <c r="CGW44" s="27"/>
      <c r="CGX44" s="27"/>
      <c r="CGY44" s="27"/>
      <c r="CGZ44" s="27"/>
      <c r="CHA44" s="27"/>
      <c r="CHB44" s="27"/>
      <c r="CHC44" s="27"/>
      <c r="CHD44" s="27"/>
      <c r="CHE44" s="27"/>
      <c r="CHF44" s="27"/>
      <c r="CHG44" s="27"/>
      <c r="CHH44" s="27"/>
      <c r="CHI44" s="27"/>
      <c r="CHJ44" s="27"/>
      <c r="CHK44" s="27"/>
      <c r="CHL44" s="27"/>
      <c r="CHM44" s="27"/>
      <c r="CHN44" s="27"/>
      <c r="CHO44" s="27"/>
      <c r="CHP44" s="27"/>
      <c r="CHQ44" s="27"/>
      <c r="CHR44" s="27"/>
      <c r="CHS44" s="27"/>
      <c r="CHT44" s="27"/>
      <c r="CHU44" s="27"/>
      <c r="CHV44" s="27"/>
      <c r="CHW44" s="27"/>
      <c r="CHX44" s="27"/>
      <c r="CHY44" s="27"/>
      <c r="CHZ44" s="27"/>
      <c r="CIA44" s="27"/>
      <c r="CIB44" s="27"/>
      <c r="CIC44" s="27"/>
      <c r="CID44" s="27"/>
      <c r="CIE44" s="27"/>
      <c r="CIF44" s="27"/>
      <c r="CIG44" s="27"/>
      <c r="CIH44" s="27"/>
      <c r="CII44" s="27"/>
      <c r="CIJ44" s="27"/>
      <c r="CIK44" s="27"/>
      <c r="CIL44" s="27"/>
      <c r="CIM44" s="27"/>
      <c r="CIN44" s="27"/>
      <c r="CIO44" s="27"/>
      <c r="CIP44" s="27"/>
      <c r="CIQ44" s="27"/>
      <c r="CIR44" s="27"/>
      <c r="CIS44" s="27"/>
      <c r="CIT44" s="27"/>
      <c r="CIU44" s="27"/>
      <c r="CIV44" s="27"/>
      <c r="CIX44" s="27"/>
      <c r="CIY44" s="27"/>
      <c r="CIZ44" s="27"/>
      <c r="CJC44" s="27"/>
      <c r="CJD44" s="27"/>
      <c r="CJE44" s="27"/>
      <c r="CJF44" s="27"/>
      <c r="CJG44" s="27"/>
      <c r="CJH44" s="27"/>
      <c r="CJI44" s="27"/>
      <c r="CJJ44" s="27"/>
      <c r="CJK44" s="27"/>
      <c r="CJL44" s="27"/>
      <c r="CJM44" s="27"/>
      <c r="CJU44" s="27"/>
      <c r="CJV44" s="27"/>
      <c r="CJW44" s="27"/>
      <c r="CJX44" s="27"/>
      <c r="CJY44" s="27"/>
      <c r="CJZ44" s="27"/>
      <c r="CKA44" s="27"/>
      <c r="CKB44" s="27"/>
      <c r="CKC44" s="27"/>
      <c r="CKD44" s="27"/>
      <c r="CKE44" s="27"/>
      <c r="CKF44" s="27"/>
      <c r="CKG44" s="27"/>
      <c r="CKH44" s="27"/>
      <c r="CKI44" s="27"/>
      <c r="CKJ44" s="27"/>
      <c r="CKK44" s="27"/>
      <c r="CKL44" s="27"/>
      <c r="CKM44" s="27"/>
      <c r="CKN44" s="27"/>
      <c r="CKO44" s="27"/>
      <c r="CKP44" s="27"/>
      <c r="CKQ44" s="27"/>
      <c r="CKR44" s="27"/>
      <c r="CKS44" s="27"/>
      <c r="CKT44" s="27"/>
      <c r="CKU44" s="27"/>
      <c r="CKV44" s="27"/>
      <c r="CKW44" s="27"/>
      <c r="CKX44" s="27"/>
      <c r="CKY44" s="27"/>
      <c r="CKZ44" s="27"/>
      <c r="CLA44" s="27"/>
      <c r="CLB44" s="27"/>
      <c r="CLC44" s="27"/>
      <c r="CLD44" s="27"/>
      <c r="CLE44" s="27"/>
      <c r="CLF44" s="27"/>
      <c r="CLG44" s="27"/>
      <c r="CLH44" s="27"/>
      <c r="CLI44" s="27"/>
      <c r="CLJ44" s="27"/>
      <c r="CLK44" s="27"/>
      <c r="CLL44" s="27"/>
      <c r="CLM44" s="27"/>
      <c r="CLN44" s="27"/>
      <c r="CLO44" s="27"/>
      <c r="CLP44" s="27"/>
      <c r="CLQ44" s="27"/>
      <c r="CLR44" s="27"/>
      <c r="CLS44" s="27"/>
      <c r="CLT44" s="27"/>
      <c r="CLU44" s="27"/>
      <c r="CLV44" s="27"/>
      <c r="CLW44" s="27"/>
      <c r="CLX44" s="27"/>
      <c r="CLY44" s="27"/>
      <c r="CLZ44" s="27"/>
      <c r="CMA44" s="27"/>
      <c r="CMB44" s="27"/>
      <c r="CMC44" s="27"/>
      <c r="CMD44" s="27"/>
      <c r="CME44" s="27"/>
      <c r="CMF44" s="27"/>
      <c r="CMG44" s="27"/>
      <c r="CMH44" s="27"/>
      <c r="CMI44" s="27"/>
      <c r="CMJ44" s="27"/>
      <c r="CMK44" s="27"/>
      <c r="CML44" s="27"/>
      <c r="CMM44" s="27"/>
      <c r="CMN44" s="27"/>
      <c r="CMO44" s="27"/>
      <c r="CMP44" s="27"/>
      <c r="CMQ44" s="27"/>
      <c r="CMR44" s="27"/>
      <c r="CMS44" s="27"/>
      <c r="CMT44" s="27"/>
      <c r="CMU44" s="27"/>
      <c r="CMV44" s="27"/>
      <c r="CMW44" s="27"/>
      <c r="CMX44" s="27"/>
      <c r="CMY44" s="27"/>
      <c r="CMZ44" s="27"/>
      <c r="CNA44" s="27"/>
      <c r="CNB44" s="27"/>
      <c r="CNC44" s="27"/>
      <c r="CND44" s="27"/>
      <c r="CNE44" s="27"/>
      <c r="CNF44" s="27"/>
      <c r="CNG44" s="27"/>
      <c r="CNH44" s="27"/>
      <c r="CNI44" s="27"/>
      <c r="CNJ44" s="27"/>
      <c r="CNK44" s="27"/>
      <c r="CNL44" s="27"/>
      <c r="CNM44" s="27"/>
      <c r="CNN44" s="27"/>
      <c r="CNO44" s="27"/>
      <c r="CNP44" s="27"/>
      <c r="CNQ44" s="27"/>
      <c r="CNR44" s="27"/>
      <c r="CNS44" s="27"/>
      <c r="CNT44" s="27"/>
      <c r="CNU44" s="27"/>
      <c r="CNV44" s="27"/>
      <c r="CNW44" s="27"/>
      <c r="CNX44" s="27"/>
      <c r="CNY44" s="27"/>
      <c r="CNZ44" s="27"/>
      <c r="COA44" s="27"/>
      <c r="COB44" s="27"/>
      <c r="COC44" s="27"/>
      <c r="COD44" s="27"/>
      <c r="COE44" s="27"/>
      <c r="COF44" s="27"/>
      <c r="COG44" s="27"/>
      <c r="COH44" s="27"/>
      <c r="COI44" s="27"/>
      <c r="COJ44" s="27"/>
      <c r="COK44" s="27"/>
      <c r="COL44" s="27"/>
      <c r="COM44" s="27"/>
      <c r="CON44" s="27"/>
      <c r="COO44" s="27"/>
      <c r="COP44" s="27"/>
      <c r="COQ44" s="27"/>
      <c r="COR44" s="27"/>
      <c r="COS44" s="27"/>
      <c r="COT44" s="27"/>
      <c r="COU44" s="27"/>
      <c r="COV44" s="27"/>
      <c r="COW44" s="27"/>
      <c r="COX44" s="27"/>
      <c r="COY44" s="27"/>
      <c r="COZ44" s="27"/>
      <c r="CPA44" s="27"/>
      <c r="CPB44" s="27"/>
      <c r="CPC44" s="27"/>
      <c r="CPD44" s="27"/>
      <c r="CPE44" s="27"/>
      <c r="CPF44" s="27"/>
      <c r="CPG44" s="27"/>
      <c r="CPH44" s="27"/>
      <c r="CPI44" s="27"/>
      <c r="CPJ44" s="27"/>
      <c r="CPK44" s="27"/>
      <c r="CPL44" s="27"/>
      <c r="CPM44" s="27"/>
      <c r="CPN44" s="27"/>
      <c r="CPO44" s="27"/>
      <c r="CPP44" s="27"/>
      <c r="CPQ44" s="27"/>
      <c r="CPR44" s="27"/>
      <c r="CPS44" s="27"/>
      <c r="CPT44" s="27"/>
      <c r="CPU44" s="27"/>
      <c r="CPV44" s="27"/>
      <c r="CPW44" s="27"/>
      <c r="CPX44" s="27"/>
      <c r="CPY44" s="27"/>
      <c r="CPZ44" s="27"/>
      <c r="CQA44" s="27"/>
      <c r="CQB44" s="27"/>
      <c r="CQC44" s="27"/>
      <c r="CQD44" s="27"/>
      <c r="CQE44" s="27"/>
      <c r="CQF44" s="27"/>
      <c r="CQG44" s="27"/>
      <c r="CQH44" s="27"/>
      <c r="CQI44" s="27"/>
      <c r="CQJ44" s="27"/>
      <c r="CQK44" s="27"/>
      <c r="CQL44" s="27"/>
      <c r="CQM44" s="27"/>
      <c r="CQN44" s="27"/>
      <c r="CQO44" s="27"/>
      <c r="CQP44" s="27"/>
      <c r="CQQ44" s="27"/>
      <c r="CQR44" s="27"/>
      <c r="CQS44" s="27"/>
      <c r="CQT44" s="27"/>
      <c r="CQU44" s="27"/>
      <c r="CQV44" s="27"/>
      <c r="CQW44" s="27"/>
      <c r="CQX44" s="27"/>
      <c r="CQY44" s="27"/>
      <c r="CQZ44" s="27"/>
      <c r="CRA44" s="27"/>
      <c r="CRB44" s="27"/>
      <c r="CRC44" s="27"/>
      <c r="CRD44" s="27"/>
      <c r="CRE44" s="27"/>
      <c r="CRF44" s="27"/>
      <c r="CRG44" s="27"/>
      <c r="CRH44" s="27"/>
      <c r="CRI44" s="27"/>
      <c r="CRJ44" s="27"/>
      <c r="CRK44" s="27"/>
      <c r="CRL44" s="27"/>
      <c r="CRM44" s="27"/>
      <c r="CRN44" s="27"/>
      <c r="CRO44" s="27"/>
      <c r="CRP44" s="27"/>
      <c r="CRQ44" s="27"/>
      <c r="CRR44" s="27"/>
      <c r="CRS44" s="27"/>
      <c r="CRT44" s="27"/>
      <c r="CRU44" s="27"/>
      <c r="CRV44" s="27"/>
      <c r="CRW44" s="27"/>
      <c r="CRX44" s="27"/>
      <c r="CRY44" s="27"/>
      <c r="CRZ44" s="27"/>
      <c r="CSA44" s="27"/>
      <c r="CSB44" s="27"/>
      <c r="CSC44" s="27"/>
      <c r="CSD44" s="27"/>
      <c r="CSE44" s="27"/>
      <c r="CSF44" s="27"/>
      <c r="CSG44" s="27"/>
      <c r="CSH44" s="27"/>
      <c r="CSI44" s="27"/>
      <c r="CSJ44" s="27"/>
      <c r="CSK44" s="27"/>
      <c r="CSL44" s="27"/>
      <c r="CSM44" s="27"/>
      <c r="CSN44" s="27"/>
      <c r="CSO44" s="27"/>
      <c r="CSP44" s="27"/>
      <c r="CSQ44" s="27"/>
      <c r="CSR44" s="27"/>
      <c r="CST44" s="27"/>
      <c r="CSU44" s="27"/>
      <c r="CSV44" s="27"/>
      <c r="CSY44" s="27"/>
      <c r="CSZ44" s="27"/>
      <c r="CTA44" s="27"/>
      <c r="CTB44" s="27"/>
      <c r="CTC44" s="27"/>
      <c r="CTD44" s="27"/>
      <c r="CTE44" s="27"/>
      <c r="CTF44" s="27"/>
      <c r="CTG44" s="27"/>
      <c r="CTH44" s="27"/>
      <c r="CTI44" s="27"/>
      <c r="CTQ44" s="27"/>
      <c r="CTR44" s="27"/>
      <c r="CTS44" s="27"/>
      <c r="CTT44" s="27"/>
      <c r="CTU44" s="27"/>
      <c r="CTV44" s="27"/>
      <c r="CTW44" s="27"/>
      <c r="CTX44" s="27"/>
      <c r="CTY44" s="27"/>
      <c r="CTZ44" s="27"/>
      <c r="CUA44" s="27"/>
      <c r="CUB44" s="27"/>
      <c r="CUC44" s="27"/>
      <c r="CUD44" s="27"/>
      <c r="CUE44" s="27"/>
      <c r="CUF44" s="27"/>
      <c r="CUG44" s="27"/>
      <c r="CUH44" s="27"/>
      <c r="CUI44" s="27"/>
      <c r="CUJ44" s="27"/>
      <c r="CUK44" s="27"/>
      <c r="CUL44" s="27"/>
      <c r="CUM44" s="27"/>
      <c r="CUN44" s="27"/>
      <c r="CUO44" s="27"/>
      <c r="CUP44" s="27"/>
      <c r="CUQ44" s="27"/>
      <c r="CUR44" s="27"/>
      <c r="CUS44" s="27"/>
      <c r="CUT44" s="27"/>
      <c r="CUU44" s="27"/>
      <c r="CUV44" s="27"/>
      <c r="CUW44" s="27"/>
      <c r="CUX44" s="27"/>
      <c r="CUY44" s="27"/>
      <c r="CUZ44" s="27"/>
      <c r="CVA44" s="27"/>
      <c r="CVB44" s="27"/>
      <c r="CVC44" s="27"/>
      <c r="CVD44" s="27"/>
      <c r="CVE44" s="27"/>
      <c r="CVF44" s="27"/>
      <c r="CVG44" s="27"/>
      <c r="CVH44" s="27"/>
      <c r="CVI44" s="27"/>
      <c r="CVJ44" s="27"/>
      <c r="CVK44" s="27"/>
      <c r="CVL44" s="27"/>
      <c r="CVM44" s="27"/>
      <c r="CVN44" s="27"/>
      <c r="CVO44" s="27"/>
      <c r="CVP44" s="27"/>
      <c r="CVQ44" s="27"/>
      <c r="CVR44" s="27"/>
      <c r="CVS44" s="27"/>
      <c r="CVT44" s="27"/>
      <c r="CVU44" s="27"/>
      <c r="CVV44" s="27"/>
      <c r="CVW44" s="27"/>
      <c r="CVX44" s="27"/>
      <c r="CVY44" s="27"/>
      <c r="CVZ44" s="27"/>
      <c r="CWA44" s="27"/>
      <c r="CWB44" s="27"/>
      <c r="CWC44" s="27"/>
      <c r="CWD44" s="27"/>
      <c r="CWE44" s="27"/>
      <c r="CWF44" s="27"/>
      <c r="CWG44" s="27"/>
      <c r="CWH44" s="27"/>
      <c r="CWI44" s="27"/>
      <c r="CWJ44" s="27"/>
      <c r="CWK44" s="27"/>
      <c r="CWL44" s="27"/>
      <c r="CWM44" s="27"/>
      <c r="CWN44" s="27"/>
      <c r="CWO44" s="27"/>
      <c r="CWP44" s="27"/>
      <c r="CWQ44" s="27"/>
      <c r="CWR44" s="27"/>
      <c r="CWS44" s="27"/>
      <c r="CWT44" s="27"/>
      <c r="CWU44" s="27"/>
      <c r="CWV44" s="27"/>
      <c r="CWW44" s="27"/>
      <c r="CWX44" s="27"/>
      <c r="CWY44" s="27"/>
      <c r="CWZ44" s="27"/>
      <c r="CXA44" s="27"/>
      <c r="CXB44" s="27"/>
      <c r="CXC44" s="27"/>
      <c r="CXD44" s="27"/>
      <c r="CXE44" s="27"/>
      <c r="CXF44" s="27"/>
      <c r="CXG44" s="27"/>
      <c r="CXH44" s="27"/>
      <c r="CXI44" s="27"/>
      <c r="CXJ44" s="27"/>
      <c r="CXK44" s="27"/>
      <c r="CXL44" s="27"/>
      <c r="CXM44" s="27"/>
      <c r="CXN44" s="27"/>
      <c r="CXO44" s="27"/>
      <c r="CXP44" s="27"/>
      <c r="CXQ44" s="27"/>
      <c r="CXR44" s="27"/>
      <c r="CXS44" s="27"/>
      <c r="CXT44" s="27"/>
      <c r="CXU44" s="27"/>
      <c r="CXV44" s="27"/>
      <c r="CXW44" s="27"/>
      <c r="CXX44" s="27"/>
      <c r="CXY44" s="27"/>
      <c r="CXZ44" s="27"/>
      <c r="CYA44" s="27"/>
      <c r="CYB44" s="27"/>
      <c r="CYC44" s="27"/>
      <c r="CYD44" s="27"/>
      <c r="CYE44" s="27"/>
      <c r="CYF44" s="27"/>
      <c r="CYG44" s="27"/>
      <c r="CYH44" s="27"/>
      <c r="CYI44" s="27"/>
      <c r="CYJ44" s="27"/>
      <c r="CYK44" s="27"/>
      <c r="CYL44" s="27"/>
      <c r="CYM44" s="27"/>
      <c r="CYN44" s="27"/>
      <c r="CYO44" s="27"/>
      <c r="CYP44" s="27"/>
      <c r="CYQ44" s="27"/>
      <c r="CYR44" s="27"/>
      <c r="CYS44" s="27"/>
      <c r="CYT44" s="27"/>
      <c r="CYU44" s="27"/>
      <c r="CYV44" s="27"/>
      <c r="CYW44" s="27"/>
      <c r="CYX44" s="27"/>
      <c r="CYY44" s="27"/>
      <c r="CYZ44" s="27"/>
      <c r="CZA44" s="27"/>
      <c r="CZB44" s="27"/>
      <c r="CZC44" s="27"/>
      <c r="CZD44" s="27"/>
      <c r="CZE44" s="27"/>
      <c r="CZF44" s="27"/>
      <c r="CZG44" s="27"/>
      <c r="CZH44" s="27"/>
      <c r="CZI44" s="27"/>
      <c r="CZJ44" s="27"/>
      <c r="CZK44" s="27"/>
      <c r="CZL44" s="27"/>
      <c r="CZM44" s="27"/>
      <c r="CZN44" s="27"/>
      <c r="CZO44" s="27"/>
      <c r="CZP44" s="27"/>
      <c r="CZQ44" s="27"/>
      <c r="CZR44" s="27"/>
      <c r="CZS44" s="27"/>
      <c r="CZT44" s="27"/>
      <c r="CZU44" s="27"/>
      <c r="CZV44" s="27"/>
      <c r="CZW44" s="27"/>
      <c r="CZX44" s="27"/>
      <c r="CZY44" s="27"/>
      <c r="CZZ44" s="27"/>
      <c r="DAA44" s="27"/>
      <c r="DAB44" s="27"/>
      <c r="DAC44" s="27"/>
      <c r="DAD44" s="27"/>
      <c r="DAE44" s="27"/>
      <c r="DAF44" s="27"/>
      <c r="DAG44" s="27"/>
      <c r="DAH44" s="27"/>
      <c r="DAI44" s="27"/>
      <c r="DAJ44" s="27"/>
      <c r="DAK44" s="27"/>
      <c r="DAL44" s="27"/>
      <c r="DAM44" s="27"/>
      <c r="DAN44" s="27"/>
      <c r="DAO44" s="27"/>
      <c r="DAP44" s="27"/>
      <c r="DAQ44" s="27"/>
      <c r="DAR44" s="27"/>
      <c r="DAS44" s="27"/>
      <c r="DAT44" s="27"/>
      <c r="DAU44" s="27"/>
      <c r="DAV44" s="27"/>
      <c r="DAW44" s="27"/>
      <c r="DAX44" s="27"/>
      <c r="DAY44" s="27"/>
      <c r="DAZ44" s="27"/>
      <c r="DBA44" s="27"/>
      <c r="DBB44" s="27"/>
      <c r="DBC44" s="27"/>
      <c r="DBD44" s="27"/>
      <c r="DBE44" s="27"/>
      <c r="DBF44" s="27"/>
      <c r="DBG44" s="27"/>
      <c r="DBH44" s="27"/>
      <c r="DBI44" s="27"/>
      <c r="DBJ44" s="27"/>
      <c r="DBK44" s="27"/>
      <c r="DBL44" s="27"/>
      <c r="DBM44" s="27"/>
      <c r="DBN44" s="27"/>
      <c r="DBO44" s="27"/>
      <c r="DBP44" s="27"/>
      <c r="DBQ44" s="27"/>
      <c r="DBR44" s="27"/>
      <c r="DBS44" s="27"/>
      <c r="DBT44" s="27"/>
      <c r="DBU44" s="27"/>
      <c r="DBV44" s="27"/>
      <c r="DBW44" s="27"/>
      <c r="DBX44" s="27"/>
      <c r="DBY44" s="27"/>
      <c r="DBZ44" s="27"/>
      <c r="DCA44" s="27"/>
      <c r="DCB44" s="27"/>
      <c r="DCC44" s="27"/>
      <c r="DCD44" s="27"/>
      <c r="DCE44" s="27"/>
      <c r="DCF44" s="27"/>
      <c r="DCG44" s="27"/>
      <c r="DCH44" s="27"/>
      <c r="DCI44" s="27"/>
      <c r="DCJ44" s="27"/>
      <c r="DCK44" s="27"/>
      <c r="DCL44" s="27"/>
      <c r="DCM44" s="27"/>
      <c r="DCN44" s="27"/>
      <c r="DCP44" s="27"/>
      <c r="DCQ44" s="27"/>
      <c r="DCR44" s="27"/>
      <c r="DCU44" s="27"/>
      <c r="DCV44" s="27"/>
      <c r="DCW44" s="27"/>
      <c r="DCX44" s="27"/>
      <c r="DCY44" s="27"/>
      <c r="DCZ44" s="27"/>
      <c r="DDA44" s="27"/>
      <c r="DDB44" s="27"/>
      <c r="DDC44" s="27"/>
      <c r="DDD44" s="27"/>
      <c r="DDE44" s="27"/>
      <c r="DDM44" s="27"/>
      <c r="DDN44" s="27"/>
      <c r="DDO44" s="27"/>
      <c r="DDP44" s="27"/>
      <c r="DDQ44" s="27"/>
      <c r="DDR44" s="27"/>
      <c r="DDS44" s="27"/>
      <c r="DDT44" s="27"/>
      <c r="DDU44" s="27"/>
      <c r="DDV44" s="27"/>
      <c r="DDW44" s="27"/>
      <c r="DDX44" s="27"/>
      <c r="DDY44" s="27"/>
      <c r="DDZ44" s="27"/>
      <c r="DEA44" s="27"/>
      <c r="DEB44" s="27"/>
      <c r="DEC44" s="27"/>
      <c r="DED44" s="27"/>
      <c r="DEE44" s="27"/>
      <c r="DEF44" s="27"/>
      <c r="DEG44" s="27"/>
      <c r="DEH44" s="27"/>
      <c r="DEI44" s="27"/>
      <c r="DEJ44" s="27"/>
      <c r="DEK44" s="27"/>
      <c r="DEL44" s="27"/>
      <c r="DEM44" s="27"/>
      <c r="DEN44" s="27"/>
      <c r="DEO44" s="27"/>
      <c r="DEP44" s="27"/>
      <c r="DEQ44" s="27"/>
      <c r="DER44" s="27"/>
      <c r="DES44" s="27"/>
      <c r="DET44" s="27"/>
      <c r="DEU44" s="27"/>
      <c r="DEV44" s="27"/>
      <c r="DEW44" s="27"/>
      <c r="DEX44" s="27"/>
      <c r="DEY44" s="27"/>
      <c r="DEZ44" s="27"/>
      <c r="DFA44" s="27"/>
      <c r="DFB44" s="27"/>
      <c r="DFC44" s="27"/>
      <c r="DFD44" s="27"/>
      <c r="DFE44" s="27"/>
      <c r="DFF44" s="27"/>
      <c r="DFG44" s="27"/>
      <c r="DFH44" s="27"/>
      <c r="DFI44" s="27"/>
      <c r="DFJ44" s="27"/>
      <c r="DFK44" s="27"/>
      <c r="DFL44" s="27"/>
      <c r="DFM44" s="27"/>
      <c r="DFN44" s="27"/>
      <c r="DFO44" s="27"/>
      <c r="DFP44" s="27"/>
      <c r="DFQ44" s="27"/>
      <c r="DFR44" s="27"/>
      <c r="DFS44" s="27"/>
      <c r="DFT44" s="27"/>
      <c r="DFU44" s="27"/>
      <c r="DFV44" s="27"/>
      <c r="DFW44" s="27"/>
      <c r="DFX44" s="27"/>
      <c r="DFY44" s="27"/>
      <c r="DFZ44" s="27"/>
      <c r="DGA44" s="27"/>
      <c r="DGB44" s="27"/>
      <c r="DGC44" s="27"/>
      <c r="DGD44" s="27"/>
      <c r="DGE44" s="27"/>
      <c r="DGF44" s="27"/>
      <c r="DGG44" s="27"/>
      <c r="DGH44" s="27"/>
      <c r="DGI44" s="27"/>
      <c r="DGJ44" s="27"/>
      <c r="DGK44" s="27"/>
      <c r="DGL44" s="27"/>
      <c r="DGM44" s="27"/>
      <c r="DGN44" s="27"/>
      <c r="DGO44" s="27"/>
      <c r="DGP44" s="27"/>
      <c r="DGQ44" s="27"/>
      <c r="DGR44" s="27"/>
      <c r="DGS44" s="27"/>
      <c r="DGT44" s="27"/>
      <c r="DGU44" s="27"/>
      <c r="DGV44" s="27"/>
      <c r="DGW44" s="27"/>
      <c r="DGX44" s="27"/>
      <c r="DGY44" s="27"/>
      <c r="DGZ44" s="27"/>
      <c r="DHA44" s="27"/>
      <c r="DHB44" s="27"/>
      <c r="DHC44" s="27"/>
      <c r="DHD44" s="27"/>
      <c r="DHE44" s="27"/>
      <c r="DHF44" s="27"/>
      <c r="DHG44" s="27"/>
      <c r="DHH44" s="27"/>
      <c r="DHI44" s="27"/>
      <c r="DHJ44" s="27"/>
      <c r="DHK44" s="27"/>
      <c r="DHL44" s="27"/>
      <c r="DHM44" s="27"/>
      <c r="DHN44" s="27"/>
      <c r="DHO44" s="27"/>
      <c r="DHP44" s="27"/>
      <c r="DHQ44" s="27"/>
      <c r="DHR44" s="27"/>
      <c r="DHS44" s="27"/>
      <c r="DHT44" s="27"/>
      <c r="DHU44" s="27"/>
      <c r="DHV44" s="27"/>
      <c r="DHW44" s="27"/>
      <c r="DHX44" s="27"/>
      <c r="DHY44" s="27"/>
      <c r="DHZ44" s="27"/>
      <c r="DIA44" s="27"/>
      <c r="DIB44" s="27"/>
      <c r="DIC44" s="27"/>
      <c r="DID44" s="27"/>
      <c r="DIE44" s="27"/>
      <c r="DIF44" s="27"/>
      <c r="DIG44" s="27"/>
      <c r="DIH44" s="27"/>
      <c r="DII44" s="27"/>
      <c r="DIJ44" s="27"/>
      <c r="DIK44" s="27"/>
      <c r="DIL44" s="27"/>
      <c r="DIM44" s="27"/>
      <c r="DIN44" s="27"/>
      <c r="DIO44" s="27"/>
      <c r="DIP44" s="27"/>
      <c r="DIQ44" s="27"/>
      <c r="DIR44" s="27"/>
      <c r="DIS44" s="27"/>
      <c r="DIT44" s="27"/>
      <c r="DIU44" s="27"/>
      <c r="DIV44" s="27"/>
      <c r="DIW44" s="27"/>
      <c r="DIX44" s="27"/>
      <c r="DIY44" s="27"/>
      <c r="DIZ44" s="27"/>
      <c r="DJA44" s="27"/>
      <c r="DJB44" s="27"/>
      <c r="DJC44" s="27"/>
      <c r="DJD44" s="27"/>
      <c r="DJE44" s="27"/>
      <c r="DJF44" s="27"/>
      <c r="DJG44" s="27"/>
      <c r="DJH44" s="27"/>
      <c r="DJI44" s="27"/>
      <c r="DJJ44" s="27"/>
      <c r="DJK44" s="27"/>
      <c r="DJL44" s="27"/>
      <c r="DJM44" s="27"/>
      <c r="DJN44" s="27"/>
      <c r="DJO44" s="27"/>
      <c r="DJP44" s="27"/>
      <c r="DJQ44" s="27"/>
      <c r="DJR44" s="27"/>
      <c r="DJS44" s="27"/>
      <c r="DJT44" s="27"/>
      <c r="DJU44" s="27"/>
      <c r="DJV44" s="27"/>
      <c r="DJW44" s="27"/>
      <c r="DJX44" s="27"/>
      <c r="DJY44" s="27"/>
      <c r="DJZ44" s="27"/>
      <c r="DKA44" s="27"/>
      <c r="DKB44" s="27"/>
      <c r="DKC44" s="27"/>
      <c r="DKD44" s="27"/>
      <c r="DKE44" s="27"/>
      <c r="DKF44" s="27"/>
      <c r="DKG44" s="27"/>
      <c r="DKH44" s="27"/>
      <c r="DKI44" s="27"/>
      <c r="DKJ44" s="27"/>
      <c r="DKK44" s="27"/>
      <c r="DKL44" s="27"/>
      <c r="DKM44" s="27"/>
      <c r="DKN44" s="27"/>
      <c r="DKO44" s="27"/>
      <c r="DKP44" s="27"/>
      <c r="DKQ44" s="27"/>
      <c r="DKR44" s="27"/>
      <c r="DKS44" s="27"/>
      <c r="DKT44" s="27"/>
      <c r="DKU44" s="27"/>
      <c r="DKV44" s="27"/>
      <c r="DKW44" s="27"/>
      <c r="DKX44" s="27"/>
      <c r="DKY44" s="27"/>
      <c r="DKZ44" s="27"/>
      <c r="DLA44" s="27"/>
      <c r="DLB44" s="27"/>
      <c r="DLC44" s="27"/>
      <c r="DLD44" s="27"/>
      <c r="DLE44" s="27"/>
      <c r="DLF44" s="27"/>
      <c r="DLG44" s="27"/>
      <c r="DLH44" s="27"/>
      <c r="DLI44" s="27"/>
      <c r="DLJ44" s="27"/>
      <c r="DLK44" s="27"/>
      <c r="DLL44" s="27"/>
      <c r="DLM44" s="27"/>
      <c r="DLN44" s="27"/>
      <c r="DLO44" s="27"/>
      <c r="DLP44" s="27"/>
      <c r="DLQ44" s="27"/>
      <c r="DLR44" s="27"/>
      <c r="DLS44" s="27"/>
      <c r="DLT44" s="27"/>
      <c r="DLU44" s="27"/>
      <c r="DLV44" s="27"/>
      <c r="DLW44" s="27"/>
      <c r="DLX44" s="27"/>
      <c r="DLY44" s="27"/>
      <c r="DLZ44" s="27"/>
      <c r="DMA44" s="27"/>
      <c r="DMB44" s="27"/>
      <c r="DMC44" s="27"/>
      <c r="DMD44" s="27"/>
      <c r="DME44" s="27"/>
      <c r="DMF44" s="27"/>
      <c r="DMG44" s="27"/>
      <c r="DMH44" s="27"/>
      <c r="DMI44" s="27"/>
      <c r="DMJ44" s="27"/>
      <c r="DML44" s="27"/>
      <c r="DMM44" s="27"/>
      <c r="DMN44" s="27"/>
      <c r="DMQ44" s="27"/>
      <c r="DMR44" s="27"/>
      <c r="DMS44" s="27"/>
      <c r="DMT44" s="27"/>
      <c r="DMU44" s="27"/>
      <c r="DMV44" s="27"/>
      <c r="DMW44" s="27"/>
      <c r="DMX44" s="27"/>
      <c r="DMY44" s="27"/>
      <c r="DMZ44" s="27"/>
      <c r="DNA44" s="27"/>
      <c r="DNI44" s="27"/>
      <c r="DNJ44" s="27"/>
      <c r="DNK44" s="27"/>
      <c r="DNL44" s="27"/>
      <c r="DNM44" s="27"/>
      <c r="DNN44" s="27"/>
      <c r="DNO44" s="27"/>
      <c r="DNP44" s="27"/>
      <c r="DNQ44" s="27"/>
      <c r="DNR44" s="27"/>
      <c r="DNS44" s="27"/>
      <c r="DNT44" s="27"/>
      <c r="DNU44" s="27"/>
      <c r="DNV44" s="27"/>
      <c r="DNW44" s="27"/>
      <c r="DNX44" s="27"/>
      <c r="DNY44" s="27"/>
      <c r="DNZ44" s="27"/>
      <c r="DOA44" s="27"/>
      <c r="DOB44" s="27"/>
      <c r="DOC44" s="27"/>
      <c r="DOD44" s="27"/>
      <c r="DOE44" s="27"/>
      <c r="DOF44" s="27"/>
      <c r="DOG44" s="27"/>
      <c r="DOH44" s="27"/>
      <c r="DOI44" s="27"/>
      <c r="DOJ44" s="27"/>
      <c r="DOK44" s="27"/>
      <c r="DOL44" s="27"/>
      <c r="DOM44" s="27"/>
      <c r="DON44" s="27"/>
      <c r="DOO44" s="27"/>
      <c r="DOP44" s="27"/>
      <c r="DOQ44" s="27"/>
      <c r="DOR44" s="27"/>
      <c r="DOS44" s="27"/>
      <c r="DOT44" s="27"/>
      <c r="DOU44" s="27"/>
      <c r="DOV44" s="27"/>
      <c r="DOW44" s="27"/>
      <c r="DOX44" s="27"/>
      <c r="DOY44" s="27"/>
      <c r="DOZ44" s="27"/>
      <c r="DPA44" s="27"/>
      <c r="DPB44" s="27"/>
      <c r="DPC44" s="27"/>
      <c r="DPD44" s="27"/>
      <c r="DPE44" s="27"/>
      <c r="DPF44" s="27"/>
      <c r="DPG44" s="27"/>
      <c r="DPH44" s="27"/>
      <c r="DPI44" s="27"/>
      <c r="DPJ44" s="27"/>
      <c r="DPK44" s="27"/>
      <c r="DPL44" s="27"/>
      <c r="DPM44" s="27"/>
      <c r="DPN44" s="27"/>
      <c r="DPO44" s="27"/>
      <c r="DPP44" s="27"/>
      <c r="DPQ44" s="27"/>
      <c r="DPR44" s="27"/>
      <c r="DPS44" s="27"/>
      <c r="DPT44" s="27"/>
      <c r="DPU44" s="27"/>
      <c r="DPV44" s="27"/>
      <c r="DPW44" s="27"/>
      <c r="DPX44" s="27"/>
      <c r="DPY44" s="27"/>
      <c r="DPZ44" s="27"/>
      <c r="DQA44" s="27"/>
      <c r="DQB44" s="27"/>
      <c r="DQC44" s="27"/>
      <c r="DQD44" s="27"/>
      <c r="DQE44" s="27"/>
      <c r="DQF44" s="27"/>
      <c r="DQG44" s="27"/>
      <c r="DQH44" s="27"/>
      <c r="DQI44" s="27"/>
      <c r="DQJ44" s="27"/>
      <c r="DQK44" s="27"/>
      <c r="DQL44" s="27"/>
      <c r="DQM44" s="27"/>
      <c r="DQN44" s="27"/>
      <c r="DQO44" s="27"/>
      <c r="DQP44" s="27"/>
      <c r="DQQ44" s="27"/>
      <c r="DQR44" s="27"/>
      <c r="DQS44" s="27"/>
      <c r="DQT44" s="27"/>
      <c r="DQU44" s="27"/>
      <c r="DQV44" s="27"/>
      <c r="DQW44" s="27"/>
      <c r="DQX44" s="27"/>
      <c r="DQY44" s="27"/>
      <c r="DQZ44" s="27"/>
      <c r="DRA44" s="27"/>
      <c r="DRB44" s="27"/>
      <c r="DRC44" s="27"/>
      <c r="DRD44" s="27"/>
      <c r="DRE44" s="27"/>
      <c r="DRF44" s="27"/>
      <c r="DRG44" s="27"/>
      <c r="DRH44" s="27"/>
      <c r="DRI44" s="27"/>
      <c r="DRJ44" s="27"/>
      <c r="DRK44" s="27"/>
      <c r="DRL44" s="27"/>
      <c r="DRM44" s="27"/>
      <c r="DRN44" s="27"/>
      <c r="DRO44" s="27"/>
      <c r="DRP44" s="27"/>
      <c r="DRQ44" s="27"/>
      <c r="DRR44" s="27"/>
      <c r="DRS44" s="27"/>
      <c r="DRT44" s="27"/>
      <c r="DRU44" s="27"/>
      <c r="DRV44" s="27"/>
      <c r="DRW44" s="27"/>
      <c r="DRX44" s="27"/>
      <c r="DRY44" s="27"/>
      <c r="DRZ44" s="27"/>
      <c r="DSA44" s="27"/>
      <c r="DSB44" s="27"/>
      <c r="DSC44" s="27"/>
      <c r="DSD44" s="27"/>
      <c r="DSE44" s="27"/>
      <c r="DSF44" s="27"/>
      <c r="DSG44" s="27"/>
      <c r="DSH44" s="27"/>
      <c r="DSI44" s="27"/>
      <c r="DSJ44" s="27"/>
      <c r="DSK44" s="27"/>
      <c r="DSL44" s="27"/>
      <c r="DSM44" s="27"/>
      <c r="DSN44" s="27"/>
      <c r="DSO44" s="27"/>
      <c r="DSP44" s="27"/>
      <c r="DSQ44" s="27"/>
      <c r="DSR44" s="27"/>
      <c r="DSS44" s="27"/>
      <c r="DST44" s="27"/>
      <c r="DSU44" s="27"/>
      <c r="DSV44" s="27"/>
      <c r="DSW44" s="27"/>
      <c r="DSX44" s="27"/>
      <c r="DSY44" s="27"/>
      <c r="DSZ44" s="27"/>
      <c r="DTA44" s="27"/>
      <c r="DTB44" s="27"/>
      <c r="DTC44" s="27"/>
      <c r="DTD44" s="27"/>
      <c r="DTE44" s="27"/>
      <c r="DTF44" s="27"/>
      <c r="DTG44" s="27"/>
      <c r="DTH44" s="27"/>
      <c r="DTI44" s="27"/>
      <c r="DTJ44" s="27"/>
      <c r="DTK44" s="27"/>
      <c r="DTL44" s="27"/>
      <c r="DTM44" s="27"/>
      <c r="DTN44" s="27"/>
      <c r="DTO44" s="27"/>
      <c r="DTP44" s="27"/>
      <c r="DTQ44" s="27"/>
      <c r="DTR44" s="27"/>
      <c r="DTS44" s="27"/>
      <c r="DTT44" s="27"/>
      <c r="DTU44" s="27"/>
      <c r="DTV44" s="27"/>
      <c r="DTW44" s="27"/>
      <c r="DTX44" s="27"/>
      <c r="DTY44" s="27"/>
      <c r="DTZ44" s="27"/>
      <c r="DUA44" s="27"/>
      <c r="DUB44" s="27"/>
      <c r="DUC44" s="27"/>
      <c r="DUD44" s="27"/>
      <c r="DUE44" s="27"/>
      <c r="DUF44" s="27"/>
      <c r="DUG44" s="27"/>
      <c r="DUH44" s="27"/>
      <c r="DUI44" s="27"/>
      <c r="DUJ44" s="27"/>
      <c r="DUK44" s="27"/>
      <c r="DUL44" s="27"/>
      <c r="DUM44" s="27"/>
      <c r="DUN44" s="27"/>
      <c r="DUO44" s="27"/>
      <c r="DUP44" s="27"/>
      <c r="DUQ44" s="27"/>
      <c r="DUR44" s="27"/>
      <c r="DUS44" s="27"/>
      <c r="DUT44" s="27"/>
      <c r="DUU44" s="27"/>
      <c r="DUV44" s="27"/>
      <c r="DUW44" s="27"/>
      <c r="DUX44" s="27"/>
      <c r="DUY44" s="27"/>
      <c r="DUZ44" s="27"/>
      <c r="DVA44" s="27"/>
      <c r="DVB44" s="27"/>
      <c r="DVC44" s="27"/>
      <c r="DVD44" s="27"/>
      <c r="DVE44" s="27"/>
      <c r="DVF44" s="27"/>
      <c r="DVG44" s="27"/>
      <c r="DVH44" s="27"/>
      <c r="DVI44" s="27"/>
      <c r="DVJ44" s="27"/>
      <c r="DVK44" s="27"/>
      <c r="DVL44" s="27"/>
      <c r="DVM44" s="27"/>
      <c r="DVN44" s="27"/>
      <c r="DVO44" s="27"/>
      <c r="DVP44" s="27"/>
      <c r="DVQ44" s="27"/>
      <c r="DVR44" s="27"/>
      <c r="DVS44" s="27"/>
      <c r="DVT44" s="27"/>
      <c r="DVU44" s="27"/>
      <c r="DVV44" s="27"/>
      <c r="DVW44" s="27"/>
      <c r="DVX44" s="27"/>
      <c r="DVY44" s="27"/>
      <c r="DVZ44" s="27"/>
      <c r="DWA44" s="27"/>
      <c r="DWB44" s="27"/>
      <c r="DWC44" s="27"/>
      <c r="DWD44" s="27"/>
      <c r="DWE44" s="27"/>
      <c r="DWF44" s="27"/>
      <c r="DWH44" s="27"/>
      <c r="DWI44" s="27"/>
      <c r="DWJ44" s="27"/>
      <c r="DWM44" s="27"/>
      <c r="DWN44" s="27"/>
      <c r="DWO44" s="27"/>
      <c r="DWP44" s="27"/>
      <c r="DWQ44" s="27"/>
      <c r="DWR44" s="27"/>
      <c r="DWS44" s="27"/>
      <c r="DWT44" s="27"/>
      <c r="DWU44" s="27"/>
      <c r="DWV44" s="27"/>
      <c r="DWW44" s="27"/>
      <c r="DXE44" s="27"/>
      <c r="DXF44" s="27"/>
      <c r="DXG44" s="27"/>
      <c r="DXH44" s="27"/>
      <c r="DXI44" s="27"/>
      <c r="DXJ44" s="27"/>
      <c r="DXK44" s="27"/>
      <c r="DXL44" s="27"/>
      <c r="DXM44" s="27"/>
      <c r="DXN44" s="27"/>
      <c r="DXO44" s="27"/>
      <c r="DXP44" s="27"/>
      <c r="DXQ44" s="27"/>
      <c r="DXR44" s="27"/>
      <c r="DXS44" s="27"/>
      <c r="DXT44" s="27"/>
      <c r="DXU44" s="27"/>
      <c r="DXV44" s="27"/>
      <c r="DXW44" s="27"/>
      <c r="DXX44" s="27"/>
      <c r="DXY44" s="27"/>
      <c r="DXZ44" s="27"/>
      <c r="DYA44" s="27"/>
      <c r="DYB44" s="27"/>
      <c r="DYC44" s="27"/>
      <c r="DYD44" s="27"/>
      <c r="DYE44" s="27"/>
      <c r="DYF44" s="27"/>
      <c r="DYG44" s="27"/>
      <c r="DYH44" s="27"/>
      <c r="DYI44" s="27"/>
      <c r="DYJ44" s="27"/>
      <c r="DYK44" s="27"/>
      <c r="DYL44" s="27"/>
      <c r="DYM44" s="27"/>
      <c r="DYN44" s="27"/>
      <c r="DYO44" s="27"/>
      <c r="DYP44" s="27"/>
      <c r="DYQ44" s="27"/>
      <c r="DYR44" s="27"/>
      <c r="DYS44" s="27"/>
      <c r="DYT44" s="27"/>
      <c r="DYU44" s="27"/>
      <c r="DYV44" s="27"/>
      <c r="DYW44" s="27"/>
      <c r="DYX44" s="27"/>
      <c r="DYY44" s="27"/>
      <c r="DYZ44" s="27"/>
      <c r="DZA44" s="27"/>
      <c r="DZB44" s="27"/>
      <c r="DZC44" s="27"/>
      <c r="DZD44" s="27"/>
      <c r="DZE44" s="27"/>
      <c r="DZF44" s="27"/>
      <c r="DZG44" s="27"/>
      <c r="DZH44" s="27"/>
      <c r="DZI44" s="27"/>
      <c r="DZJ44" s="27"/>
      <c r="DZK44" s="27"/>
      <c r="DZL44" s="27"/>
      <c r="DZM44" s="27"/>
      <c r="DZN44" s="27"/>
      <c r="DZO44" s="27"/>
      <c r="DZP44" s="27"/>
      <c r="DZQ44" s="27"/>
      <c r="DZR44" s="27"/>
      <c r="DZS44" s="27"/>
      <c r="DZT44" s="27"/>
      <c r="DZU44" s="27"/>
      <c r="DZV44" s="27"/>
      <c r="DZW44" s="27"/>
      <c r="DZX44" s="27"/>
      <c r="DZY44" s="27"/>
      <c r="DZZ44" s="27"/>
      <c r="EAA44" s="27"/>
      <c r="EAB44" s="27"/>
      <c r="EAC44" s="27"/>
      <c r="EAD44" s="27"/>
      <c r="EAE44" s="27"/>
      <c r="EAF44" s="27"/>
      <c r="EAG44" s="27"/>
      <c r="EAH44" s="27"/>
      <c r="EAI44" s="27"/>
      <c r="EAJ44" s="27"/>
      <c r="EAK44" s="27"/>
      <c r="EAL44" s="27"/>
      <c r="EAM44" s="27"/>
      <c r="EAN44" s="27"/>
      <c r="EAO44" s="27"/>
      <c r="EAP44" s="27"/>
      <c r="EAQ44" s="27"/>
      <c r="EAR44" s="27"/>
      <c r="EAS44" s="27"/>
      <c r="EAT44" s="27"/>
      <c r="EAU44" s="27"/>
      <c r="EAV44" s="27"/>
      <c r="EAW44" s="27"/>
      <c r="EAX44" s="27"/>
      <c r="EAY44" s="27"/>
      <c r="EAZ44" s="27"/>
      <c r="EBA44" s="27"/>
      <c r="EBB44" s="27"/>
      <c r="EBC44" s="27"/>
      <c r="EBD44" s="27"/>
      <c r="EBE44" s="27"/>
      <c r="EBF44" s="27"/>
      <c r="EBG44" s="27"/>
      <c r="EBH44" s="27"/>
      <c r="EBI44" s="27"/>
      <c r="EBJ44" s="27"/>
      <c r="EBK44" s="27"/>
      <c r="EBL44" s="27"/>
      <c r="EBM44" s="27"/>
      <c r="EBN44" s="27"/>
      <c r="EBO44" s="27"/>
      <c r="EBP44" s="27"/>
      <c r="EBQ44" s="27"/>
      <c r="EBR44" s="27"/>
      <c r="EBS44" s="27"/>
      <c r="EBT44" s="27"/>
      <c r="EBU44" s="27"/>
      <c r="EBV44" s="27"/>
      <c r="EBW44" s="27"/>
      <c r="EBX44" s="27"/>
      <c r="EBY44" s="27"/>
      <c r="EBZ44" s="27"/>
      <c r="ECA44" s="27"/>
      <c r="ECB44" s="27"/>
      <c r="ECC44" s="27"/>
      <c r="ECD44" s="27"/>
      <c r="ECE44" s="27"/>
      <c r="ECF44" s="27"/>
      <c r="ECG44" s="27"/>
      <c r="ECH44" s="27"/>
      <c r="ECI44" s="27"/>
      <c r="ECJ44" s="27"/>
      <c r="ECK44" s="27"/>
      <c r="ECL44" s="27"/>
      <c r="ECM44" s="27"/>
      <c r="ECN44" s="27"/>
      <c r="ECO44" s="27"/>
      <c r="ECP44" s="27"/>
      <c r="ECQ44" s="27"/>
      <c r="ECR44" s="27"/>
      <c r="ECS44" s="27"/>
      <c r="ECT44" s="27"/>
      <c r="ECU44" s="27"/>
      <c r="ECV44" s="27"/>
      <c r="ECW44" s="27"/>
      <c r="ECX44" s="27"/>
      <c r="ECY44" s="27"/>
      <c r="ECZ44" s="27"/>
      <c r="EDA44" s="27"/>
      <c r="EDB44" s="27"/>
      <c r="EDC44" s="27"/>
      <c r="EDD44" s="27"/>
      <c r="EDE44" s="27"/>
      <c r="EDF44" s="27"/>
      <c r="EDG44" s="27"/>
      <c r="EDH44" s="27"/>
      <c r="EDI44" s="27"/>
      <c r="EDJ44" s="27"/>
      <c r="EDK44" s="27"/>
      <c r="EDL44" s="27"/>
      <c r="EDM44" s="27"/>
      <c r="EDN44" s="27"/>
      <c r="EDO44" s="27"/>
      <c r="EDP44" s="27"/>
      <c r="EDQ44" s="27"/>
      <c r="EDR44" s="27"/>
      <c r="EDS44" s="27"/>
      <c r="EDT44" s="27"/>
      <c r="EDU44" s="27"/>
      <c r="EDV44" s="27"/>
      <c r="EDW44" s="27"/>
      <c r="EDX44" s="27"/>
      <c r="EDY44" s="27"/>
      <c r="EDZ44" s="27"/>
      <c r="EEA44" s="27"/>
      <c r="EEB44" s="27"/>
      <c r="EEC44" s="27"/>
      <c r="EED44" s="27"/>
      <c r="EEE44" s="27"/>
      <c r="EEF44" s="27"/>
      <c r="EEG44" s="27"/>
      <c r="EEH44" s="27"/>
      <c r="EEI44" s="27"/>
      <c r="EEJ44" s="27"/>
      <c r="EEK44" s="27"/>
      <c r="EEL44" s="27"/>
      <c r="EEM44" s="27"/>
      <c r="EEN44" s="27"/>
      <c r="EEO44" s="27"/>
      <c r="EEP44" s="27"/>
      <c r="EEQ44" s="27"/>
      <c r="EER44" s="27"/>
      <c r="EES44" s="27"/>
      <c r="EET44" s="27"/>
      <c r="EEU44" s="27"/>
      <c r="EEV44" s="27"/>
      <c r="EEW44" s="27"/>
      <c r="EEX44" s="27"/>
      <c r="EEY44" s="27"/>
      <c r="EEZ44" s="27"/>
      <c r="EFA44" s="27"/>
      <c r="EFB44" s="27"/>
      <c r="EFC44" s="27"/>
      <c r="EFD44" s="27"/>
      <c r="EFE44" s="27"/>
      <c r="EFF44" s="27"/>
      <c r="EFG44" s="27"/>
      <c r="EFH44" s="27"/>
      <c r="EFI44" s="27"/>
      <c r="EFJ44" s="27"/>
      <c r="EFK44" s="27"/>
      <c r="EFL44" s="27"/>
      <c r="EFM44" s="27"/>
      <c r="EFN44" s="27"/>
      <c r="EFO44" s="27"/>
      <c r="EFP44" s="27"/>
      <c r="EFQ44" s="27"/>
      <c r="EFR44" s="27"/>
      <c r="EFS44" s="27"/>
      <c r="EFT44" s="27"/>
      <c r="EFU44" s="27"/>
      <c r="EFV44" s="27"/>
      <c r="EFW44" s="27"/>
      <c r="EFX44" s="27"/>
      <c r="EFY44" s="27"/>
      <c r="EFZ44" s="27"/>
      <c r="EGA44" s="27"/>
      <c r="EGB44" s="27"/>
      <c r="EGD44" s="27"/>
      <c r="EGE44" s="27"/>
      <c r="EGF44" s="27"/>
      <c r="EGI44" s="27"/>
      <c r="EGJ44" s="27"/>
      <c r="EGK44" s="27"/>
      <c r="EGL44" s="27"/>
      <c r="EGM44" s="27"/>
      <c r="EGN44" s="27"/>
      <c r="EGO44" s="27"/>
      <c r="EGP44" s="27"/>
      <c r="EGQ44" s="27"/>
      <c r="EGR44" s="27"/>
      <c r="EGS44" s="27"/>
      <c r="EHA44" s="27"/>
      <c r="EHB44" s="27"/>
      <c r="EHC44" s="27"/>
      <c r="EHD44" s="27"/>
      <c r="EHE44" s="27"/>
      <c r="EHF44" s="27"/>
      <c r="EHG44" s="27"/>
      <c r="EHH44" s="27"/>
      <c r="EHI44" s="27"/>
      <c r="EHJ44" s="27"/>
      <c r="EHK44" s="27"/>
      <c r="EHL44" s="27"/>
      <c r="EHM44" s="27"/>
      <c r="EHN44" s="27"/>
      <c r="EHO44" s="27"/>
      <c r="EHP44" s="27"/>
      <c r="EHQ44" s="27"/>
      <c r="EHR44" s="27"/>
      <c r="EHS44" s="27"/>
      <c r="EHT44" s="27"/>
      <c r="EHU44" s="27"/>
      <c r="EHV44" s="27"/>
      <c r="EHW44" s="27"/>
      <c r="EHX44" s="27"/>
      <c r="EHY44" s="27"/>
      <c r="EHZ44" s="27"/>
      <c r="EIA44" s="27"/>
      <c r="EIB44" s="27"/>
      <c r="EIC44" s="27"/>
      <c r="EID44" s="27"/>
      <c r="EIE44" s="27"/>
      <c r="EIF44" s="27"/>
      <c r="EIG44" s="27"/>
      <c r="EIH44" s="27"/>
      <c r="EII44" s="27"/>
      <c r="EIJ44" s="27"/>
      <c r="EIK44" s="27"/>
      <c r="EIL44" s="27"/>
      <c r="EIM44" s="27"/>
      <c r="EIN44" s="27"/>
      <c r="EIO44" s="27"/>
      <c r="EIP44" s="27"/>
      <c r="EIQ44" s="27"/>
      <c r="EIR44" s="27"/>
      <c r="EIS44" s="27"/>
      <c r="EIT44" s="27"/>
      <c r="EIU44" s="27"/>
      <c r="EIV44" s="27"/>
      <c r="EIW44" s="27"/>
      <c r="EIX44" s="27"/>
      <c r="EIY44" s="27"/>
      <c r="EIZ44" s="27"/>
      <c r="EJA44" s="27"/>
      <c r="EJB44" s="27"/>
      <c r="EJC44" s="27"/>
      <c r="EJD44" s="27"/>
      <c r="EJE44" s="27"/>
      <c r="EJF44" s="27"/>
      <c r="EJG44" s="27"/>
      <c r="EJH44" s="27"/>
      <c r="EJI44" s="27"/>
      <c r="EJJ44" s="27"/>
      <c r="EJK44" s="27"/>
      <c r="EJL44" s="27"/>
      <c r="EJM44" s="27"/>
      <c r="EJN44" s="27"/>
      <c r="EJO44" s="27"/>
      <c r="EJP44" s="27"/>
      <c r="EJQ44" s="27"/>
      <c r="EJR44" s="27"/>
      <c r="EJS44" s="27"/>
      <c r="EJT44" s="27"/>
      <c r="EJU44" s="27"/>
      <c r="EJV44" s="27"/>
      <c r="EJW44" s="27"/>
      <c r="EJX44" s="27"/>
      <c r="EJY44" s="27"/>
      <c r="EJZ44" s="27"/>
      <c r="EKA44" s="27"/>
      <c r="EKB44" s="27"/>
      <c r="EKC44" s="27"/>
      <c r="EKD44" s="27"/>
      <c r="EKE44" s="27"/>
      <c r="EKF44" s="27"/>
      <c r="EKG44" s="27"/>
      <c r="EKH44" s="27"/>
      <c r="EKI44" s="27"/>
      <c r="EKJ44" s="27"/>
      <c r="EKK44" s="27"/>
      <c r="EKL44" s="27"/>
      <c r="EKM44" s="27"/>
      <c r="EKN44" s="27"/>
      <c r="EKO44" s="27"/>
      <c r="EKP44" s="27"/>
      <c r="EKQ44" s="27"/>
      <c r="EKR44" s="27"/>
      <c r="EKS44" s="27"/>
      <c r="EKT44" s="27"/>
      <c r="EKU44" s="27"/>
      <c r="EKV44" s="27"/>
      <c r="EKW44" s="27"/>
      <c r="EKX44" s="27"/>
      <c r="EKY44" s="27"/>
      <c r="EKZ44" s="27"/>
      <c r="ELA44" s="27"/>
      <c r="ELB44" s="27"/>
      <c r="ELC44" s="27"/>
      <c r="ELD44" s="27"/>
      <c r="ELE44" s="27"/>
      <c r="ELF44" s="27"/>
      <c r="ELG44" s="27"/>
      <c r="ELH44" s="27"/>
      <c r="ELI44" s="27"/>
      <c r="ELJ44" s="27"/>
      <c r="ELK44" s="27"/>
      <c r="ELL44" s="27"/>
      <c r="ELM44" s="27"/>
      <c r="ELN44" s="27"/>
      <c r="ELO44" s="27"/>
      <c r="ELP44" s="27"/>
      <c r="ELQ44" s="27"/>
      <c r="ELR44" s="27"/>
      <c r="ELS44" s="27"/>
      <c r="ELT44" s="27"/>
      <c r="ELU44" s="27"/>
      <c r="ELV44" s="27"/>
      <c r="ELW44" s="27"/>
      <c r="ELX44" s="27"/>
      <c r="ELY44" s="27"/>
      <c r="ELZ44" s="27"/>
      <c r="EMA44" s="27"/>
      <c r="EMB44" s="27"/>
      <c r="EMC44" s="27"/>
      <c r="EMD44" s="27"/>
      <c r="EME44" s="27"/>
      <c r="EMF44" s="27"/>
      <c r="EMG44" s="27"/>
      <c r="EMH44" s="27"/>
      <c r="EMI44" s="27"/>
      <c r="EMJ44" s="27"/>
      <c r="EMK44" s="27"/>
      <c r="EML44" s="27"/>
      <c r="EMM44" s="27"/>
      <c r="EMN44" s="27"/>
      <c r="EMO44" s="27"/>
      <c r="EMP44" s="27"/>
      <c r="EMQ44" s="27"/>
      <c r="EMR44" s="27"/>
      <c r="EMS44" s="27"/>
      <c r="EMT44" s="27"/>
      <c r="EMU44" s="27"/>
      <c r="EMV44" s="27"/>
      <c r="EMW44" s="27"/>
      <c r="EMX44" s="27"/>
      <c r="EMY44" s="27"/>
      <c r="EMZ44" s="27"/>
      <c r="ENA44" s="27"/>
      <c r="ENB44" s="27"/>
      <c r="ENC44" s="27"/>
      <c r="END44" s="27"/>
      <c r="ENE44" s="27"/>
      <c r="ENF44" s="27"/>
      <c r="ENG44" s="27"/>
      <c r="ENH44" s="27"/>
      <c r="ENI44" s="27"/>
      <c r="ENJ44" s="27"/>
      <c r="ENK44" s="27"/>
      <c r="ENL44" s="27"/>
      <c r="ENM44" s="27"/>
      <c r="ENN44" s="27"/>
      <c r="ENO44" s="27"/>
      <c r="ENP44" s="27"/>
      <c r="ENQ44" s="27"/>
      <c r="ENR44" s="27"/>
      <c r="ENS44" s="27"/>
      <c r="ENT44" s="27"/>
      <c r="ENU44" s="27"/>
      <c r="ENV44" s="27"/>
      <c r="ENW44" s="27"/>
      <c r="ENX44" s="27"/>
      <c r="ENY44" s="27"/>
      <c r="ENZ44" s="27"/>
      <c r="EOA44" s="27"/>
      <c r="EOB44" s="27"/>
      <c r="EOC44" s="27"/>
      <c r="EOD44" s="27"/>
      <c r="EOE44" s="27"/>
      <c r="EOF44" s="27"/>
      <c r="EOG44" s="27"/>
      <c r="EOH44" s="27"/>
      <c r="EOI44" s="27"/>
      <c r="EOJ44" s="27"/>
      <c r="EOK44" s="27"/>
      <c r="EOL44" s="27"/>
      <c r="EOM44" s="27"/>
      <c r="EON44" s="27"/>
      <c r="EOO44" s="27"/>
      <c r="EOP44" s="27"/>
      <c r="EOQ44" s="27"/>
      <c r="EOR44" s="27"/>
      <c r="EOS44" s="27"/>
      <c r="EOT44" s="27"/>
      <c r="EOU44" s="27"/>
      <c r="EOV44" s="27"/>
      <c r="EOW44" s="27"/>
      <c r="EOX44" s="27"/>
      <c r="EOY44" s="27"/>
      <c r="EOZ44" s="27"/>
      <c r="EPA44" s="27"/>
      <c r="EPB44" s="27"/>
      <c r="EPC44" s="27"/>
      <c r="EPD44" s="27"/>
      <c r="EPE44" s="27"/>
      <c r="EPF44" s="27"/>
      <c r="EPG44" s="27"/>
      <c r="EPH44" s="27"/>
      <c r="EPI44" s="27"/>
      <c r="EPJ44" s="27"/>
      <c r="EPK44" s="27"/>
      <c r="EPL44" s="27"/>
      <c r="EPM44" s="27"/>
      <c r="EPN44" s="27"/>
      <c r="EPO44" s="27"/>
      <c r="EPP44" s="27"/>
      <c r="EPQ44" s="27"/>
      <c r="EPR44" s="27"/>
      <c r="EPS44" s="27"/>
      <c r="EPT44" s="27"/>
      <c r="EPU44" s="27"/>
      <c r="EPV44" s="27"/>
      <c r="EPW44" s="27"/>
      <c r="EPX44" s="27"/>
      <c r="EPZ44" s="27"/>
      <c r="EQA44" s="27"/>
      <c r="EQB44" s="27"/>
      <c r="EQE44" s="27"/>
      <c r="EQF44" s="27"/>
      <c r="EQG44" s="27"/>
      <c r="EQH44" s="27"/>
      <c r="EQI44" s="27"/>
      <c r="EQJ44" s="27"/>
      <c r="EQK44" s="27"/>
      <c r="EQL44" s="27"/>
      <c r="EQM44" s="27"/>
      <c r="EQN44" s="27"/>
      <c r="EQO44" s="27"/>
      <c r="EQW44" s="27"/>
      <c r="EQX44" s="27"/>
      <c r="EQY44" s="27"/>
      <c r="EQZ44" s="27"/>
      <c r="ERA44" s="27"/>
      <c r="ERB44" s="27"/>
      <c r="ERC44" s="27"/>
      <c r="ERD44" s="27"/>
      <c r="ERE44" s="27"/>
      <c r="ERF44" s="27"/>
      <c r="ERG44" s="27"/>
      <c r="ERH44" s="27"/>
      <c r="ERI44" s="27"/>
      <c r="ERJ44" s="27"/>
      <c r="ERK44" s="27"/>
      <c r="ERL44" s="27"/>
      <c r="ERM44" s="27"/>
      <c r="ERN44" s="27"/>
      <c r="ERO44" s="27"/>
      <c r="ERP44" s="27"/>
      <c r="ERQ44" s="27"/>
      <c r="ERR44" s="27"/>
      <c r="ERS44" s="27"/>
      <c r="ERT44" s="27"/>
      <c r="ERU44" s="27"/>
      <c r="ERV44" s="27"/>
      <c r="ERW44" s="27"/>
      <c r="ERX44" s="27"/>
      <c r="ERY44" s="27"/>
      <c r="ERZ44" s="27"/>
      <c r="ESA44" s="27"/>
      <c r="ESB44" s="27"/>
      <c r="ESC44" s="27"/>
      <c r="ESD44" s="27"/>
      <c r="ESE44" s="27"/>
      <c r="ESF44" s="27"/>
      <c r="ESG44" s="27"/>
      <c r="ESH44" s="27"/>
      <c r="ESI44" s="27"/>
      <c r="ESJ44" s="27"/>
      <c r="ESK44" s="27"/>
      <c r="ESL44" s="27"/>
      <c r="ESM44" s="27"/>
      <c r="ESN44" s="27"/>
      <c r="ESO44" s="27"/>
      <c r="ESP44" s="27"/>
      <c r="ESQ44" s="27"/>
      <c r="ESR44" s="27"/>
      <c r="ESS44" s="27"/>
      <c r="EST44" s="27"/>
      <c r="ESU44" s="27"/>
      <c r="ESV44" s="27"/>
      <c r="ESW44" s="27"/>
      <c r="ESX44" s="27"/>
      <c r="ESY44" s="27"/>
      <c r="ESZ44" s="27"/>
      <c r="ETA44" s="27"/>
      <c r="ETB44" s="27"/>
      <c r="ETC44" s="27"/>
      <c r="ETD44" s="27"/>
      <c r="ETE44" s="27"/>
      <c r="ETF44" s="27"/>
      <c r="ETG44" s="27"/>
      <c r="ETH44" s="27"/>
      <c r="ETI44" s="27"/>
      <c r="ETJ44" s="27"/>
      <c r="ETK44" s="27"/>
      <c r="ETL44" s="27"/>
      <c r="ETM44" s="27"/>
      <c r="ETN44" s="27"/>
      <c r="ETO44" s="27"/>
      <c r="ETP44" s="27"/>
      <c r="ETQ44" s="27"/>
      <c r="ETR44" s="27"/>
      <c r="ETS44" s="27"/>
      <c r="ETT44" s="27"/>
      <c r="ETU44" s="27"/>
      <c r="ETV44" s="27"/>
      <c r="ETW44" s="27"/>
      <c r="ETX44" s="27"/>
      <c r="ETY44" s="27"/>
      <c r="ETZ44" s="27"/>
      <c r="EUA44" s="27"/>
      <c r="EUB44" s="27"/>
      <c r="EUC44" s="27"/>
      <c r="EUD44" s="27"/>
      <c r="EUE44" s="27"/>
      <c r="EUF44" s="27"/>
      <c r="EUG44" s="27"/>
      <c r="EUH44" s="27"/>
      <c r="EUI44" s="27"/>
      <c r="EUJ44" s="27"/>
      <c r="EUK44" s="27"/>
      <c r="EUL44" s="27"/>
      <c r="EUM44" s="27"/>
      <c r="EUN44" s="27"/>
      <c r="EUO44" s="27"/>
      <c r="EUP44" s="27"/>
      <c r="EUQ44" s="27"/>
      <c r="EUR44" s="27"/>
      <c r="EUS44" s="27"/>
      <c r="EUT44" s="27"/>
      <c r="EUU44" s="27"/>
      <c r="EUV44" s="27"/>
      <c r="EUW44" s="27"/>
      <c r="EUX44" s="27"/>
      <c r="EUY44" s="27"/>
      <c r="EUZ44" s="27"/>
      <c r="EVA44" s="27"/>
      <c r="EVB44" s="27"/>
      <c r="EVC44" s="27"/>
      <c r="EVD44" s="27"/>
      <c r="EVE44" s="27"/>
      <c r="EVF44" s="27"/>
      <c r="EVG44" s="27"/>
      <c r="EVH44" s="27"/>
      <c r="EVI44" s="27"/>
      <c r="EVJ44" s="27"/>
      <c r="EVK44" s="27"/>
      <c r="EVL44" s="27"/>
      <c r="EVM44" s="27"/>
      <c r="EVN44" s="27"/>
      <c r="EVO44" s="27"/>
      <c r="EVP44" s="27"/>
      <c r="EVQ44" s="27"/>
      <c r="EVR44" s="27"/>
      <c r="EVS44" s="27"/>
      <c r="EVT44" s="27"/>
      <c r="EVU44" s="27"/>
      <c r="EVV44" s="27"/>
      <c r="EVW44" s="27"/>
      <c r="EVX44" s="27"/>
      <c r="EVY44" s="27"/>
      <c r="EVZ44" s="27"/>
      <c r="EWA44" s="27"/>
      <c r="EWB44" s="27"/>
      <c r="EWC44" s="27"/>
      <c r="EWD44" s="27"/>
      <c r="EWE44" s="27"/>
      <c r="EWF44" s="27"/>
      <c r="EWG44" s="27"/>
      <c r="EWH44" s="27"/>
      <c r="EWI44" s="27"/>
      <c r="EWJ44" s="27"/>
      <c r="EWK44" s="27"/>
      <c r="EWL44" s="27"/>
      <c r="EWM44" s="27"/>
      <c r="EWN44" s="27"/>
      <c r="EWO44" s="27"/>
      <c r="EWP44" s="27"/>
      <c r="EWQ44" s="27"/>
      <c r="EWR44" s="27"/>
      <c r="EWS44" s="27"/>
      <c r="EWT44" s="27"/>
      <c r="EWU44" s="27"/>
      <c r="EWV44" s="27"/>
      <c r="EWW44" s="27"/>
      <c r="EWX44" s="27"/>
      <c r="EWY44" s="27"/>
      <c r="EWZ44" s="27"/>
      <c r="EXA44" s="27"/>
      <c r="EXB44" s="27"/>
      <c r="EXC44" s="27"/>
      <c r="EXD44" s="27"/>
      <c r="EXE44" s="27"/>
      <c r="EXF44" s="27"/>
      <c r="EXG44" s="27"/>
      <c r="EXH44" s="27"/>
      <c r="EXI44" s="27"/>
      <c r="EXJ44" s="27"/>
      <c r="EXK44" s="27"/>
      <c r="EXL44" s="27"/>
      <c r="EXM44" s="27"/>
      <c r="EXN44" s="27"/>
      <c r="EXO44" s="27"/>
      <c r="EXP44" s="27"/>
      <c r="EXQ44" s="27"/>
      <c r="EXR44" s="27"/>
      <c r="EXS44" s="27"/>
      <c r="EXT44" s="27"/>
      <c r="EXU44" s="27"/>
      <c r="EXV44" s="27"/>
      <c r="EXW44" s="27"/>
      <c r="EXX44" s="27"/>
      <c r="EXY44" s="27"/>
      <c r="EXZ44" s="27"/>
      <c r="EYA44" s="27"/>
      <c r="EYB44" s="27"/>
      <c r="EYC44" s="27"/>
      <c r="EYD44" s="27"/>
      <c r="EYE44" s="27"/>
      <c r="EYF44" s="27"/>
      <c r="EYG44" s="27"/>
      <c r="EYH44" s="27"/>
      <c r="EYI44" s="27"/>
      <c r="EYJ44" s="27"/>
      <c r="EYK44" s="27"/>
      <c r="EYL44" s="27"/>
      <c r="EYM44" s="27"/>
      <c r="EYN44" s="27"/>
      <c r="EYO44" s="27"/>
      <c r="EYP44" s="27"/>
      <c r="EYQ44" s="27"/>
      <c r="EYR44" s="27"/>
      <c r="EYS44" s="27"/>
      <c r="EYT44" s="27"/>
      <c r="EYU44" s="27"/>
      <c r="EYV44" s="27"/>
      <c r="EYW44" s="27"/>
      <c r="EYX44" s="27"/>
      <c r="EYY44" s="27"/>
      <c r="EYZ44" s="27"/>
      <c r="EZA44" s="27"/>
      <c r="EZB44" s="27"/>
      <c r="EZC44" s="27"/>
      <c r="EZD44" s="27"/>
      <c r="EZE44" s="27"/>
      <c r="EZF44" s="27"/>
      <c r="EZG44" s="27"/>
      <c r="EZH44" s="27"/>
      <c r="EZI44" s="27"/>
      <c r="EZJ44" s="27"/>
      <c r="EZK44" s="27"/>
      <c r="EZL44" s="27"/>
      <c r="EZM44" s="27"/>
      <c r="EZN44" s="27"/>
      <c r="EZO44" s="27"/>
      <c r="EZP44" s="27"/>
      <c r="EZQ44" s="27"/>
      <c r="EZR44" s="27"/>
      <c r="EZS44" s="27"/>
      <c r="EZT44" s="27"/>
      <c r="EZV44" s="27"/>
      <c r="EZW44" s="27"/>
      <c r="EZX44" s="27"/>
      <c r="FAA44" s="27"/>
      <c r="FAB44" s="27"/>
      <c r="FAC44" s="27"/>
      <c r="FAD44" s="27"/>
      <c r="FAE44" s="27"/>
      <c r="FAF44" s="27"/>
      <c r="FAG44" s="27"/>
      <c r="FAH44" s="27"/>
      <c r="FAI44" s="27"/>
      <c r="FAJ44" s="27"/>
      <c r="FAK44" s="27"/>
      <c r="FAS44" s="27"/>
      <c r="FAT44" s="27"/>
      <c r="FAU44" s="27"/>
      <c r="FAV44" s="27"/>
      <c r="FAW44" s="27"/>
      <c r="FAX44" s="27"/>
      <c r="FAY44" s="27"/>
      <c r="FAZ44" s="27"/>
      <c r="FBA44" s="27"/>
      <c r="FBB44" s="27"/>
      <c r="FBC44" s="27"/>
      <c r="FBD44" s="27"/>
      <c r="FBE44" s="27"/>
      <c r="FBF44" s="27"/>
      <c r="FBG44" s="27"/>
      <c r="FBH44" s="27"/>
      <c r="FBI44" s="27"/>
      <c r="FBJ44" s="27"/>
      <c r="FBK44" s="27"/>
      <c r="FBL44" s="27"/>
      <c r="FBM44" s="27"/>
      <c r="FBN44" s="27"/>
      <c r="FBO44" s="27"/>
      <c r="FBP44" s="27"/>
      <c r="FBQ44" s="27"/>
      <c r="FBR44" s="27"/>
      <c r="FBS44" s="27"/>
      <c r="FBT44" s="27"/>
      <c r="FBU44" s="27"/>
      <c r="FBV44" s="27"/>
      <c r="FBW44" s="27"/>
      <c r="FBX44" s="27"/>
      <c r="FBY44" s="27"/>
      <c r="FBZ44" s="27"/>
      <c r="FCA44" s="27"/>
      <c r="FCB44" s="27"/>
      <c r="FCC44" s="27"/>
      <c r="FCD44" s="27"/>
      <c r="FCE44" s="27"/>
      <c r="FCF44" s="27"/>
      <c r="FCG44" s="27"/>
      <c r="FCH44" s="27"/>
      <c r="FCI44" s="27"/>
      <c r="FCJ44" s="27"/>
      <c r="FCK44" s="27"/>
      <c r="FCL44" s="27"/>
      <c r="FCM44" s="27"/>
      <c r="FCN44" s="27"/>
      <c r="FCO44" s="27"/>
      <c r="FCP44" s="27"/>
      <c r="FCQ44" s="27"/>
      <c r="FCR44" s="27"/>
      <c r="FCS44" s="27"/>
      <c r="FCT44" s="27"/>
      <c r="FCU44" s="27"/>
      <c r="FCV44" s="27"/>
      <c r="FCW44" s="27"/>
      <c r="FCX44" s="27"/>
      <c r="FCY44" s="27"/>
      <c r="FCZ44" s="27"/>
      <c r="FDA44" s="27"/>
      <c r="FDB44" s="27"/>
      <c r="FDC44" s="27"/>
      <c r="FDD44" s="27"/>
      <c r="FDE44" s="27"/>
      <c r="FDF44" s="27"/>
      <c r="FDG44" s="27"/>
      <c r="FDH44" s="27"/>
      <c r="FDI44" s="27"/>
      <c r="FDJ44" s="27"/>
      <c r="FDK44" s="27"/>
      <c r="FDL44" s="27"/>
      <c r="FDM44" s="27"/>
      <c r="FDN44" s="27"/>
      <c r="FDO44" s="27"/>
      <c r="FDP44" s="27"/>
      <c r="FDQ44" s="27"/>
      <c r="FDR44" s="27"/>
      <c r="FDS44" s="27"/>
      <c r="FDT44" s="27"/>
      <c r="FDU44" s="27"/>
      <c r="FDV44" s="27"/>
      <c r="FDW44" s="27"/>
      <c r="FDX44" s="27"/>
      <c r="FDY44" s="27"/>
      <c r="FDZ44" s="27"/>
      <c r="FEA44" s="27"/>
      <c r="FEB44" s="27"/>
      <c r="FEC44" s="27"/>
      <c r="FED44" s="27"/>
      <c r="FEE44" s="27"/>
      <c r="FEF44" s="27"/>
      <c r="FEG44" s="27"/>
      <c r="FEH44" s="27"/>
      <c r="FEI44" s="27"/>
      <c r="FEJ44" s="27"/>
      <c r="FEK44" s="27"/>
      <c r="FEL44" s="27"/>
      <c r="FEM44" s="27"/>
      <c r="FEN44" s="27"/>
      <c r="FEO44" s="27"/>
      <c r="FEP44" s="27"/>
      <c r="FEQ44" s="27"/>
      <c r="FER44" s="27"/>
      <c r="FES44" s="27"/>
      <c r="FET44" s="27"/>
      <c r="FEU44" s="27"/>
      <c r="FEV44" s="27"/>
      <c r="FEW44" s="27"/>
      <c r="FEX44" s="27"/>
      <c r="FEY44" s="27"/>
      <c r="FEZ44" s="27"/>
      <c r="FFA44" s="27"/>
      <c r="FFB44" s="27"/>
      <c r="FFC44" s="27"/>
      <c r="FFD44" s="27"/>
      <c r="FFE44" s="27"/>
      <c r="FFF44" s="27"/>
      <c r="FFG44" s="27"/>
      <c r="FFH44" s="27"/>
      <c r="FFI44" s="27"/>
      <c r="FFJ44" s="27"/>
      <c r="FFK44" s="27"/>
      <c r="FFL44" s="27"/>
      <c r="FFM44" s="27"/>
      <c r="FFN44" s="27"/>
      <c r="FFO44" s="27"/>
      <c r="FFP44" s="27"/>
      <c r="FFQ44" s="27"/>
      <c r="FFR44" s="27"/>
      <c r="FFS44" s="27"/>
      <c r="FFT44" s="27"/>
      <c r="FFU44" s="27"/>
      <c r="FFV44" s="27"/>
      <c r="FFW44" s="27"/>
      <c r="FFX44" s="27"/>
      <c r="FFY44" s="27"/>
      <c r="FFZ44" s="27"/>
      <c r="FGA44" s="27"/>
      <c r="FGB44" s="27"/>
      <c r="FGC44" s="27"/>
      <c r="FGD44" s="27"/>
      <c r="FGE44" s="27"/>
      <c r="FGF44" s="27"/>
      <c r="FGG44" s="27"/>
      <c r="FGH44" s="27"/>
      <c r="FGI44" s="27"/>
      <c r="FGJ44" s="27"/>
      <c r="FGK44" s="27"/>
      <c r="FGL44" s="27"/>
      <c r="FGM44" s="27"/>
      <c r="FGN44" s="27"/>
      <c r="FGO44" s="27"/>
      <c r="FGP44" s="27"/>
      <c r="FGQ44" s="27"/>
      <c r="FGR44" s="27"/>
      <c r="FGS44" s="27"/>
      <c r="FGT44" s="27"/>
      <c r="FGU44" s="27"/>
      <c r="FGV44" s="27"/>
      <c r="FGW44" s="27"/>
      <c r="FGX44" s="27"/>
      <c r="FGY44" s="27"/>
      <c r="FGZ44" s="27"/>
      <c r="FHA44" s="27"/>
      <c r="FHB44" s="27"/>
      <c r="FHC44" s="27"/>
      <c r="FHD44" s="27"/>
      <c r="FHE44" s="27"/>
      <c r="FHF44" s="27"/>
      <c r="FHG44" s="27"/>
      <c r="FHH44" s="27"/>
      <c r="FHI44" s="27"/>
      <c r="FHJ44" s="27"/>
      <c r="FHK44" s="27"/>
      <c r="FHL44" s="27"/>
      <c r="FHM44" s="27"/>
      <c r="FHN44" s="27"/>
      <c r="FHO44" s="27"/>
      <c r="FHP44" s="27"/>
      <c r="FHQ44" s="27"/>
      <c r="FHR44" s="27"/>
      <c r="FHS44" s="27"/>
      <c r="FHT44" s="27"/>
      <c r="FHU44" s="27"/>
      <c r="FHV44" s="27"/>
      <c r="FHW44" s="27"/>
      <c r="FHX44" s="27"/>
      <c r="FHY44" s="27"/>
      <c r="FHZ44" s="27"/>
      <c r="FIA44" s="27"/>
      <c r="FIB44" s="27"/>
      <c r="FIC44" s="27"/>
      <c r="FID44" s="27"/>
      <c r="FIE44" s="27"/>
      <c r="FIF44" s="27"/>
      <c r="FIG44" s="27"/>
      <c r="FIH44" s="27"/>
      <c r="FII44" s="27"/>
      <c r="FIJ44" s="27"/>
      <c r="FIK44" s="27"/>
      <c r="FIL44" s="27"/>
      <c r="FIM44" s="27"/>
      <c r="FIN44" s="27"/>
      <c r="FIO44" s="27"/>
      <c r="FIP44" s="27"/>
      <c r="FIQ44" s="27"/>
      <c r="FIR44" s="27"/>
      <c r="FIS44" s="27"/>
      <c r="FIT44" s="27"/>
      <c r="FIU44" s="27"/>
      <c r="FIV44" s="27"/>
      <c r="FIW44" s="27"/>
      <c r="FIX44" s="27"/>
      <c r="FIY44" s="27"/>
      <c r="FIZ44" s="27"/>
      <c r="FJA44" s="27"/>
      <c r="FJB44" s="27"/>
      <c r="FJC44" s="27"/>
      <c r="FJD44" s="27"/>
      <c r="FJE44" s="27"/>
      <c r="FJF44" s="27"/>
      <c r="FJG44" s="27"/>
      <c r="FJH44" s="27"/>
      <c r="FJI44" s="27"/>
      <c r="FJJ44" s="27"/>
      <c r="FJK44" s="27"/>
      <c r="FJL44" s="27"/>
      <c r="FJM44" s="27"/>
      <c r="FJN44" s="27"/>
      <c r="FJO44" s="27"/>
      <c r="FJP44" s="27"/>
      <c r="FJR44" s="27"/>
      <c r="FJS44" s="27"/>
      <c r="FJT44" s="27"/>
      <c r="FJW44" s="27"/>
      <c r="FJX44" s="27"/>
      <c r="FJY44" s="27"/>
      <c r="FJZ44" s="27"/>
      <c r="FKA44" s="27"/>
      <c r="FKB44" s="27"/>
      <c r="FKC44" s="27"/>
      <c r="FKD44" s="27"/>
      <c r="FKE44" s="27"/>
      <c r="FKF44" s="27"/>
      <c r="FKG44" s="27"/>
      <c r="FKO44" s="27"/>
      <c r="FKP44" s="27"/>
      <c r="FKQ44" s="27"/>
      <c r="FKR44" s="27"/>
      <c r="FKS44" s="27"/>
      <c r="FKT44" s="27"/>
      <c r="FKU44" s="27"/>
      <c r="FKV44" s="27"/>
      <c r="FKW44" s="27"/>
      <c r="FKX44" s="27"/>
      <c r="FKY44" s="27"/>
      <c r="FKZ44" s="27"/>
      <c r="FLA44" s="27"/>
      <c r="FLB44" s="27"/>
      <c r="FLC44" s="27"/>
      <c r="FLD44" s="27"/>
      <c r="FLE44" s="27"/>
      <c r="FLF44" s="27"/>
      <c r="FLG44" s="27"/>
      <c r="FLH44" s="27"/>
      <c r="FLI44" s="27"/>
      <c r="FLJ44" s="27"/>
      <c r="FLK44" s="27"/>
      <c r="FLL44" s="27"/>
      <c r="FLM44" s="27"/>
      <c r="FLN44" s="27"/>
      <c r="FLO44" s="27"/>
      <c r="FLP44" s="27"/>
      <c r="FLQ44" s="27"/>
      <c r="FLR44" s="27"/>
      <c r="FLS44" s="27"/>
      <c r="FLT44" s="27"/>
      <c r="FLU44" s="27"/>
      <c r="FLV44" s="27"/>
      <c r="FLW44" s="27"/>
      <c r="FLX44" s="27"/>
      <c r="FLY44" s="27"/>
      <c r="FLZ44" s="27"/>
      <c r="FMA44" s="27"/>
      <c r="FMB44" s="27"/>
      <c r="FMC44" s="27"/>
      <c r="FMD44" s="27"/>
      <c r="FME44" s="27"/>
      <c r="FMF44" s="27"/>
      <c r="FMG44" s="27"/>
      <c r="FMH44" s="27"/>
      <c r="FMI44" s="27"/>
      <c r="FMJ44" s="27"/>
      <c r="FMK44" s="27"/>
      <c r="FML44" s="27"/>
      <c r="FMM44" s="27"/>
      <c r="FMN44" s="27"/>
      <c r="FMO44" s="27"/>
      <c r="FMP44" s="27"/>
      <c r="FMQ44" s="27"/>
      <c r="FMR44" s="27"/>
      <c r="FMS44" s="27"/>
      <c r="FMT44" s="27"/>
      <c r="FMU44" s="27"/>
      <c r="FMV44" s="27"/>
      <c r="FMW44" s="27"/>
      <c r="FMX44" s="27"/>
      <c r="FMY44" s="27"/>
      <c r="FMZ44" s="27"/>
      <c r="FNA44" s="27"/>
      <c r="FNB44" s="27"/>
      <c r="FNC44" s="27"/>
      <c r="FND44" s="27"/>
      <c r="FNE44" s="27"/>
      <c r="FNF44" s="27"/>
      <c r="FNG44" s="27"/>
      <c r="FNH44" s="27"/>
      <c r="FNI44" s="27"/>
      <c r="FNJ44" s="27"/>
      <c r="FNK44" s="27"/>
      <c r="FNL44" s="27"/>
      <c r="FNM44" s="27"/>
      <c r="FNN44" s="27"/>
      <c r="FNO44" s="27"/>
      <c r="FNP44" s="27"/>
      <c r="FNQ44" s="27"/>
      <c r="FNR44" s="27"/>
      <c r="FNS44" s="27"/>
      <c r="FNT44" s="27"/>
      <c r="FNU44" s="27"/>
      <c r="FNV44" s="27"/>
      <c r="FNW44" s="27"/>
      <c r="FNX44" s="27"/>
      <c r="FNY44" s="27"/>
      <c r="FNZ44" s="27"/>
      <c r="FOA44" s="27"/>
      <c r="FOB44" s="27"/>
      <c r="FOC44" s="27"/>
      <c r="FOD44" s="27"/>
      <c r="FOE44" s="27"/>
      <c r="FOF44" s="27"/>
      <c r="FOG44" s="27"/>
      <c r="FOH44" s="27"/>
      <c r="FOI44" s="27"/>
      <c r="FOJ44" s="27"/>
      <c r="FOK44" s="27"/>
      <c r="FOL44" s="27"/>
      <c r="FOM44" s="27"/>
      <c r="FON44" s="27"/>
      <c r="FOO44" s="27"/>
      <c r="FOP44" s="27"/>
      <c r="FOQ44" s="27"/>
      <c r="FOR44" s="27"/>
      <c r="FOS44" s="27"/>
      <c r="FOT44" s="27"/>
      <c r="FOU44" s="27"/>
      <c r="FOV44" s="27"/>
      <c r="FOW44" s="27"/>
      <c r="FOX44" s="27"/>
      <c r="FOY44" s="27"/>
      <c r="FOZ44" s="27"/>
      <c r="FPA44" s="27"/>
      <c r="FPB44" s="27"/>
      <c r="FPC44" s="27"/>
      <c r="FPD44" s="27"/>
      <c r="FPE44" s="27"/>
      <c r="FPF44" s="27"/>
      <c r="FPG44" s="27"/>
      <c r="FPH44" s="27"/>
      <c r="FPI44" s="27"/>
      <c r="FPJ44" s="27"/>
      <c r="FPK44" s="27"/>
      <c r="FPL44" s="27"/>
      <c r="FPM44" s="27"/>
      <c r="FPN44" s="27"/>
      <c r="FPO44" s="27"/>
      <c r="FPP44" s="27"/>
      <c r="FPQ44" s="27"/>
      <c r="FPR44" s="27"/>
      <c r="FPS44" s="27"/>
      <c r="FPT44" s="27"/>
      <c r="FPU44" s="27"/>
      <c r="FPV44" s="27"/>
      <c r="FPW44" s="27"/>
      <c r="FPX44" s="27"/>
      <c r="FPY44" s="27"/>
      <c r="FPZ44" s="27"/>
      <c r="FQA44" s="27"/>
      <c r="FQB44" s="27"/>
      <c r="FQC44" s="27"/>
      <c r="FQD44" s="27"/>
      <c r="FQE44" s="27"/>
      <c r="FQF44" s="27"/>
      <c r="FQG44" s="27"/>
      <c r="FQH44" s="27"/>
      <c r="FQI44" s="27"/>
      <c r="FQJ44" s="27"/>
      <c r="FQK44" s="27"/>
      <c r="FQL44" s="27"/>
      <c r="FQM44" s="27"/>
      <c r="FQN44" s="27"/>
      <c r="FQO44" s="27"/>
      <c r="FQP44" s="27"/>
      <c r="FQQ44" s="27"/>
      <c r="FQR44" s="27"/>
      <c r="FQS44" s="27"/>
      <c r="FQT44" s="27"/>
      <c r="FQU44" s="27"/>
      <c r="FQV44" s="27"/>
      <c r="FQW44" s="27"/>
      <c r="FQX44" s="27"/>
      <c r="FQY44" s="27"/>
      <c r="FQZ44" s="27"/>
      <c r="FRA44" s="27"/>
      <c r="FRB44" s="27"/>
      <c r="FRC44" s="27"/>
      <c r="FRD44" s="27"/>
      <c r="FRE44" s="27"/>
      <c r="FRF44" s="27"/>
      <c r="FRG44" s="27"/>
      <c r="FRH44" s="27"/>
      <c r="FRI44" s="27"/>
      <c r="FRJ44" s="27"/>
      <c r="FRK44" s="27"/>
      <c r="FRL44" s="27"/>
      <c r="FRM44" s="27"/>
      <c r="FRN44" s="27"/>
      <c r="FRO44" s="27"/>
      <c r="FRP44" s="27"/>
      <c r="FRQ44" s="27"/>
      <c r="FRR44" s="27"/>
      <c r="FRS44" s="27"/>
      <c r="FRT44" s="27"/>
      <c r="FRU44" s="27"/>
      <c r="FRV44" s="27"/>
      <c r="FRW44" s="27"/>
      <c r="FRX44" s="27"/>
      <c r="FRY44" s="27"/>
      <c r="FRZ44" s="27"/>
      <c r="FSA44" s="27"/>
      <c r="FSB44" s="27"/>
      <c r="FSC44" s="27"/>
      <c r="FSD44" s="27"/>
      <c r="FSE44" s="27"/>
      <c r="FSF44" s="27"/>
      <c r="FSG44" s="27"/>
      <c r="FSH44" s="27"/>
      <c r="FSI44" s="27"/>
      <c r="FSJ44" s="27"/>
      <c r="FSK44" s="27"/>
      <c r="FSL44" s="27"/>
      <c r="FSM44" s="27"/>
      <c r="FSN44" s="27"/>
      <c r="FSO44" s="27"/>
      <c r="FSP44" s="27"/>
      <c r="FSQ44" s="27"/>
      <c r="FSR44" s="27"/>
      <c r="FSS44" s="27"/>
      <c r="FST44" s="27"/>
      <c r="FSU44" s="27"/>
      <c r="FSV44" s="27"/>
      <c r="FSW44" s="27"/>
      <c r="FSX44" s="27"/>
      <c r="FSY44" s="27"/>
      <c r="FSZ44" s="27"/>
      <c r="FTA44" s="27"/>
      <c r="FTB44" s="27"/>
      <c r="FTC44" s="27"/>
      <c r="FTD44" s="27"/>
      <c r="FTE44" s="27"/>
      <c r="FTF44" s="27"/>
      <c r="FTG44" s="27"/>
      <c r="FTH44" s="27"/>
      <c r="FTI44" s="27"/>
      <c r="FTJ44" s="27"/>
      <c r="FTK44" s="27"/>
      <c r="FTL44" s="27"/>
      <c r="FTN44" s="27"/>
      <c r="FTO44" s="27"/>
      <c r="FTP44" s="27"/>
      <c r="FTS44" s="27"/>
      <c r="FTT44" s="27"/>
      <c r="FTU44" s="27"/>
      <c r="FTV44" s="27"/>
      <c r="FTW44" s="27"/>
      <c r="FTX44" s="27"/>
      <c r="FTY44" s="27"/>
      <c r="FTZ44" s="27"/>
      <c r="FUA44" s="27"/>
      <c r="FUB44" s="27"/>
      <c r="FUC44" s="27"/>
      <c r="FUK44" s="27"/>
      <c r="FUL44" s="27"/>
      <c r="FUM44" s="27"/>
      <c r="FUN44" s="27"/>
      <c r="FUO44" s="27"/>
      <c r="FUP44" s="27"/>
      <c r="FUQ44" s="27"/>
      <c r="FUR44" s="27"/>
      <c r="FUS44" s="27"/>
      <c r="FUT44" s="27"/>
      <c r="FUU44" s="27"/>
      <c r="FUV44" s="27"/>
      <c r="FUW44" s="27"/>
      <c r="FUX44" s="27"/>
      <c r="FUY44" s="27"/>
      <c r="FUZ44" s="27"/>
      <c r="FVA44" s="27"/>
      <c r="FVB44" s="27"/>
      <c r="FVC44" s="27"/>
      <c r="FVD44" s="27"/>
      <c r="FVE44" s="27"/>
      <c r="FVF44" s="27"/>
      <c r="FVG44" s="27"/>
      <c r="FVH44" s="27"/>
      <c r="FVI44" s="27"/>
      <c r="FVJ44" s="27"/>
      <c r="FVK44" s="27"/>
      <c r="FVL44" s="27"/>
      <c r="FVM44" s="27"/>
      <c r="FVN44" s="27"/>
      <c r="FVO44" s="27"/>
      <c r="FVP44" s="27"/>
      <c r="FVQ44" s="27"/>
      <c r="FVR44" s="27"/>
      <c r="FVS44" s="27"/>
      <c r="FVT44" s="27"/>
      <c r="FVU44" s="27"/>
      <c r="FVV44" s="27"/>
      <c r="FVW44" s="27"/>
      <c r="FVX44" s="27"/>
      <c r="FVY44" s="27"/>
      <c r="FVZ44" s="27"/>
      <c r="FWA44" s="27"/>
      <c r="FWB44" s="27"/>
      <c r="FWC44" s="27"/>
      <c r="FWD44" s="27"/>
      <c r="FWE44" s="27"/>
      <c r="FWF44" s="27"/>
      <c r="FWG44" s="27"/>
      <c r="FWH44" s="27"/>
      <c r="FWI44" s="27"/>
      <c r="FWJ44" s="27"/>
      <c r="FWK44" s="27"/>
      <c r="FWL44" s="27"/>
      <c r="FWM44" s="27"/>
      <c r="FWN44" s="27"/>
      <c r="FWO44" s="27"/>
      <c r="FWP44" s="27"/>
      <c r="FWQ44" s="27"/>
      <c r="FWR44" s="27"/>
      <c r="FWS44" s="27"/>
      <c r="FWT44" s="27"/>
      <c r="FWU44" s="27"/>
      <c r="FWV44" s="27"/>
      <c r="FWW44" s="27"/>
      <c r="FWX44" s="27"/>
      <c r="FWY44" s="27"/>
      <c r="FWZ44" s="27"/>
      <c r="FXA44" s="27"/>
      <c r="FXB44" s="27"/>
      <c r="FXC44" s="27"/>
      <c r="FXD44" s="27"/>
      <c r="FXE44" s="27"/>
      <c r="FXF44" s="27"/>
      <c r="FXG44" s="27"/>
      <c r="FXH44" s="27"/>
      <c r="FXI44" s="27"/>
      <c r="FXJ44" s="27"/>
      <c r="FXK44" s="27"/>
      <c r="FXL44" s="27"/>
      <c r="FXM44" s="27"/>
      <c r="FXN44" s="27"/>
      <c r="FXO44" s="27"/>
      <c r="FXP44" s="27"/>
      <c r="FXQ44" s="27"/>
      <c r="FXR44" s="27"/>
      <c r="FXS44" s="27"/>
      <c r="FXT44" s="27"/>
      <c r="FXU44" s="27"/>
      <c r="FXV44" s="27"/>
      <c r="FXW44" s="27"/>
      <c r="FXX44" s="27"/>
      <c r="FXY44" s="27"/>
      <c r="FXZ44" s="27"/>
      <c r="FYA44" s="27"/>
      <c r="FYB44" s="27"/>
      <c r="FYC44" s="27"/>
      <c r="FYD44" s="27"/>
      <c r="FYE44" s="27"/>
      <c r="FYF44" s="27"/>
      <c r="FYG44" s="27"/>
      <c r="FYH44" s="27"/>
      <c r="FYI44" s="27"/>
      <c r="FYJ44" s="27"/>
      <c r="FYK44" s="27"/>
      <c r="FYL44" s="27"/>
      <c r="FYM44" s="27"/>
      <c r="FYN44" s="27"/>
      <c r="FYO44" s="27"/>
      <c r="FYP44" s="27"/>
      <c r="FYQ44" s="27"/>
      <c r="FYR44" s="27"/>
      <c r="FYS44" s="27"/>
      <c r="FYT44" s="27"/>
      <c r="FYU44" s="27"/>
      <c r="FYV44" s="27"/>
      <c r="FYW44" s="27"/>
      <c r="FYX44" s="27"/>
      <c r="FYY44" s="27"/>
      <c r="FYZ44" s="27"/>
      <c r="FZA44" s="27"/>
      <c r="FZB44" s="27"/>
      <c r="FZC44" s="27"/>
      <c r="FZD44" s="27"/>
      <c r="FZE44" s="27"/>
      <c r="FZF44" s="27"/>
      <c r="FZG44" s="27"/>
      <c r="FZH44" s="27"/>
      <c r="FZI44" s="27"/>
      <c r="FZJ44" s="27"/>
      <c r="FZK44" s="27"/>
      <c r="FZL44" s="27"/>
      <c r="FZM44" s="27"/>
      <c r="FZN44" s="27"/>
      <c r="FZO44" s="27"/>
      <c r="FZP44" s="27"/>
      <c r="FZQ44" s="27"/>
      <c r="FZR44" s="27"/>
      <c r="FZS44" s="27"/>
      <c r="FZT44" s="27"/>
      <c r="FZU44" s="27"/>
      <c r="FZV44" s="27"/>
      <c r="FZW44" s="27"/>
      <c r="FZX44" s="27"/>
      <c r="FZY44" s="27"/>
      <c r="FZZ44" s="27"/>
      <c r="GAA44" s="27"/>
      <c r="GAB44" s="27"/>
      <c r="GAC44" s="27"/>
      <c r="GAD44" s="27"/>
      <c r="GAE44" s="27"/>
      <c r="GAF44" s="27"/>
      <c r="GAG44" s="27"/>
      <c r="GAH44" s="27"/>
      <c r="GAI44" s="27"/>
      <c r="GAJ44" s="27"/>
      <c r="GAK44" s="27"/>
      <c r="GAL44" s="27"/>
      <c r="GAM44" s="27"/>
      <c r="GAN44" s="27"/>
      <c r="GAO44" s="27"/>
      <c r="GAP44" s="27"/>
      <c r="GAQ44" s="27"/>
      <c r="GAR44" s="27"/>
      <c r="GAS44" s="27"/>
      <c r="GAT44" s="27"/>
      <c r="GAU44" s="27"/>
      <c r="GAV44" s="27"/>
      <c r="GAW44" s="27"/>
      <c r="GAX44" s="27"/>
      <c r="GAY44" s="27"/>
      <c r="GAZ44" s="27"/>
      <c r="GBA44" s="27"/>
      <c r="GBB44" s="27"/>
      <c r="GBC44" s="27"/>
      <c r="GBD44" s="27"/>
      <c r="GBE44" s="27"/>
      <c r="GBF44" s="27"/>
      <c r="GBG44" s="27"/>
      <c r="GBH44" s="27"/>
      <c r="GBI44" s="27"/>
      <c r="GBJ44" s="27"/>
      <c r="GBK44" s="27"/>
      <c r="GBL44" s="27"/>
      <c r="GBM44" s="27"/>
      <c r="GBN44" s="27"/>
      <c r="GBO44" s="27"/>
      <c r="GBP44" s="27"/>
      <c r="GBQ44" s="27"/>
      <c r="GBR44" s="27"/>
      <c r="GBS44" s="27"/>
      <c r="GBT44" s="27"/>
      <c r="GBU44" s="27"/>
      <c r="GBV44" s="27"/>
      <c r="GBW44" s="27"/>
      <c r="GBX44" s="27"/>
      <c r="GBY44" s="27"/>
      <c r="GBZ44" s="27"/>
      <c r="GCA44" s="27"/>
      <c r="GCB44" s="27"/>
      <c r="GCC44" s="27"/>
      <c r="GCD44" s="27"/>
      <c r="GCE44" s="27"/>
      <c r="GCF44" s="27"/>
      <c r="GCG44" s="27"/>
      <c r="GCH44" s="27"/>
      <c r="GCI44" s="27"/>
      <c r="GCJ44" s="27"/>
      <c r="GCK44" s="27"/>
      <c r="GCL44" s="27"/>
      <c r="GCM44" s="27"/>
      <c r="GCN44" s="27"/>
      <c r="GCO44" s="27"/>
      <c r="GCP44" s="27"/>
      <c r="GCQ44" s="27"/>
      <c r="GCR44" s="27"/>
      <c r="GCS44" s="27"/>
      <c r="GCT44" s="27"/>
      <c r="GCU44" s="27"/>
      <c r="GCV44" s="27"/>
      <c r="GCW44" s="27"/>
      <c r="GCX44" s="27"/>
      <c r="GCY44" s="27"/>
      <c r="GCZ44" s="27"/>
      <c r="GDA44" s="27"/>
      <c r="GDB44" s="27"/>
      <c r="GDC44" s="27"/>
      <c r="GDD44" s="27"/>
      <c r="GDE44" s="27"/>
      <c r="GDF44" s="27"/>
      <c r="GDG44" s="27"/>
      <c r="GDH44" s="27"/>
      <c r="GDJ44" s="27"/>
      <c r="GDK44" s="27"/>
      <c r="GDL44" s="27"/>
      <c r="GDO44" s="27"/>
      <c r="GDP44" s="27"/>
      <c r="GDQ44" s="27"/>
      <c r="GDR44" s="27"/>
      <c r="GDS44" s="27"/>
      <c r="GDT44" s="27"/>
      <c r="GDU44" s="27"/>
      <c r="GDV44" s="27"/>
      <c r="GDW44" s="27"/>
      <c r="GDX44" s="27"/>
      <c r="GDY44" s="27"/>
      <c r="GEG44" s="27"/>
      <c r="GEH44" s="27"/>
      <c r="GEI44" s="27"/>
      <c r="GEJ44" s="27"/>
      <c r="GEK44" s="27"/>
      <c r="GEL44" s="27"/>
      <c r="GEM44" s="27"/>
      <c r="GEN44" s="27"/>
      <c r="GEO44" s="27"/>
      <c r="GEP44" s="27"/>
      <c r="GEQ44" s="27"/>
      <c r="GER44" s="27"/>
      <c r="GES44" s="27"/>
      <c r="GET44" s="27"/>
      <c r="GEU44" s="27"/>
      <c r="GEV44" s="27"/>
      <c r="GEW44" s="27"/>
      <c r="GEX44" s="27"/>
      <c r="GEY44" s="27"/>
      <c r="GEZ44" s="27"/>
      <c r="GFA44" s="27"/>
      <c r="GFB44" s="27"/>
      <c r="GFC44" s="27"/>
      <c r="GFD44" s="27"/>
      <c r="GFE44" s="27"/>
      <c r="GFF44" s="27"/>
      <c r="GFG44" s="27"/>
      <c r="GFH44" s="27"/>
      <c r="GFI44" s="27"/>
      <c r="GFJ44" s="27"/>
      <c r="GFK44" s="27"/>
      <c r="GFL44" s="27"/>
      <c r="GFM44" s="27"/>
      <c r="GFN44" s="27"/>
      <c r="GFO44" s="27"/>
      <c r="GFP44" s="27"/>
      <c r="GFQ44" s="27"/>
      <c r="GFR44" s="27"/>
      <c r="GFS44" s="27"/>
      <c r="GFT44" s="27"/>
      <c r="GFU44" s="27"/>
      <c r="GFV44" s="27"/>
      <c r="GFW44" s="27"/>
      <c r="GFX44" s="27"/>
      <c r="GFY44" s="27"/>
      <c r="GFZ44" s="27"/>
      <c r="GGA44" s="27"/>
      <c r="GGB44" s="27"/>
      <c r="GGC44" s="27"/>
      <c r="GGD44" s="27"/>
      <c r="GGE44" s="27"/>
      <c r="GGF44" s="27"/>
      <c r="GGG44" s="27"/>
      <c r="GGH44" s="27"/>
      <c r="GGI44" s="27"/>
      <c r="GGJ44" s="27"/>
      <c r="GGK44" s="27"/>
      <c r="GGL44" s="27"/>
      <c r="GGM44" s="27"/>
      <c r="GGN44" s="27"/>
      <c r="GGO44" s="27"/>
      <c r="GGP44" s="27"/>
      <c r="GGQ44" s="27"/>
      <c r="GGR44" s="27"/>
      <c r="GGS44" s="27"/>
      <c r="GGT44" s="27"/>
      <c r="GGU44" s="27"/>
      <c r="GGV44" s="27"/>
      <c r="GGW44" s="27"/>
      <c r="GGX44" s="27"/>
      <c r="GGY44" s="27"/>
      <c r="GGZ44" s="27"/>
      <c r="GHA44" s="27"/>
      <c r="GHB44" s="27"/>
      <c r="GHC44" s="27"/>
      <c r="GHD44" s="27"/>
      <c r="GHE44" s="27"/>
      <c r="GHF44" s="27"/>
      <c r="GHG44" s="27"/>
      <c r="GHH44" s="27"/>
      <c r="GHI44" s="27"/>
      <c r="GHJ44" s="27"/>
      <c r="GHK44" s="27"/>
      <c r="GHL44" s="27"/>
      <c r="GHM44" s="27"/>
      <c r="GHN44" s="27"/>
      <c r="GHO44" s="27"/>
      <c r="GHP44" s="27"/>
      <c r="GHQ44" s="27"/>
      <c r="GHR44" s="27"/>
      <c r="GHS44" s="27"/>
      <c r="GHT44" s="27"/>
      <c r="GHU44" s="27"/>
      <c r="GHV44" s="27"/>
      <c r="GHW44" s="27"/>
      <c r="GHX44" s="27"/>
      <c r="GHY44" s="27"/>
      <c r="GHZ44" s="27"/>
      <c r="GIA44" s="27"/>
      <c r="GIB44" s="27"/>
      <c r="GIC44" s="27"/>
      <c r="GID44" s="27"/>
      <c r="GIE44" s="27"/>
      <c r="GIF44" s="27"/>
      <c r="GIG44" s="27"/>
      <c r="GIH44" s="27"/>
      <c r="GII44" s="27"/>
      <c r="GIJ44" s="27"/>
      <c r="GIK44" s="27"/>
      <c r="GIL44" s="27"/>
      <c r="GIM44" s="27"/>
      <c r="GIN44" s="27"/>
      <c r="GIO44" s="27"/>
      <c r="GIP44" s="27"/>
      <c r="GIQ44" s="27"/>
      <c r="GIR44" s="27"/>
      <c r="GIS44" s="27"/>
      <c r="GIT44" s="27"/>
      <c r="GIU44" s="27"/>
      <c r="GIV44" s="27"/>
      <c r="GIW44" s="27"/>
      <c r="GIX44" s="27"/>
      <c r="GIY44" s="27"/>
      <c r="GIZ44" s="27"/>
      <c r="GJA44" s="27"/>
      <c r="GJB44" s="27"/>
      <c r="GJC44" s="27"/>
      <c r="GJD44" s="27"/>
      <c r="GJE44" s="27"/>
      <c r="GJF44" s="27"/>
      <c r="GJG44" s="27"/>
      <c r="GJH44" s="27"/>
      <c r="GJI44" s="27"/>
      <c r="GJJ44" s="27"/>
      <c r="GJK44" s="27"/>
      <c r="GJL44" s="27"/>
      <c r="GJM44" s="27"/>
      <c r="GJN44" s="27"/>
      <c r="GJO44" s="27"/>
      <c r="GJP44" s="27"/>
      <c r="GJQ44" s="27"/>
      <c r="GJR44" s="27"/>
      <c r="GJS44" s="27"/>
      <c r="GJT44" s="27"/>
      <c r="GJU44" s="27"/>
      <c r="GJV44" s="27"/>
      <c r="GJW44" s="27"/>
      <c r="GJX44" s="27"/>
      <c r="GJY44" s="27"/>
      <c r="GJZ44" s="27"/>
      <c r="GKA44" s="27"/>
      <c r="GKB44" s="27"/>
      <c r="GKC44" s="27"/>
      <c r="GKD44" s="27"/>
      <c r="GKE44" s="27"/>
      <c r="GKF44" s="27"/>
      <c r="GKG44" s="27"/>
      <c r="GKH44" s="27"/>
      <c r="GKI44" s="27"/>
      <c r="GKJ44" s="27"/>
      <c r="GKK44" s="27"/>
      <c r="GKL44" s="27"/>
      <c r="GKM44" s="27"/>
      <c r="GKN44" s="27"/>
      <c r="GKO44" s="27"/>
      <c r="GKP44" s="27"/>
      <c r="GKQ44" s="27"/>
      <c r="GKR44" s="27"/>
      <c r="GKS44" s="27"/>
      <c r="GKT44" s="27"/>
      <c r="GKU44" s="27"/>
      <c r="GKV44" s="27"/>
      <c r="GKW44" s="27"/>
      <c r="GKX44" s="27"/>
      <c r="GKY44" s="27"/>
      <c r="GKZ44" s="27"/>
      <c r="GLA44" s="27"/>
      <c r="GLB44" s="27"/>
      <c r="GLC44" s="27"/>
      <c r="GLD44" s="27"/>
      <c r="GLE44" s="27"/>
      <c r="GLF44" s="27"/>
      <c r="GLG44" s="27"/>
      <c r="GLH44" s="27"/>
      <c r="GLI44" s="27"/>
      <c r="GLJ44" s="27"/>
      <c r="GLK44" s="27"/>
      <c r="GLL44" s="27"/>
      <c r="GLM44" s="27"/>
      <c r="GLN44" s="27"/>
      <c r="GLO44" s="27"/>
      <c r="GLP44" s="27"/>
      <c r="GLQ44" s="27"/>
      <c r="GLR44" s="27"/>
      <c r="GLS44" s="27"/>
      <c r="GLT44" s="27"/>
      <c r="GLU44" s="27"/>
      <c r="GLV44" s="27"/>
      <c r="GLW44" s="27"/>
      <c r="GLX44" s="27"/>
      <c r="GLY44" s="27"/>
      <c r="GLZ44" s="27"/>
      <c r="GMA44" s="27"/>
      <c r="GMB44" s="27"/>
      <c r="GMC44" s="27"/>
      <c r="GMD44" s="27"/>
      <c r="GME44" s="27"/>
      <c r="GMF44" s="27"/>
      <c r="GMG44" s="27"/>
      <c r="GMH44" s="27"/>
      <c r="GMI44" s="27"/>
      <c r="GMJ44" s="27"/>
      <c r="GMK44" s="27"/>
      <c r="GML44" s="27"/>
      <c r="GMM44" s="27"/>
      <c r="GMN44" s="27"/>
      <c r="GMO44" s="27"/>
      <c r="GMP44" s="27"/>
      <c r="GMQ44" s="27"/>
      <c r="GMR44" s="27"/>
      <c r="GMS44" s="27"/>
      <c r="GMT44" s="27"/>
      <c r="GMU44" s="27"/>
      <c r="GMV44" s="27"/>
      <c r="GMW44" s="27"/>
      <c r="GMX44" s="27"/>
      <c r="GMY44" s="27"/>
      <c r="GMZ44" s="27"/>
      <c r="GNA44" s="27"/>
      <c r="GNB44" s="27"/>
      <c r="GNC44" s="27"/>
      <c r="GND44" s="27"/>
      <c r="GNF44" s="27"/>
      <c r="GNG44" s="27"/>
      <c r="GNH44" s="27"/>
      <c r="GNK44" s="27"/>
      <c r="GNL44" s="27"/>
      <c r="GNM44" s="27"/>
      <c r="GNN44" s="27"/>
      <c r="GNO44" s="27"/>
      <c r="GNP44" s="27"/>
      <c r="GNQ44" s="27"/>
      <c r="GNR44" s="27"/>
      <c r="GNS44" s="27"/>
      <c r="GNT44" s="27"/>
      <c r="GNU44" s="27"/>
      <c r="GOC44" s="27"/>
      <c r="GOD44" s="27"/>
      <c r="GOE44" s="27"/>
      <c r="GOF44" s="27"/>
      <c r="GOG44" s="27"/>
      <c r="GOH44" s="27"/>
      <c r="GOI44" s="27"/>
      <c r="GOJ44" s="27"/>
      <c r="GOK44" s="27"/>
      <c r="GOL44" s="27"/>
      <c r="GOM44" s="27"/>
      <c r="GON44" s="27"/>
      <c r="GOO44" s="27"/>
      <c r="GOP44" s="27"/>
      <c r="GOQ44" s="27"/>
      <c r="GOR44" s="27"/>
      <c r="GOS44" s="27"/>
      <c r="GOT44" s="27"/>
      <c r="GOU44" s="27"/>
      <c r="GOV44" s="27"/>
      <c r="GOW44" s="27"/>
      <c r="GOX44" s="27"/>
      <c r="GOY44" s="27"/>
      <c r="GOZ44" s="27"/>
      <c r="GPA44" s="27"/>
      <c r="GPB44" s="27"/>
      <c r="GPC44" s="27"/>
      <c r="GPD44" s="27"/>
      <c r="GPE44" s="27"/>
      <c r="GPF44" s="27"/>
      <c r="GPG44" s="27"/>
      <c r="GPH44" s="27"/>
      <c r="GPI44" s="27"/>
      <c r="GPJ44" s="27"/>
      <c r="GPK44" s="27"/>
      <c r="GPL44" s="27"/>
      <c r="GPM44" s="27"/>
      <c r="GPN44" s="27"/>
      <c r="GPO44" s="27"/>
      <c r="GPP44" s="27"/>
      <c r="GPQ44" s="27"/>
      <c r="GPR44" s="27"/>
      <c r="GPS44" s="27"/>
      <c r="GPT44" s="27"/>
      <c r="GPU44" s="27"/>
      <c r="GPV44" s="27"/>
      <c r="GPW44" s="27"/>
      <c r="GPX44" s="27"/>
      <c r="GPY44" s="27"/>
      <c r="GPZ44" s="27"/>
      <c r="GQA44" s="27"/>
      <c r="GQB44" s="27"/>
      <c r="GQC44" s="27"/>
      <c r="GQD44" s="27"/>
      <c r="GQE44" s="27"/>
      <c r="GQF44" s="27"/>
      <c r="GQG44" s="27"/>
      <c r="GQH44" s="27"/>
      <c r="GQI44" s="27"/>
      <c r="GQJ44" s="27"/>
      <c r="GQK44" s="27"/>
      <c r="GQL44" s="27"/>
      <c r="GQM44" s="27"/>
      <c r="GQN44" s="27"/>
      <c r="GQO44" s="27"/>
      <c r="GQP44" s="27"/>
      <c r="GQQ44" s="27"/>
      <c r="GQR44" s="27"/>
      <c r="GQS44" s="27"/>
      <c r="GQT44" s="27"/>
      <c r="GQU44" s="27"/>
      <c r="GQV44" s="27"/>
      <c r="GQW44" s="27"/>
      <c r="GQX44" s="27"/>
      <c r="GQY44" s="27"/>
      <c r="GQZ44" s="27"/>
      <c r="GRA44" s="27"/>
      <c r="GRB44" s="27"/>
      <c r="GRC44" s="27"/>
      <c r="GRD44" s="27"/>
      <c r="GRE44" s="27"/>
      <c r="GRF44" s="27"/>
      <c r="GRG44" s="27"/>
      <c r="GRH44" s="27"/>
      <c r="GRI44" s="27"/>
      <c r="GRJ44" s="27"/>
      <c r="GRK44" s="27"/>
      <c r="GRL44" s="27"/>
      <c r="GRM44" s="27"/>
      <c r="GRN44" s="27"/>
      <c r="GRO44" s="27"/>
      <c r="GRP44" s="27"/>
      <c r="GRQ44" s="27"/>
      <c r="GRR44" s="27"/>
      <c r="GRS44" s="27"/>
      <c r="GRT44" s="27"/>
      <c r="GRU44" s="27"/>
      <c r="GRV44" s="27"/>
      <c r="GRW44" s="27"/>
      <c r="GRX44" s="27"/>
      <c r="GRY44" s="27"/>
      <c r="GRZ44" s="27"/>
      <c r="GSA44" s="27"/>
      <c r="GSB44" s="27"/>
      <c r="GSC44" s="27"/>
      <c r="GSD44" s="27"/>
      <c r="GSE44" s="27"/>
      <c r="GSF44" s="27"/>
      <c r="GSG44" s="27"/>
      <c r="GSH44" s="27"/>
      <c r="GSI44" s="27"/>
      <c r="GSJ44" s="27"/>
      <c r="GSK44" s="27"/>
      <c r="GSL44" s="27"/>
      <c r="GSM44" s="27"/>
      <c r="GSN44" s="27"/>
      <c r="GSO44" s="27"/>
      <c r="GSP44" s="27"/>
      <c r="GSQ44" s="27"/>
      <c r="GSR44" s="27"/>
      <c r="GSS44" s="27"/>
      <c r="GST44" s="27"/>
      <c r="GSU44" s="27"/>
      <c r="GSV44" s="27"/>
      <c r="GSW44" s="27"/>
      <c r="GSX44" s="27"/>
      <c r="GSY44" s="27"/>
      <c r="GSZ44" s="27"/>
      <c r="GTA44" s="27"/>
      <c r="GTB44" s="27"/>
      <c r="GTC44" s="27"/>
      <c r="GTD44" s="27"/>
      <c r="GTE44" s="27"/>
      <c r="GTF44" s="27"/>
      <c r="GTG44" s="27"/>
      <c r="GTH44" s="27"/>
      <c r="GTI44" s="27"/>
      <c r="GTJ44" s="27"/>
      <c r="GTK44" s="27"/>
      <c r="GTL44" s="27"/>
      <c r="GTM44" s="27"/>
      <c r="GTN44" s="27"/>
      <c r="GTO44" s="27"/>
      <c r="GTP44" s="27"/>
      <c r="GTQ44" s="27"/>
      <c r="GTR44" s="27"/>
      <c r="GTS44" s="27"/>
      <c r="GTT44" s="27"/>
      <c r="GTU44" s="27"/>
      <c r="GTV44" s="27"/>
      <c r="GTW44" s="27"/>
      <c r="GTX44" s="27"/>
      <c r="GTY44" s="27"/>
      <c r="GTZ44" s="27"/>
      <c r="GUA44" s="27"/>
      <c r="GUB44" s="27"/>
      <c r="GUC44" s="27"/>
      <c r="GUD44" s="27"/>
      <c r="GUE44" s="27"/>
      <c r="GUF44" s="27"/>
      <c r="GUG44" s="27"/>
      <c r="GUH44" s="27"/>
      <c r="GUI44" s="27"/>
      <c r="GUJ44" s="27"/>
      <c r="GUK44" s="27"/>
      <c r="GUL44" s="27"/>
      <c r="GUM44" s="27"/>
      <c r="GUN44" s="27"/>
      <c r="GUO44" s="27"/>
      <c r="GUP44" s="27"/>
      <c r="GUQ44" s="27"/>
      <c r="GUR44" s="27"/>
      <c r="GUS44" s="27"/>
      <c r="GUT44" s="27"/>
      <c r="GUU44" s="27"/>
      <c r="GUV44" s="27"/>
      <c r="GUW44" s="27"/>
      <c r="GUX44" s="27"/>
      <c r="GUY44" s="27"/>
      <c r="GUZ44" s="27"/>
      <c r="GVA44" s="27"/>
      <c r="GVB44" s="27"/>
      <c r="GVC44" s="27"/>
      <c r="GVD44" s="27"/>
      <c r="GVE44" s="27"/>
      <c r="GVF44" s="27"/>
      <c r="GVG44" s="27"/>
      <c r="GVH44" s="27"/>
      <c r="GVI44" s="27"/>
      <c r="GVJ44" s="27"/>
      <c r="GVK44" s="27"/>
      <c r="GVL44" s="27"/>
      <c r="GVM44" s="27"/>
      <c r="GVN44" s="27"/>
      <c r="GVO44" s="27"/>
      <c r="GVP44" s="27"/>
      <c r="GVQ44" s="27"/>
      <c r="GVR44" s="27"/>
      <c r="GVS44" s="27"/>
      <c r="GVT44" s="27"/>
      <c r="GVU44" s="27"/>
      <c r="GVV44" s="27"/>
      <c r="GVW44" s="27"/>
      <c r="GVX44" s="27"/>
      <c r="GVY44" s="27"/>
      <c r="GVZ44" s="27"/>
      <c r="GWA44" s="27"/>
      <c r="GWB44" s="27"/>
      <c r="GWC44" s="27"/>
      <c r="GWD44" s="27"/>
      <c r="GWE44" s="27"/>
      <c r="GWF44" s="27"/>
      <c r="GWG44" s="27"/>
      <c r="GWH44" s="27"/>
      <c r="GWI44" s="27"/>
      <c r="GWJ44" s="27"/>
      <c r="GWK44" s="27"/>
      <c r="GWL44" s="27"/>
      <c r="GWM44" s="27"/>
      <c r="GWN44" s="27"/>
      <c r="GWO44" s="27"/>
      <c r="GWP44" s="27"/>
      <c r="GWQ44" s="27"/>
      <c r="GWR44" s="27"/>
      <c r="GWS44" s="27"/>
      <c r="GWT44" s="27"/>
      <c r="GWU44" s="27"/>
      <c r="GWV44" s="27"/>
      <c r="GWW44" s="27"/>
      <c r="GWX44" s="27"/>
      <c r="GWY44" s="27"/>
      <c r="GWZ44" s="27"/>
      <c r="GXB44" s="27"/>
      <c r="GXC44" s="27"/>
      <c r="GXD44" s="27"/>
      <c r="GXG44" s="27"/>
      <c r="GXH44" s="27"/>
      <c r="GXI44" s="27"/>
      <c r="GXJ44" s="27"/>
      <c r="GXK44" s="27"/>
      <c r="GXL44" s="27"/>
      <c r="GXM44" s="27"/>
      <c r="GXN44" s="27"/>
      <c r="GXO44" s="27"/>
      <c r="GXP44" s="27"/>
      <c r="GXQ44" s="27"/>
      <c r="GXY44" s="27"/>
      <c r="GXZ44" s="27"/>
      <c r="GYA44" s="27"/>
      <c r="GYB44" s="27"/>
      <c r="GYC44" s="27"/>
      <c r="GYD44" s="27"/>
      <c r="GYE44" s="27"/>
      <c r="GYF44" s="27"/>
      <c r="GYG44" s="27"/>
      <c r="GYH44" s="27"/>
      <c r="GYI44" s="27"/>
      <c r="GYJ44" s="27"/>
      <c r="GYK44" s="27"/>
      <c r="GYL44" s="27"/>
      <c r="GYM44" s="27"/>
      <c r="GYN44" s="27"/>
      <c r="GYO44" s="27"/>
      <c r="GYP44" s="27"/>
      <c r="GYQ44" s="27"/>
      <c r="GYR44" s="27"/>
      <c r="GYS44" s="27"/>
      <c r="GYT44" s="27"/>
      <c r="GYU44" s="27"/>
      <c r="GYV44" s="27"/>
      <c r="GYW44" s="27"/>
      <c r="GYX44" s="27"/>
      <c r="GYY44" s="27"/>
      <c r="GYZ44" s="27"/>
      <c r="GZA44" s="27"/>
      <c r="GZB44" s="27"/>
      <c r="GZC44" s="27"/>
      <c r="GZD44" s="27"/>
      <c r="GZE44" s="27"/>
      <c r="GZF44" s="27"/>
      <c r="GZG44" s="27"/>
      <c r="GZH44" s="27"/>
      <c r="GZI44" s="27"/>
      <c r="GZJ44" s="27"/>
      <c r="GZK44" s="27"/>
      <c r="GZL44" s="27"/>
      <c r="GZM44" s="27"/>
      <c r="GZN44" s="27"/>
      <c r="GZO44" s="27"/>
      <c r="GZP44" s="27"/>
      <c r="GZQ44" s="27"/>
      <c r="GZR44" s="27"/>
      <c r="GZS44" s="27"/>
      <c r="GZT44" s="27"/>
      <c r="GZU44" s="27"/>
      <c r="GZV44" s="27"/>
      <c r="GZW44" s="27"/>
      <c r="GZX44" s="27"/>
      <c r="GZY44" s="27"/>
      <c r="GZZ44" s="27"/>
      <c r="HAA44" s="27"/>
      <c r="HAB44" s="27"/>
      <c r="HAC44" s="27"/>
      <c r="HAD44" s="27"/>
      <c r="HAE44" s="27"/>
      <c r="HAF44" s="27"/>
      <c r="HAG44" s="27"/>
      <c r="HAH44" s="27"/>
      <c r="HAI44" s="27"/>
      <c r="HAJ44" s="27"/>
      <c r="HAK44" s="27"/>
      <c r="HAL44" s="27"/>
      <c r="HAM44" s="27"/>
      <c r="HAN44" s="27"/>
      <c r="HAO44" s="27"/>
      <c r="HAP44" s="27"/>
      <c r="HAQ44" s="27"/>
      <c r="HAR44" s="27"/>
      <c r="HAS44" s="27"/>
      <c r="HAT44" s="27"/>
      <c r="HAU44" s="27"/>
      <c r="HAV44" s="27"/>
      <c r="HAW44" s="27"/>
      <c r="HAX44" s="27"/>
      <c r="HAY44" s="27"/>
      <c r="HAZ44" s="27"/>
      <c r="HBA44" s="27"/>
      <c r="HBB44" s="27"/>
      <c r="HBC44" s="27"/>
      <c r="HBD44" s="27"/>
      <c r="HBE44" s="27"/>
      <c r="HBF44" s="27"/>
      <c r="HBG44" s="27"/>
      <c r="HBH44" s="27"/>
      <c r="HBI44" s="27"/>
      <c r="HBJ44" s="27"/>
      <c r="HBK44" s="27"/>
      <c r="HBL44" s="27"/>
      <c r="HBM44" s="27"/>
      <c r="HBN44" s="27"/>
      <c r="HBO44" s="27"/>
      <c r="HBP44" s="27"/>
      <c r="HBQ44" s="27"/>
      <c r="HBR44" s="27"/>
      <c r="HBS44" s="27"/>
      <c r="HBT44" s="27"/>
      <c r="HBU44" s="27"/>
      <c r="HBV44" s="27"/>
      <c r="HBW44" s="27"/>
      <c r="HBX44" s="27"/>
      <c r="HBY44" s="27"/>
      <c r="HBZ44" s="27"/>
      <c r="HCA44" s="27"/>
      <c r="HCB44" s="27"/>
      <c r="HCC44" s="27"/>
      <c r="HCD44" s="27"/>
      <c r="HCE44" s="27"/>
      <c r="HCF44" s="27"/>
      <c r="HCG44" s="27"/>
      <c r="HCH44" s="27"/>
      <c r="HCI44" s="27"/>
      <c r="HCJ44" s="27"/>
      <c r="HCK44" s="27"/>
      <c r="HCL44" s="27"/>
      <c r="HCM44" s="27"/>
      <c r="HCN44" s="27"/>
      <c r="HCO44" s="27"/>
      <c r="HCP44" s="27"/>
      <c r="HCQ44" s="27"/>
      <c r="HCR44" s="27"/>
      <c r="HCS44" s="27"/>
      <c r="HCT44" s="27"/>
      <c r="HCU44" s="27"/>
      <c r="HCV44" s="27"/>
      <c r="HCW44" s="27"/>
      <c r="HCX44" s="27"/>
      <c r="HCY44" s="27"/>
      <c r="HCZ44" s="27"/>
      <c r="HDA44" s="27"/>
      <c r="HDB44" s="27"/>
      <c r="HDC44" s="27"/>
      <c r="HDD44" s="27"/>
      <c r="HDE44" s="27"/>
      <c r="HDF44" s="27"/>
      <c r="HDG44" s="27"/>
      <c r="HDH44" s="27"/>
      <c r="HDI44" s="27"/>
      <c r="HDJ44" s="27"/>
      <c r="HDK44" s="27"/>
      <c r="HDL44" s="27"/>
      <c r="HDM44" s="27"/>
      <c r="HDN44" s="27"/>
      <c r="HDO44" s="27"/>
      <c r="HDP44" s="27"/>
      <c r="HDQ44" s="27"/>
      <c r="HDR44" s="27"/>
      <c r="HDS44" s="27"/>
      <c r="HDT44" s="27"/>
      <c r="HDU44" s="27"/>
      <c r="HDV44" s="27"/>
      <c r="HDW44" s="27"/>
      <c r="HDX44" s="27"/>
      <c r="HDY44" s="27"/>
      <c r="HDZ44" s="27"/>
      <c r="HEA44" s="27"/>
      <c r="HEB44" s="27"/>
      <c r="HEC44" s="27"/>
      <c r="HED44" s="27"/>
      <c r="HEE44" s="27"/>
      <c r="HEF44" s="27"/>
      <c r="HEG44" s="27"/>
      <c r="HEH44" s="27"/>
      <c r="HEI44" s="27"/>
      <c r="HEJ44" s="27"/>
      <c r="HEK44" s="27"/>
      <c r="HEL44" s="27"/>
      <c r="HEM44" s="27"/>
      <c r="HEN44" s="27"/>
      <c r="HEO44" s="27"/>
      <c r="HEP44" s="27"/>
      <c r="HEQ44" s="27"/>
      <c r="HER44" s="27"/>
      <c r="HES44" s="27"/>
      <c r="HET44" s="27"/>
      <c r="HEU44" s="27"/>
      <c r="HEV44" s="27"/>
      <c r="HEW44" s="27"/>
      <c r="HEX44" s="27"/>
      <c r="HEY44" s="27"/>
      <c r="HEZ44" s="27"/>
      <c r="HFA44" s="27"/>
      <c r="HFB44" s="27"/>
      <c r="HFC44" s="27"/>
      <c r="HFD44" s="27"/>
      <c r="HFE44" s="27"/>
      <c r="HFF44" s="27"/>
      <c r="HFG44" s="27"/>
      <c r="HFH44" s="27"/>
      <c r="HFI44" s="27"/>
      <c r="HFJ44" s="27"/>
      <c r="HFK44" s="27"/>
      <c r="HFL44" s="27"/>
      <c r="HFM44" s="27"/>
      <c r="HFN44" s="27"/>
      <c r="HFO44" s="27"/>
      <c r="HFP44" s="27"/>
      <c r="HFQ44" s="27"/>
      <c r="HFR44" s="27"/>
      <c r="HFS44" s="27"/>
      <c r="HFT44" s="27"/>
      <c r="HFU44" s="27"/>
      <c r="HFV44" s="27"/>
      <c r="HFW44" s="27"/>
      <c r="HFX44" s="27"/>
      <c r="HFY44" s="27"/>
      <c r="HFZ44" s="27"/>
      <c r="HGA44" s="27"/>
      <c r="HGB44" s="27"/>
      <c r="HGC44" s="27"/>
      <c r="HGD44" s="27"/>
      <c r="HGE44" s="27"/>
      <c r="HGF44" s="27"/>
      <c r="HGG44" s="27"/>
      <c r="HGH44" s="27"/>
      <c r="HGI44" s="27"/>
      <c r="HGJ44" s="27"/>
      <c r="HGK44" s="27"/>
      <c r="HGL44" s="27"/>
      <c r="HGM44" s="27"/>
      <c r="HGN44" s="27"/>
      <c r="HGO44" s="27"/>
      <c r="HGP44" s="27"/>
      <c r="HGQ44" s="27"/>
      <c r="HGR44" s="27"/>
      <c r="HGS44" s="27"/>
      <c r="HGT44" s="27"/>
      <c r="HGU44" s="27"/>
      <c r="HGV44" s="27"/>
      <c r="HGX44" s="27"/>
      <c r="HGY44" s="27"/>
      <c r="HGZ44" s="27"/>
      <c r="HHC44" s="27"/>
      <c r="HHD44" s="27"/>
      <c r="HHE44" s="27"/>
      <c r="HHF44" s="27"/>
      <c r="HHG44" s="27"/>
      <c r="HHH44" s="27"/>
      <c r="HHI44" s="27"/>
      <c r="HHJ44" s="27"/>
      <c r="HHK44" s="27"/>
      <c r="HHL44" s="27"/>
      <c r="HHM44" s="27"/>
      <c r="HHU44" s="27"/>
      <c r="HHV44" s="27"/>
      <c r="HHW44" s="27"/>
      <c r="HHX44" s="27"/>
      <c r="HHY44" s="27"/>
      <c r="HHZ44" s="27"/>
      <c r="HIA44" s="27"/>
      <c r="HIB44" s="27"/>
      <c r="HIC44" s="27"/>
      <c r="HID44" s="27"/>
      <c r="HIE44" s="27"/>
      <c r="HIF44" s="27"/>
      <c r="HIG44" s="27"/>
      <c r="HIH44" s="27"/>
      <c r="HII44" s="27"/>
      <c r="HIJ44" s="27"/>
      <c r="HIK44" s="27"/>
      <c r="HIL44" s="27"/>
      <c r="HIM44" s="27"/>
      <c r="HIN44" s="27"/>
      <c r="HIO44" s="27"/>
      <c r="HIP44" s="27"/>
      <c r="HIQ44" s="27"/>
      <c r="HIR44" s="27"/>
      <c r="HIS44" s="27"/>
      <c r="HIT44" s="27"/>
      <c r="HIU44" s="27"/>
      <c r="HIV44" s="27"/>
      <c r="HIW44" s="27"/>
      <c r="HIX44" s="27"/>
      <c r="HIY44" s="27"/>
      <c r="HIZ44" s="27"/>
      <c r="HJA44" s="27"/>
      <c r="HJB44" s="27"/>
      <c r="HJC44" s="27"/>
      <c r="HJD44" s="27"/>
      <c r="HJE44" s="27"/>
      <c r="HJF44" s="27"/>
      <c r="HJG44" s="27"/>
      <c r="HJH44" s="27"/>
      <c r="HJI44" s="27"/>
      <c r="HJJ44" s="27"/>
      <c r="HJK44" s="27"/>
      <c r="HJL44" s="27"/>
      <c r="HJM44" s="27"/>
      <c r="HJN44" s="27"/>
      <c r="HJO44" s="27"/>
      <c r="HJP44" s="27"/>
      <c r="HJQ44" s="27"/>
      <c r="HJR44" s="27"/>
      <c r="HJS44" s="27"/>
      <c r="HJT44" s="27"/>
      <c r="HJU44" s="27"/>
      <c r="HJV44" s="27"/>
      <c r="HJW44" s="27"/>
      <c r="HJX44" s="27"/>
      <c r="HJY44" s="27"/>
      <c r="HJZ44" s="27"/>
      <c r="HKA44" s="27"/>
      <c r="HKB44" s="27"/>
      <c r="HKC44" s="27"/>
      <c r="HKD44" s="27"/>
      <c r="HKE44" s="27"/>
      <c r="HKF44" s="27"/>
      <c r="HKG44" s="27"/>
      <c r="HKH44" s="27"/>
      <c r="HKI44" s="27"/>
      <c r="HKJ44" s="27"/>
      <c r="HKK44" s="27"/>
      <c r="HKL44" s="27"/>
      <c r="HKM44" s="27"/>
      <c r="HKN44" s="27"/>
      <c r="HKO44" s="27"/>
      <c r="HKP44" s="27"/>
      <c r="HKQ44" s="27"/>
      <c r="HKR44" s="27"/>
      <c r="HKS44" s="27"/>
      <c r="HKT44" s="27"/>
      <c r="HKU44" s="27"/>
      <c r="HKV44" s="27"/>
      <c r="HKW44" s="27"/>
      <c r="HKX44" s="27"/>
      <c r="HKY44" s="27"/>
      <c r="HKZ44" s="27"/>
      <c r="HLA44" s="27"/>
      <c r="HLB44" s="27"/>
      <c r="HLC44" s="27"/>
      <c r="HLD44" s="27"/>
      <c r="HLE44" s="27"/>
      <c r="HLF44" s="27"/>
      <c r="HLG44" s="27"/>
      <c r="HLH44" s="27"/>
      <c r="HLI44" s="27"/>
      <c r="HLJ44" s="27"/>
      <c r="HLK44" s="27"/>
      <c r="HLL44" s="27"/>
      <c r="HLM44" s="27"/>
      <c r="HLN44" s="27"/>
      <c r="HLO44" s="27"/>
      <c r="HLP44" s="27"/>
      <c r="HLQ44" s="27"/>
      <c r="HLR44" s="27"/>
      <c r="HLS44" s="27"/>
      <c r="HLT44" s="27"/>
      <c r="HLU44" s="27"/>
      <c r="HLV44" s="27"/>
      <c r="HLW44" s="27"/>
      <c r="HLX44" s="27"/>
      <c r="HLY44" s="27"/>
      <c r="HLZ44" s="27"/>
      <c r="HMA44" s="27"/>
      <c r="HMB44" s="27"/>
      <c r="HMC44" s="27"/>
      <c r="HMD44" s="27"/>
      <c r="HME44" s="27"/>
      <c r="HMF44" s="27"/>
      <c r="HMG44" s="27"/>
      <c r="HMH44" s="27"/>
      <c r="HMI44" s="27"/>
      <c r="HMJ44" s="27"/>
      <c r="HMK44" s="27"/>
      <c r="HML44" s="27"/>
      <c r="HMM44" s="27"/>
      <c r="HMN44" s="27"/>
      <c r="HMO44" s="27"/>
      <c r="HMP44" s="27"/>
      <c r="HMQ44" s="27"/>
      <c r="HMR44" s="27"/>
      <c r="HMS44" s="27"/>
      <c r="HMT44" s="27"/>
      <c r="HMU44" s="27"/>
      <c r="HMV44" s="27"/>
      <c r="HMW44" s="27"/>
      <c r="HMX44" s="27"/>
      <c r="HMY44" s="27"/>
      <c r="HMZ44" s="27"/>
      <c r="HNA44" s="27"/>
      <c r="HNB44" s="27"/>
      <c r="HNC44" s="27"/>
      <c r="HND44" s="27"/>
      <c r="HNE44" s="27"/>
      <c r="HNF44" s="27"/>
      <c r="HNG44" s="27"/>
      <c r="HNH44" s="27"/>
      <c r="HNI44" s="27"/>
      <c r="HNJ44" s="27"/>
      <c r="HNK44" s="27"/>
      <c r="HNL44" s="27"/>
      <c r="HNM44" s="27"/>
      <c r="HNN44" s="27"/>
      <c r="HNO44" s="27"/>
      <c r="HNP44" s="27"/>
      <c r="HNQ44" s="27"/>
      <c r="HNR44" s="27"/>
      <c r="HNS44" s="27"/>
      <c r="HNT44" s="27"/>
      <c r="HNU44" s="27"/>
      <c r="HNV44" s="27"/>
      <c r="HNW44" s="27"/>
      <c r="HNX44" s="27"/>
      <c r="HNY44" s="27"/>
      <c r="HNZ44" s="27"/>
      <c r="HOA44" s="27"/>
      <c r="HOB44" s="27"/>
      <c r="HOC44" s="27"/>
      <c r="HOD44" s="27"/>
      <c r="HOE44" s="27"/>
      <c r="HOF44" s="27"/>
      <c r="HOG44" s="27"/>
      <c r="HOH44" s="27"/>
      <c r="HOI44" s="27"/>
      <c r="HOJ44" s="27"/>
      <c r="HOK44" s="27"/>
      <c r="HOL44" s="27"/>
      <c r="HOM44" s="27"/>
      <c r="HON44" s="27"/>
      <c r="HOO44" s="27"/>
      <c r="HOP44" s="27"/>
      <c r="HOQ44" s="27"/>
      <c r="HOR44" s="27"/>
      <c r="HOS44" s="27"/>
      <c r="HOT44" s="27"/>
      <c r="HOU44" s="27"/>
      <c r="HOV44" s="27"/>
      <c r="HOW44" s="27"/>
      <c r="HOX44" s="27"/>
      <c r="HOY44" s="27"/>
      <c r="HOZ44" s="27"/>
      <c r="HPA44" s="27"/>
      <c r="HPB44" s="27"/>
      <c r="HPC44" s="27"/>
      <c r="HPD44" s="27"/>
      <c r="HPE44" s="27"/>
      <c r="HPF44" s="27"/>
      <c r="HPG44" s="27"/>
      <c r="HPH44" s="27"/>
      <c r="HPI44" s="27"/>
      <c r="HPJ44" s="27"/>
      <c r="HPK44" s="27"/>
      <c r="HPL44" s="27"/>
      <c r="HPM44" s="27"/>
      <c r="HPN44" s="27"/>
      <c r="HPO44" s="27"/>
      <c r="HPP44" s="27"/>
      <c r="HPQ44" s="27"/>
      <c r="HPR44" s="27"/>
      <c r="HPS44" s="27"/>
      <c r="HPT44" s="27"/>
      <c r="HPU44" s="27"/>
      <c r="HPV44" s="27"/>
      <c r="HPW44" s="27"/>
      <c r="HPX44" s="27"/>
      <c r="HPY44" s="27"/>
      <c r="HPZ44" s="27"/>
      <c r="HQA44" s="27"/>
      <c r="HQB44" s="27"/>
      <c r="HQC44" s="27"/>
      <c r="HQD44" s="27"/>
      <c r="HQE44" s="27"/>
      <c r="HQF44" s="27"/>
      <c r="HQG44" s="27"/>
      <c r="HQH44" s="27"/>
      <c r="HQI44" s="27"/>
      <c r="HQJ44" s="27"/>
      <c r="HQK44" s="27"/>
      <c r="HQL44" s="27"/>
      <c r="HQM44" s="27"/>
      <c r="HQN44" s="27"/>
      <c r="HQO44" s="27"/>
      <c r="HQP44" s="27"/>
      <c r="HQQ44" s="27"/>
      <c r="HQR44" s="27"/>
      <c r="HQT44" s="27"/>
      <c r="HQU44" s="27"/>
      <c r="HQV44" s="27"/>
      <c r="HQY44" s="27"/>
      <c r="HQZ44" s="27"/>
      <c r="HRA44" s="27"/>
      <c r="HRB44" s="27"/>
      <c r="HRC44" s="27"/>
      <c r="HRD44" s="27"/>
      <c r="HRE44" s="27"/>
      <c r="HRF44" s="27"/>
      <c r="HRG44" s="27"/>
      <c r="HRH44" s="27"/>
      <c r="HRI44" s="27"/>
      <c r="HRQ44" s="27"/>
      <c r="HRR44" s="27"/>
      <c r="HRS44" s="27"/>
      <c r="HRT44" s="27"/>
      <c r="HRU44" s="27"/>
      <c r="HRV44" s="27"/>
      <c r="HRW44" s="27"/>
      <c r="HRX44" s="27"/>
      <c r="HRY44" s="27"/>
      <c r="HRZ44" s="27"/>
      <c r="HSA44" s="27"/>
      <c r="HSB44" s="27"/>
      <c r="HSC44" s="27"/>
      <c r="HSD44" s="27"/>
      <c r="HSE44" s="27"/>
      <c r="HSF44" s="27"/>
      <c r="HSG44" s="27"/>
      <c r="HSH44" s="27"/>
      <c r="HSI44" s="27"/>
      <c r="HSJ44" s="27"/>
      <c r="HSK44" s="27"/>
      <c r="HSL44" s="27"/>
      <c r="HSM44" s="27"/>
      <c r="HSN44" s="27"/>
      <c r="HSO44" s="27"/>
      <c r="HSP44" s="27"/>
      <c r="HSQ44" s="27"/>
      <c r="HSR44" s="27"/>
      <c r="HSS44" s="27"/>
      <c r="HST44" s="27"/>
      <c r="HSU44" s="27"/>
      <c r="HSV44" s="27"/>
      <c r="HSW44" s="27"/>
      <c r="HSX44" s="27"/>
      <c r="HSY44" s="27"/>
      <c r="HSZ44" s="27"/>
      <c r="HTA44" s="27"/>
      <c r="HTB44" s="27"/>
      <c r="HTC44" s="27"/>
      <c r="HTD44" s="27"/>
      <c r="HTE44" s="27"/>
      <c r="HTF44" s="27"/>
      <c r="HTG44" s="27"/>
      <c r="HTH44" s="27"/>
      <c r="HTI44" s="27"/>
      <c r="HTJ44" s="27"/>
      <c r="HTK44" s="27"/>
      <c r="HTL44" s="27"/>
      <c r="HTM44" s="27"/>
      <c r="HTN44" s="27"/>
      <c r="HTO44" s="27"/>
      <c r="HTP44" s="27"/>
      <c r="HTQ44" s="27"/>
      <c r="HTR44" s="27"/>
      <c r="HTS44" s="27"/>
      <c r="HTT44" s="27"/>
      <c r="HTU44" s="27"/>
      <c r="HTV44" s="27"/>
      <c r="HTW44" s="27"/>
      <c r="HTX44" s="27"/>
      <c r="HTY44" s="27"/>
      <c r="HTZ44" s="27"/>
      <c r="HUA44" s="27"/>
      <c r="HUB44" s="27"/>
      <c r="HUC44" s="27"/>
      <c r="HUD44" s="27"/>
      <c r="HUE44" s="27"/>
      <c r="HUF44" s="27"/>
      <c r="HUG44" s="27"/>
      <c r="HUH44" s="27"/>
      <c r="HUI44" s="27"/>
      <c r="HUJ44" s="27"/>
      <c r="HUK44" s="27"/>
      <c r="HUL44" s="27"/>
      <c r="HUM44" s="27"/>
      <c r="HUN44" s="27"/>
      <c r="HUO44" s="27"/>
      <c r="HUP44" s="27"/>
      <c r="HUQ44" s="27"/>
      <c r="HUR44" s="27"/>
      <c r="HUS44" s="27"/>
      <c r="HUT44" s="27"/>
      <c r="HUU44" s="27"/>
      <c r="HUV44" s="27"/>
      <c r="HUW44" s="27"/>
      <c r="HUX44" s="27"/>
      <c r="HUY44" s="27"/>
      <c r="HUZ44" s="27"/>
      <c r="HVA44" s="27"/>
      <c r="HVB44" s="27"/>
      <c r="HVC44" s="27"/>
      <c r="HVD44" s="27"/>
      <c r="HVE44" s="27"/>
      <c r="HVF44" s="27"/>
      <c r="HVG44" s="27"/>
      <c r="HVH44" s="27"/>
      <c r="HVI44" s="27"/>
      <c r="HVJ44" s="27"/>
      <c r="HVK44" s="27"/>
      <c r="HVL44" s="27"/>
      <c r="HVM44" s="27"/>
      <c r="HVN44" s="27"/>
      <c r="HVO44" s="27"/>
      <c r="HVP44" s="27"/>
      <c r="HVQ44" s="27"/>
      <c r="HVR44" s="27"/>
      <c r="HVS44" s="27"/>
      <c r="HVT44" s="27"/>
      <c r="HVU44" s="27"/>
      <c r="HVV44" s="27"/>
      <c r="HVW44" s="27"/>
      <c r="HVX44" s="27"/>
      <c r="HVY44" s="27"/>
      <c r="HVZ44" s="27"/>
      <c r="HWA44" s="27"/>
      <c r="HWB44" s="27"/>
      <c r="HWC44" s="27"/>
      <c r="HWD44" s="27"/>
      <c r="HWE44" s="27"/>
      <c r="HWF44" s="27"/>
      <c r="HWG44" s="27"/>
      <c r="HWH44" s="27"/>
      <c r="HWI44" s="27"/>
      <c r="HWJ44" s="27"/>
      <c r="HWK44" s="27"/>
      <c r="HWL44" s="27"/>
      <c r="HWM44" s="27"/>
      <c r="HWN44" s="27"/>
      <c r="HWO44" s="27"/>
      <c r="HWP44" s="27"/>
      <c r="HWQ44" s="27"/>
      <c r="HWR44" s="27"/>
      <c r="HWS44" s="27"/>
      <c r="HWT44" s="27"/>
      <c r="HWU44" s="27"/>
      <c r="HWV44" s="27"/>
      <c r="HWW44" s="27"/>
      <c r="HWX44" s="27"/>
      <c r="HWY44" s="27"/>
      <c r="HWZ44" s="27"/>
      <c r="HXA44" s="27"/>
      <c r="HXB44" s="27"/>
      <c r="HXC44" s="27"/>
      <c r="HXD44" s="27"/>
      <c r="HXE44" s="27"/>
      <c r="HXF44" s="27"/>
      <c r="HXG44" s="27"/>
      <c r="HXH44" s="27"/>
      <c r="HXI44" s="27"/>
      <c r="HXJ44" s="27"/>
      <c r="HXK44" s="27"/>
      <c r="HXL44" s="27"/>
      <c r="HXM44" s="27"/>
      <c r="HXN44" s="27"/>
      <c r="HXO44" s="27"/>
      <c r="HXP44" s="27"/>
      <c r="HXQ44" s="27"/>
      <c r="HXR44" s="27"/>
      <c r="HXS44" s="27"/>
      <c r="HXT44" s="27"/>
      <c r="HXU44" s="27"/>
      <c r="HXV44" s="27"/>
      <c r="HXW44" s="27"/>
      <c r="HXX44" s="27"/>
      <c r="HXY44" s="27"/>
      <c r="HXZ44" s="27"/>
      <c r="HYA44" s="27"/>
      <c r="HYB44" s="27"/>
      <c r="HYC44" s="27"/>
      <c r="HYD44" s="27"/>
      <c r="HYE44" s="27"/>
      <c r="HYF44" s="27"/>
      <c r="HYG44" s="27"/>
      <c r="HYH44" s="27"/>
      <c r="HYI44" s="27"/>
      <c r="HYJ44" s="27"/>
      <c r="HYK44" s="27"/>
      <c r="HYL44" s="27"/>
      <c r="HYM44" s="27"/>
      <c r="HYN44" s="27"/>
      <c r="HYO44" s="27"/>
      <c r="HYP44" s="27"/>
      <c r="HYQ44" s="27"/>
      <c r="HYR44" s="27"/>
      <c r="HYS44" s="27"/>
      <c r="HYT44" s="27"/>
      <c r="HYU44" s="27"/>
      <c r="HYV44" s="27"/>
      <c r="HYW44" s="27"/>
      <c r="HYX44" s="27"/>
      <c r="HYY44" s="27"/>
      <c r="HYZ44" s="27"/>
      <c r="HZA44" s="27"/>
      <c r="HZB44" s="27"/>
      <c r="HZC44" s="27"/>
      <c r="HZD44" s="27"/>
      <c r="HZE44" s="27"/>
      <c r="HZF44" s="27"/>
      <c r="HZG44" s="27"/>
      <c r="HZH44" s="27"/>
      <c r="HZI44" s="27"/>
      <c r="HZJ44" s="27"/>
      <c r="HZK44" s="27"/>
      <c r="HZL44" s="27"/>
      <c r="HZM44" s="27"/>
      <c r="HZN44" s="27"/>
      <c r="HZO44" s="27"/>
      <c r="HZP44" s="27"/>
      <c r="HZQ44" s="27"/>
      <c r="HZR44" s="27"/>
      <c r="HZS44" s="27"/>
      <c r="HZT44" s="27"/>
      <c r="HZU44" s="27"/>
      <c r="HZV44" s="27"/>
      <c r="HZW44" s="27"/>
      <c r="HZX44" s="27"/>
      <c r="HZY44" s="27"/>
      <c r="HZZ44" s="27"/>
      <c r="IAA44" s="27"/>
      <c r="IAB44" s="27"/>
      <c r="IAC44" s="27"/>
      <c r="IAD44" s="27"/>
      <c r="IAE44" s="27"/>
      <c r="IAF44" s="27"/>
      <c r="IAG44" s="27"/>
      <c r="IAH44" s="27"/>
      <c r="IAI44" s="27"/>
      <c r="IAJ44" s="27"/>
      <c r="IAK44" s="27"/>
      <c r="IAL44" s="27"/>
      <c r="IAM44" s="27"/>
      <c r="IAN44" s="27"/>
      <c r="IAP44" s="27"/>
      <c r="IAQ44" s="27"/>
      <c r="IAR44" s="27"/>
      <c r="IAU44" s="27"/>
      <c r="IAV44" s="27"/>
      <c r="IAW44" s="27"/>
      <c r="IAX44" s="27"/>
      <c r="IAY44" s="27"/>
      <c r="IAZ44" s="27"/>
      <c r="IBA44" s="27"/>
      <c r="IBB44" s="27"/>
      <c r="IBC44" s="27"/>
      <c r="IBD44" s="27"/>
      <c r="IBE44" s="27"/>
      <c r="IBM44" s="27"/>
      <c r="IBN44" s="27"/>
      <c r="IBO44" s="27"/>
      <c r="IBP44" s="27"/>
      <c r="IBQ44" s="27"/>
      <c r="IBR44" s="27"/>
      <c r="IBS44" s="27"/>
      <c r="IBT44" s="27"/>
      <c r="IBU44" s="27"/>
      <c r="IBV44" s="27"/>
      <c r="IBW44" s="27"/>
      <c r="IBX44" s="27"/>
      <c r="IBY44" s="27"/>
      <c r="IBZ44" s="27"/>
      <c r="ICA44" s="27"/>
      <c r="ICB44" s="27"/>
      <c r="ICC44" s="27"/>
      <c r="ICD44" s="27"/>
      <c r="ICE44" s="27"/>
      <c r="ICF44" s="27"/>
      <c r="ICG44" s="27"/>
      <c r="ICH44" s="27"/>
      <c r="ICI44" s="27"/>
      <c r="ICJ44" s="27"/>
      <c r="ICK44" s="27"/>
      <c r="ICL44" s="27"/>
      <c r="ICM44" s="27"/>
      <c r="ICN44" s="27"/>
      <c r="ICO44" s="27"/>
      <c r="ICP44" s="27"/>
      <c r="ICQ44" s="27"/>
      <c r="ICR44" s="27"/>
      <c r="ICS44" s="27"/>
      <c r="ICT44" s="27"/>
      <c r="ICU44" s="27"/>
      <c r="ICV44" s="27"/>
      <c r="ICW44" s="27"/>
      <c r="ICX44" s="27"/>
      <c r="ICY44" s="27"/>
      <c r="ICZ44" s="27"/>
      <c r="IDA44" s="27"/>
      <c r="IDB44" s="27"/>
      <c r="IDC44" s="27"/>
      <c r="IDD44" s="27"/>
      <c r="IDE44" s="27"/>
      <c r="IDF44" s="27"/>
      <c r="IDG44" s="27"/>
      <c r="IDH44" s="27"/>
      <c r="IDI44" s="27"/>
      <c r="IDJ44" s="27"/>
      <c r="IDK44" s="27"/>
      <c r="IDL44" s="27"/>
      <c r="IDM44" s="27"/>
      <c r="IDN44" s="27"/>
      <c r="IDO44" s="27"/>
      <c r="IDP44" s="27"/>
      <c r="IDQ44" s="27"/>
      <c r="IDR44" s="27"/>
      <c r="IDS44" s="27"/>
      <c r="IDT44" s="27"/>
      <c r="IDU44" s="27"/>
      <c r="IDV44" s="27"/>
      <c r="IDW44" s="27"/>
      <c r="IDX44" s="27"/>
      <c r="IDY44" s="27"/>
      <c r="IDZ44" s="27"/>
      <c r="IEA44" s="27"/>
      <c r="IEB44" s="27"/>
      <c r="IEC44" s="27"/>
      <c r="IED44" s="27"/>
      <c r="IEE44" s="27"/>
      <c r="IEF44" s="27"/>
      <c r="IEG44" s="27"/>
      <c r="IEH44" s="27"/>
      <c r="IEI44" s="27"/>
      <c r="IEJ44" s="27"/>
      <c r="IEK44" s="27"/>
      <c r="IEL44" s="27"/>
      <c r="IEM44" s="27"/>
      <c r="IEN44" s="27"/>
      <c r="IEO44" s="27"/>
      <c r="IEP44" s="27"/>
      <c r="IEQ44" s="27"/>
      <c r="IER44" s="27"/>
      <c r="IES44" s="27"/>
      <c r="IET44" s="27"/>
      <c r="IEU44" s="27"/>
      <c r="IEV44" s="27"/>
      <c r="IEW44" s="27"/>
      <c r="IEX44" s="27"/>
      <c r="IEY44" s="27"/>
      <c r="IEZ44" s="27"/>
      <c r="IFA44" s="27"/>
      <c r="IFB44" s="27"/>
      <c r="IFC44" s="27"/>
      <c r="IFD44" s="27"/>
      <c r="IFE44" s="27"/>
      <c r="IFF44" s="27"/>
      <c r="IFG44" s="27"/>
      <c r="IFH44" s="27"/>
      <c r="IFI44" s="27"/>
      <c r="IFJ44" s="27"/>
      <c r="IFK44" s="27"/>
      <c r="IFL44" s="27"/>
      <c r="IFM44" s="27"/>
      <c r="IFN44" s="27"/>
      <c r="IFO44" s="27"/>
      <c r="IFP44" s="27"/>
      <c r="IFQ44" s="27"/>
      <c r="IFR44" s="27"/>
      <c r="IFS44" s="27"/>
      <c r="IFT44" s="27"/>
      <c r="IFU44" s="27"/>
      <c r="IFV44" s="27"/>
      <c r="IFW44" s="27"/>
      <c r="IFX44" s="27"/>
      <c r="IFY44" s="27"/>
      <c r="IFZ44" s="27"/>
      <c r="IGA44" s="27"/>
      <c r="IGB44" s="27"/>
      <c r="IGC44" s="27"/>
      <c r="IGD44" s="27"/>
      <c r="IGE44" s="27"/>
      <c r="IGF44" s="27"/>
      <c r="IGG44" s="27"/>
      <c r="IGH44" s="27"/>
      <c r="IGI44" s="27"/>
      <c r="IGJ44" s="27"/>
      <c r="IGK44" s="27"/>
      <c r="IGL44" s="27"/>
      <c r="IGM44" s="27"/>
      <c r="IGN44" s="27"/>
      <c r="IGO44" s="27"/>
      <c r="IGP44" s="27"/>
      <c r="IGQ44" s="27"/>
      <c r="IGR44" s="27"/>
      <c r="IGS44" s="27"/>
      <c r="IGT44" s="27"/>
      <c r="IGU44" s="27"/>
      <c r="IGV44" s="27"/>
      <c r="IGW44" s="27"/>
      <c r="IGX44" s="27"/>
      <c r="IGY44" s="27"/>
      <c r="IGZ44" s="27"/>
      <c r="IHA44" s="27"/>
      <c r="IHB44" s="27"/>
      <c r="IHC44" s="27"/>
      <c r="IHD44" s="27"/>
      <c r="IHE44" s="27"/>
      <c r="IHF44" s="27"/>
      <c r="IHG44" s="27"/>
      <c r="IHH44" s="27"/>
      <c r="IHI44" s="27"/>
      <c r="IHJ44" s="27"/>
      <c r="IHK44" s="27"/>
      <c r="IHL44" s="27"/>
      <c r="IHM44" s="27"/>
      <c r="IHN44" s="27"/>
      <c r="IHO44" s="27"/>
      <c r="IHP44" s="27"/>
      <c r="IHQ44" s="27"/>
      <c r="IHR44" s="27"/>
      <c r="IHS44" s="27"/>
      <c r="IHT44" s="27"/>
      <c r="IHU44" s="27"/>
      <c r="IHV44" s="27"/>
      <c r="IHW44" s="27"/>
      <c r="IHX44" s="27"/>
      <c r="IHY44" s="27"/>
      <c r="IHZ44" s="27"/>
      <c r="IIA44" s="27"/>
      <c r="IIB44" s="27"/>
      <c r="IIC44" s="27"/>
      <c r="IID44" s="27"/>
      <c r="IIE44" s="27"/>
      <c r="IIF44" s="27"/>
      <c r="IIG44" s="27"/>
      <c r="IIH44" s="27"/>
      <c r="III44" s="27"/>
      <c r="IIJ44" s="27"/>
      <c r="IIK44" s="27"/>
      <c r="IIL44" s="27"/>
      <c r="IIM44" s="27"/>
      <c r="IIN44" s="27"/>
      <c r="IIO44" s="27"/>
      <c r="IIP44" s="27"/>
      <c r="IIQ44" s="27"/>
      <c r="IIR44" s="27"/>
      <c r="IIS44" s="27"/>
      <c r="IIT44" s="27"/>
      <c r="IIU44" s="27"/>
      <c r="IIV44" s="27"/>
      <c r="IIW44" s="27"/>
      <c r="IIX44" s="27"/>
      <c r="IIY44" s="27"/>
      <c r="IIZ44" s="27"/>
      <c r="IJA44" s="27"/>
      <c r="IJB44" s="27"/>
      <c r="IJC44" s="27"/>
      <c r="IJD44" s="27"/>
      <c r="IJE44" s="27"/>
      <c r="IJF44" s="27"/>
      <c r="IJG44" s="27"/>
      <c r="IJH44" s="27"/>
      <c r="IJI44" s="27"/>
      <c r="IJJ44" s="27"/>
      <c r="IJK44" s="27"/>
      <c r="IJL44" s="27"/>
      <c r="IJM44" s="27"/>
      <c r="IJN44" s="27"/>
      <c r="IJO44" s="27"/>
      <c r="IJP44" s="27"/>
      <c r="IJQ44" s="27"/>
      <c r="IJR44" s="27"/>
      <c r="IJS44" s="27"/>
      <c r="IJT44" s="27"/>
      <c r="IJU44" s="27"/>
      <c r="IJV44" s="27"/>
      <c r="IJW44" s="27"/>
      <c r="IJX44" s="27"/>
      <c r="IJY44" s="27"/>
      <c r="IJZ44" s="27"/>
      <c r="IKA44" s="27"/>
      <c r="IKB44" s="27"/>
      <c r="IKC44" s="27"/>
      <c r="IKD44" s="27"/>
      <c r="IKE44" s="27"/>
      <c r="IKF44" s="27"/>
      <c r="IKG44" s="27"/>
      <c r="IKH44" s="27"/>
      <c r="IKI44" s="27"/>
      <c r="IKJ44" s="27"/>
      <c r="IKL44" s="27"/>
      <c r="IKM44" s="27"/>
      <c r="IKN44" s="27"/>
      <c r="IKQ44" s="27"/>
      <c r="IKR44" s="27"/>
      <c r="IKS44" s="27"/>
      <c r="IKT44" s="27"/>
      <c r="IKU44" s="27"/>
      <c r="IKV44" s="27"/>
      <c r="IKW44" s="27"/>
      <c r="IKX44" s="27"/>
      <c r="IKY44" s="27"/>
      <c r="IKZ44" s="27"/>
      <c r="ILA44" s="27"/>
      <c r="ILI44" s="27"/>
      <c r="ILJ44" s="27"/>
      <c r="ILK44" s="27"/>
      <c r="ILL44" s="27"/>
      <c r="ILM44" s="27"/>
      <c r="ILN44" s="27"/>
      <c r="ILO44" s="27"/>
      <c r="ILP44" s="27"/>
      <c r="ILQ44" s="27"/>
      <c r="ILR44" s="27"/>
      <c r="ILS44" s="27"/>
      <c r="ILT44" s="27"/>
      <c r="ILU44" s="27"/>
      <c r="ILV44" s="27"/>
      <c r="ILW44" s="27"/>
      <c r="ILX44" s="27"/>
      <c r="ILY44" s="27"/>
      <c r="ILZ44" s="27"/>
      <c r="IMA44" s="27"/>
      <c r="IMB44" s="27"/>
      <c r="IMC44" s="27"/>
      <c r="IMD44" s="27"/>
      <c r="IME44" s="27"/>
      <c r="IMF44" s="27"/>
      <c r="IMG44" s="27"/>
      <c r="IMH44" s="27"/>
      <c r="IMI44" s="27"/>
      <c r="IMJ44" s="27"/>
      <c r="IMK44" s="27"/>
      <c r="IML44" s="27"/>
      <c r="IMM44" s="27"/>
      <c r="IMN44" s="27"/>
      <c r="IMO44" s="27"/>
      <c r="IMP44" s="27"/>
      <c r="IMQ44" s="27"/>
      <c r="IMR44" s="27"/>
      <c r="IMS44" s="27"/>
      <c r="IMT44" s="27"/>
      <c r="IMU44" s="27"/>
      <c r="IMV44" s="27"/>
      <c r="IMW44" s="27"/>
      <c r="IMX44" s="27"/>
      <c r="IMY44" s="27"/>
      <c r="IMZ44" s="27"/>
      <c r="INA44" s="27"/>
      <c r="INB44" s="27"/>
      <c r="INC44" s="27"/>
      <c r="IND44" s="27"/>
      <c r="INE44" s="27"/>
      <c r="INF44" s="27"/>
      <c r="ING44" s="27"/>
      <c r="INH44" s="27"/>
      <c r="INI44" s="27"/>
      <c r="INJ44" s="27"/>
      <c r="INK44" s="27"/>
      <c r="INL44" s="27"/>
      <c r="INM44" s="27"/>
      <c r="INN44" s="27"/>
      <c r="INO44" s="27"/>
      <c r="INP44" s="27"/>
      <c r="INQ44" s="27"/>
      <c r="INR44" s="27"/>
      <c r="INS44" s="27"/>
      <c r="INT44" s="27"/>
      <c r="INU44" s="27"/>
      <c r="INV44" s="27"/>
      <c r="INW44" s="27"/>
      <c r="INX44" s="27"/>
      <c r="INY44" s="27"/>
      <c r="INZ44" s="27"/>
      <c r="IOA44" s="27"/>
      <c r="IOB44" s="27"/>
      <c r="IOC44" s="27"/>
      <c r="IOD44" s="27"/>
      <c r="IOE44" s="27"/>
      <c r="IOF44" s="27"/>
      <c r="IOG44" s="27"/>
      <c r="IOH44" s="27"/>
      <c r="IOI44" s="27"/>
      <c r="IOJ44" s="27"/>
      <c r="IOK44" s="27"/>
      <c r="IOL44" s="27"/>
      <c r="IOM44" s="27"/>
      <c r="ION44" s="27"/>
      <c r="IOO44" s="27"/>
      <c r="IOP44" s="27"/>
      <c r="IOQ44" s="27"/>
      <c r="IOR44" s="27"/>
      <c r="IOS44" s="27"/>
      <c r="IOT44" s="27"/>
      <c r="IOU44" s="27"/>
      <c r="IOV44" s="27"/>
      <c r="IOW44" s="27"/>
      <c r="IOX44" s="27"/>
      <c r="IOY44" s="27"/>
      <c r="IOZ44" s="27"/>
      <c r="IPA44" s="27"/>
      <c r="IPB44" s="27"/>
      <c r="IPC44" s="27"/>
      <c r="IPD44" s="27"/>
      <c r="IPE44" s="27"/>
      <c r="IPF44" s="27"/>
      <c r="IPG44" s="27"/>
      <c r="IPH44" s="27"/>
      <c r="IPI44" s="27"/>
      <c r="IPJ44" s="27"/>
      <c r="IPK44" s="27"/>
      <c r="IPL44" s="27"/>
      <c r="IPM44" s="27"/>
      <c r="IPN44" s="27"/>
      <c r="IPO44" s="27"/>
      <c r="IPP44" s="27"/>
      <c r="IPQ44" s="27"/>
      <c r="IPR44" s="27"/>
      <c r="IPS44" s="27"/>
      <c r="IPT44" s="27"/>
      <c r="IPU44" s="27"/>
      <c r="IPV44" s="27"/>
      <c r="IPW44" s="27"/>
      <c r="IPX44" s="27"/>
      <c r="IPY44" s="27"/>
      <c r="IPZ44" s="27"/>
      <c r="IQA44" s="27"/>
      <c r="IQB44" s="27"/>
      <c r="IQC44" s="27"/>
      <c r="IQD44" s="27"/>
      <c r="IQE44" s="27"/>
      <c r="IQF44" s="27"/>
      <c r="IQG44" s="27"/>
      <c r="IQH44" s="27"/>
      <c r="IQI44" s="27"/>
      <c r="IQJ44" s="27"/>
      <c r="IQK44" s="27"/>
      <c r="IQL44" s="27"/>
      <c r="IQM44" s="27"/>
      <c r="IQN44" s="27"/>
      <c r="IQO44" s="27"/>
      <c r="IQP44" s="27"/>
      <c r="IQQ44" s="27"/>
      <c r="IQR44" s="27"/>
      <c r="IQS44" s="27"/>
      <c r="IQT44" s="27"/>
      <c r="IQU44" s="27"/>
      <c r="IQV44" s="27"/>
      <c r="IQW44" s="27"/>
      <c r="IQX44" s="27"/>
      <c r="IQY44" s="27"/>
      <c r="IQZ44" s="27"/>
      <c r="IRA44" s="27"/>
      <c r="IRB44" s="27"/>
      <c r="IRC44" s="27"/>
      <c r="IRD44" s="27"/>
      <c r="IRE44" s="27"/>
      <c r="IRF44" s="27"/>
      <c r="IRG44" s="27"/>
      <c r="IRH44" s="27"/>
      <c r="IRI44" s="27"/>
      <c r="IRJ44" s="27"/>
      <c r="IRK44" s="27"/>
      <c r="IRL44" s="27"/>
      <c r="IRM44" s="27"/>
      <c r="IRN44" s="27"/>
      <c r="IRO44" s="27"/>
      <c r="IRP44" s="27"/>
      <c r="IRQ44" s="27"/>
      <c r="IRR44" s="27"/>
      <c r="IRS44" s="27"/>
      <c r="IRT44" s="27"/>
      <c r="IRU44" s="27"/>
      <c r="IRV44" s="27"/>
      <c r="IRW44" s="27"/>
      <c r="IRX44" s="27"/>
      <c r="IRY44" s="27"/>
      <c r="IRZ44" s="27"/>
      <c r="ISA44" s="27"/>
      <c r="ISB44" s="27"/>
      <c r="ISC44" s="27"/>
      <c r="ISD44" s="27"/>
      <c r="ISE44" s="27"/>
      <c r="ISF44" s="27"/>
      <c r="ISG44" s="27"/>
      <c r="ISH44" s="27"/>
      <c r="ISI44" s="27"/>
      <c r="ISJ44" s="27"/>
      <c r="ISK44" s="27"/>
      <c r="ISL44" s="27"/>
      <c r="ISM44" s="27"/>
      <c r="ISN44" s="27"/>
      <c r="ISO44" s="27"/>
      <c r="ISP44" s="27"/>
      <c r="ISQ44" s="27"/>
      <c r="ISR44" s="27"/>
      <c r="ISS44" s="27"/>
      <c r="IST44" s="27"/>
      <c r="ISU44" s="27"/>
      <c r="ISV44" s="27"/>
      <c r="ISW44" s="27"/>
      <c r="ISX44" s="27"/>
      <c r="ISY44" s="27"/>
      <c r="ISZ44" s="27"/>
      <c r="ITA44" s="27"/>
      <c r="ITB44" s="27"/>
      <c r="ITC44" s="27"/>
      <c r="ITD44" s="27"/>
      <c r="ITE44" s="27"/>
      <c r="ITF44" s="27"/>
      <c r="ITG44" s="27"/>
      <c r="ITH44" s="27"/>
      <c r="ITI44" s="27"/>
      <c r="ITJ44" s="27"/>
      <c r="ITK44" s="27"/>
      <c r="ITL44" s="27"/>
      <c r="ITM44" s="27"/>
      <c r="ITN44" s="27"/>
      <c r="ITO44" s="27"/>
      <c r="ITP44" s="27"/>
      <c r="ITQ44" s="27"/>
      <c r="ITR44" s="27"/>
      <c r="ITS44" s="27"/>
      <c r="ITT44" s="27"/>
      <c r="ITU44" s="27"/>
      <c r="ITV44" s="27"/>
      <c r="ITW44" s="27"/>
      <c r="ITX44" s="27"/>
      <c r="ITY44" s="27"/>
      <c r="ITZ44" s="27"/>
      <c r="IUA44" s="27"/>
      <c r="IUB44" s="27"/>
      <c r="IUC44" s="27"/>
      <c r="IUD44" s="27"/>
      <c r="IUE44" s="27"/>
      <c r="IUF44" s="27"/>
      <c r="IUH44" s="27"/>
      <c r="IUI44" s="27"/>
      <c r="IUJ44" s="27"/>
      <c r="IUM44" s="27"/>
      <c r="IUN44" s="27"/>
      <c r="IUO44" s="27"/>
      <c r="IUP44" s="27"/>
      <c r="IUQ44" s="27"/>
      <c r="IUR44" s="27"/>
      <c r="IUS44" s="27"/>
      <c r="IUT44" s="27"/>
      <c r="IUU44" s="27"/>
      <c r="IUV44" s="27"/>
      <c r="IUW44" s="27"/>
      <c r="IVE44" s="27"/>
      <c r="IVF44" s="27"/>
      <c r="IVG44" s="27"/>
      <c r="IVH44" s="27"/>
      <c r="IVI44" s="27"/>
      <c r="IVJ44" s="27"/>
      <c r="IVK44" s="27"/>
      <c r="IVL44" s="27"/>
      <c r="IVM44" s="27"/>
      <c r="IVN44" s="27"/>
      <c r="IVO44" s="27"/>
      <c r="IVP44" s="27"/>
      <c r="IVQ44" s="27"/>
      <c r="IVR44" s="27"/>
      <c r="IVS44" s="27"/>
      <c r="IVT44" s="27"/>
      <c r="IVU44" s="27"/>
      <c r="IVV44" s="27"/>
      <c r="IVW44" s="27"/>
      <c r="IVX44" s="27"/>
      <c r="IVY44" s="27"/>
      <c r="IVZ44" s="27"/>
      <c r="IWA44" s="27"/>
      <c r="IWB44" s="27"/>
      <c r="IWC44" s="27"/>
      <c r="IWD44" s="27"/>
      <c r="IWE44" s="27"/>
      <c r="IWF44" s="27"/>
      <c r="IWG44" s="27"/>
      <c r="IWH44" s="27"/>
      <c r="IWI44" s="27"/>
      <c r="IWJ44" s="27"/>
      <c r="IWK44" s="27"/>
      <c r="IWL44" s="27"/>
      <c r="IWM44" s="27"/>
      <c r="IWN44" s="27"/>
      <c r="IWO44" s="27"/>
      <c r="IWP44" s="27"/>
      <c r="IWQ44" s="27"/>
      <c r="IWR44" s="27"/>
      <c r="IWS44" s="27"/>
      <c r="IWT44" s="27"/>
      <c r="IWU44" s="27"/>
      <c r="IWV44" s="27"/>
      <c r="IWW44" s="27"/>
      <c r="IWX44" s="27"/>
      <c r="IWY44" s="27"/>
      <c r="IWZ44" s="27"/>
      <c r="IXA44" s="27"/>
      <c r="IXB44" s="27"/>
      <c r="IXC44" s="27"/>
      <c r="IXD44" s="27"/>
      <c r="IXE44" s="27"/>
      <c r="IXF44" s="27"/>
      <c r="IXG44" s="27"/>
      <c r="IXH44" s="27"/>
      <c r="IXI44" s="27"/>
      <c r="IXJ44" s="27"/>
      <c r="IXK44" s="27"/>
      <c r="IXL44" s="27"/>
      <c r="IXM44" s="27"/>
      <c r="IXN44" s="27"/>
      <c r="IXO44" s="27"/>
      <c r="IXP44" s="27"/>
      <c r="IXQ44" s="27"/>
      <c r="IXR44" s="27"/>
      <c r="IXS44" s="27"/>
      <c r="IXT44" s="27"/>
      <c r="IXU44" s="27"/>
      <c r="IXV44" s="27"/>
      <c r="IXW44" s="27"/>
      <c r="IXX44" s="27"/>
      <c r="IXY44" s="27"/>
      <c r="IXZ44" s="27"/>
      <c r="IYA44" s="27"/>
      <c r="IYB44" s="27"/>
      <c r="IYC44" s="27"/>
      <c r="IYD44" s="27"/>
      <c r="IYE44" s="27"/>
      <c r="IYF44" s="27"/>
      <c r="IYG44" s="27"/>
      <c r="IYH44" s="27"/>
      <c r="IYI44" s="27"/>
      <c r="IYJ44" s="27"/>
      <c r="IYK44" s="27"/>
      <c r="IYL44" s="27"/>
      <c r="IYM44" s="27"/>
      <c r="IYN44" s="27"/>
      <c r="IYO44" s="27"/>
      <c r="IYP44" s="27"/>
      <c r="IYQ44" s="27"/>
      <c r="IYR44" s="27"/>
      <c r="IYS44" s="27"/>
      <c r="IYT44" s="27"/>
      <c r="IYU44" s="27"/>
      <c r="IYV44" s="27"/>
      <c r="IYW44" s="27"/>
      <c r="IYX44" s="27"/>
      <c r="IYY44" s="27"/>
      <c r="IYZ44" s="27"/>
      <c r="IZA44" s="27"/>
      <c r="IZB44" s="27"/>
      <c r="IZC44" s="27"/>
      <c r="IZD44" s="27"/>
      <c r="IZE44" s="27"/>
      <c r="IZF44" s="27"/>
      <c r="IZG44" s="27"/>
      <c r="IZH44" s="27"/>
      <c r="IZI44" s="27"/>
      <c r="IZJ44" s="27"/>
      <c r="IZK44" s="27"/>
      <c r="IZL44" s="27"/>
      <c r="IZM44" s="27"/>
      <c r="IZN44" s="27"/>
      <c r="IZO44" s="27"/>
      <c r="IZP44" s="27"/>
      <c r="IZQ44" s="27"/>
      <c r="IZR44" s="27"/>
      <c r="IZS44" s="27"/>
      <c r="IZT44" s="27"/>
      <c r="IZU44" s="27"/>
      <c r="IZV44" s="27"/>
      <c r="IZW44" s="27"/>
      <c r="IZX44" s="27"/>
      <c r="IZY44" s="27"/>
      <c r="IZZ44" s="27"/>
      <c r="JAA44" s="27"/>
      <c r="JAB44" s="27"/>
      <c r="JAC44" s="27"/>
      <c r="JAD44" s="27"/>
      <c r="JAE44" s="27"/>
      <c r="JAF44" s="27"/>
      <c r="JAG44" s="27"/>
      <c r="JAH44" s="27"/>
      <c r="JAI44" s="27"/>
      <c r="JAJ44" s="27"/>
      <c r="JAK44" s="27"/>
      <c r="JAL44" s="27"/>
      <c r="JAM44" s="27"/>
      <c r="JAN44" s="27"/>
      <c r="JAO44" s="27"/>
      <c r="JAP44" s="27"/>
      <c r="JAQ44" s="27"/>
      <c r="JAR44" s="27"/>
      <c r="JAS44" s="27"/>
      <c r="JAT44" s="27"/>
      <c r="JAU44" s="27"/>
      <c r="JAV44" s="27"/>
      <c r="JAW44" s="27"/>
      <c r="JAX44" s="27"/>
      <c r="JAY44" s="27"/>
      <c r="JAZ44" s="27"/>
      <c r="JBA44" s="27"/>
      <c r="JBB44" s="27"/>
      <c r="JBC44" s="27"/>
      <c r="JBD44" s="27"/>
      <c r="JBE44" s="27"/>
      <c r="JBF44" s="27"/>
      <c r="JBG44" s="27"/>
      <c r="JBH44" s="27"/>
      <c r="JBI44" s="27"/>
      <c r="JBJ44" s="27"/>
      <c r="JBK44" s="27"/>
      <c r="JBL44" s="27"/>
      <c r="JBM44" s="27"/>
      <c r="JBN44" s="27"/>
      <c r="JBO44" s="27"/>
      <c r="JBP44" s="27"/>
      <c r="JBQ44" s="27"/>
      <c r="JBR44" s="27"/>
      <c r="JBS44" s="27"/>
      <c r="JBT44" s="27"/>
      <c r="JBU44" s="27"/>
      <c r="JBV44" s="27"/>
      <c r="JBW44" s="27"/>
      <c r="JBX44" s="27"/>
      <c r="JBY44" s="27"/>
      <c r="JBZ44" s="27"/>
      <c r="JCA44" s="27"/>
      <c r="JCB44" s="27"/>
      <c r="JCC44" s="27"/>
      <c r="JCD44" s="27"/>
      <c r="JCE44" s="27"/>
      <c r="JCF44" s="27"/>
      <c r="JCG44" s="27"/>
      <c r="JCH44" s="27"/>
      <c r="JCI44" s="27"/>
      <c r="JCJ44" s="27"/>
      <c r="JCK44" s="27"/>
      <c r="JCL44" s="27"/>
      <c r="JCM44" s="27"/>
      <c r="JCN44" s="27"/>
      <c r="JCO44" s="27"/>
      <c r="JCP44" s="27"/>
      <c r="JCQ44" s="27"/>
      <c r="JCR44" s="27"/>
      <c r="JCS44" s="27"/>
      <c r="JCT44" s="27"/>
      <c r="JCU44" s="27"/>
      <c r="JCV44" s="27"/>
      <c r="JCW44" s="27"/>
      <c r="JCX44" s="27"/>
      <c r="JCY44" s="27"/>
      <c r="JCZ44" s="27"/>
      <c r="JDA44" s="27"/>
      <c r="JDB44" s="27"/>
      <c r="JDC44" s="27"/>
      <c r="JDD44" s="27"/>
      <c r="JDE44" s="27"/>
      <c r="JDF44" s="27"/>
      <c r="JDG44" s="27"/>
      <c r="JDH44" s="27"/>
      <c r="JDI44" s="27"/>
      <c r="JDJ44" s="27"/>
      <c r="JDK44" s="27"/>
      <c r="JDL44" s="27"/>
      <c r="JDM44" s="27"/>
      <c r="JDN44" s="27"/>
      <c r="JDO44" s="27"/>
      <c r="JDP44" s="27"/>
      <c r="JDQ44" s="27"/>
      <c r="JDR44" s="27"/>
      <c r="JDS44" s="27"/>
      <c r="JDT44" s="27"/>
      <c r="JDU44" s="27"/>
      <c r="JDV44" s="27"/>
      <c r="JDW44" s="27"/>
      <c r="JDX44" s="27"/>
      <c r="JDY44" s="27"/>
      <c r="JDZ44" s="27"/>
      <c r="JEA44" s="27"/>
      <c r="JEB44" s="27"/>
      <c r="JED44" s="27"/>
      <c r="JEE44" s="27"/>
      <c r="JEF44" s="27"/>
      <c r="JEI44" s="27"/>
      <c r="JEJ44" s="27"/>
      <c r="JEK44" s="27"/>
      <c r="JEL44" s="27"/>
      <c r="JEM44" s="27"/>
      <c r="JEN44" s="27"/>
      <c r="JEO44" s="27"/>
      <c r="JEP44" s="27"/>
      <c r="JEQ44" s="27"/>
      <c r="JER44" s="27"/>
      <c r="JES44" s="27"/>
      <c r="JFA44" s="27"/>
      <c r="JFB44" s="27"/>
      <c r="JFC44" s="27"/>
      <c r="JFD44" s="27"/>
      <c r="JFE44" s="27"/>
      <c r="JFF44" s="27"/>
      <c r="JFG44" s="27"/>
      <c r="JFH44" s="27"/>
      <c r="JFI44" s="27"/>
      <c r="JFJ44" s="27"/>
      <c r="JFK44" s="27"/>
      <c r="JFL44" s="27"/>
      <c r="JFM44" s="27"/>
      <c r="JFN44" s="27"/>
      <c r="JFO44" s="27"/>
      <c r="JFP44" s="27"/>
      <c r="JFQ44" s="27"/>
      <c r="JFR44" s="27"/>
      <c r="JFS44" s="27"/>
      <c r="JFT44" s="27"/>
      <c r="JFU44" s="27"/>
      <c r="JFV44" s="27"/>
      <c r="JFW44" s="27"/>
      <c r="JFX44" s="27"/>
      <c r="JFY44" s="27"/>
      <c r="JFZ44" s="27"/>
      <c r="JGA44" s="27"/>
      <c r="JGB44" s="27"/>
      <c r="JGC44" s="27"/>
      <c r="JGD44" s="27"/>
      <c r="JGE44" s="27"/>
      <c r="JGF44" s="27"/>
      <c r="JGG44" s="27"/>
      <c r="JGH44" s="27"/>
      <c r="JGI44" s="27"/>
      <c r="JGJ44" s="27"/>
      <c r="JGK44" s="27"/>
      <c r="JGL44" s="27"/>
      <c r="JGM44" s="27"/>
      <c r="JGN44" s="27"/>
      <c r="JGO44" s="27"/>
      <c r="JGP44" s="27"/>
      <c r="JGQ44" s="27"/>
      <c r="JGR44" s="27"/>
      <c r="JGS44" s="27"/>
      <c r="JGT44" s="27"/>
      <c r="JGU44" s="27"/>
      <c r="JGV44" s="27"/>
      <c r="JGW44" s="27"/>
      <c r="JGX44" s="27"/>
      <c r="JGY44" s="27"/>
      <c r="JGZ44" s="27"/>
      <c r="JHA44" s="27"/>
      <c r="JHB44" s="27"/>
      <c r="JHC44" s="27"/>
      <c r="JHD44" s="27"/>
      <c r="JHE44" s="27"/>
      <c r="JHF44" s="27"/>
      <c r="JHG44" s="27"/>
      <c r="JHH44" s="27"/>
      <c r="JHI44" s="27"/>
      <c r="JHJ44" s="27"/>
      <c r="JHK44" s="27"/>
      <c r="JHL44" s="27"/>
      <c r="JHM44" s="27"/>
      <c r="JHN44" s="27"/>
      <c r="JHO44" s="27"/>
      <c r="JHP44" s="27"/>
      <c r="JHQ44" s="27"/>
      <c r="JHR44" s="27"/>
      <c r="JHS44" s="27"/>
      <c r="JHT44" s="27"/>
      <c r="JHU44" s="27"/>
      <c r="JHV44" s="27"/>
      <c r="JHW44" s="27"/>
      <c r="JHX44" s="27"/>
      <c r="JHY44" s="27"/>
      <c r="JHZ44" s="27"/>
      <c r="JIA44" s="27"/>
      <c r="JIB44" s="27"/>
      <c r="JIC44" s="27"/>
      <c r="JID44" s="27"/>
      <c r="JIE44" s="27"/>
      <c r="JIF44" s="27"/>
      <c r="JIG44" s="27"/>
      <c r="JIH44" s="27"/>
      <c r="JII44" s="27"/>
      <c r="JIJ44" s="27"/>
      <c r="JIK44" s="27"/>
      <c r="JIL44" s="27"/>
      <c r="JIM44" s="27"/>
      <c r="JIN44" s="27"/>
      <c r="JIO44" s="27"/>
      <c r="JIP44" s="27"/>
      <c r="JIQ44" s="27"/>
      <c r="JIR44" s="27"/>
      <c r="JIS44" s="27"/>
      <c r="JIT44" s="27"/>
      <c r="JIU44" s="27"/>
      <c r="JIV44" s="27"/>
      <c r="JIW44" s="27"/>
      <c r="JIX44" s="27"/>
      <c r="JIY44" s="27"/>
      <c r="JIZ44" s="27"/>
      <c r="JJA44" s="27"/>
      <c r="JJB44" s="27"/>
      <c r="JJC44" s="27"/>
      <c r="JJD44" s="27"/>
      <c r="JJE44" s="27"/>
      <c r="JJF44" s="27"/>
      <c r="JJG44" s="27"/>
      <c r="JJH44" s="27"/>
      <c r="JJI44" s="27"/>
      <c r="JJJ44" s="27"/>
      <c r="JJK44" s="27"/>
      <c r="JJL44" s="27"/>
      <c r="JJM44" s="27"/>
      <c r="JJN44" s="27"/>
      <c r="JJO44" s="27"/>
      <c r="JJP44" s="27"/>
      <c r="JJQ44" s="27"/>
      <c r="JJR44" s="27"/>
      <c r="JJS44" s="27"/>
      <c r="JJT44" s="27"/>
      <c r="JJU44" s="27"/>
      <c r="JJV44" s="27"/>
      <c r="JJW44" s="27"/>
      <c r="JJX44" s="27"/>
      <c r="JJY44" s="27"/>
      <c r="JJZ44" s="27"/>
      <c r="JKA44" s="27"/>
      <c r="JKB44" s="27"/>
      <c r="JKC44" s="27"/>
      <c r="JKD44" s="27"/>
      <c r="JKE44" s="27"/>
      <c r="JKF44" s="27"/>
      <c r="JKG44" s="27"/>
      <c r="JKH44" s="27"/>
      <c r="JKI44" s="27"/>
      <c r="JKJ44" s="27"/>
      <c r="JKK44" s="27"/>
      <c r="JKL44" s="27"/>
      <c r="JKM44" s="27"/>
      <c r="JKN44" s="27"/>
      <c r="JKO44" s="27"/>
      <c r="JKP44" s="27"/>
      <c r="JKQ44" s="27"/>
      <c r="JKR44" s="27"/>
      <c r="JKS44" s="27"/>
      <c r="JKT44" s="27"/>
      <c r="JKU44" s="27"/>
      <c r="JKV44" s="27"/>
      <c r="JKW44" s="27"/>
      <c r="JKX44" s="27"/>
      <c r="JKY44" s="27"/>
      <c r="JKZ44" s="27"/>
      <c r="JLA44" s="27"/>
      <c r="JLB44" s="27"/>
      <c r="JLC44" s="27"/>
      <c r="JLD44" s="27"/>
      <c r="JLE44" s="27"/>
      <c r="JLF44" s="27"/>
      <c r="JLG44" s="27"/>
      <c r="JLH44" s="27"/>
      <c r="JLI44" s="27"/>
      <c r="JLJ44" s="27"/>
      <c r="JLK44" s="27"/>
      <c r="JLL44" s="27"/>
      <c r="JLM44" s="27"/>
      <c r="JLN44" s="27"/>
      <c r="JLO44" s="27"/>
      <c r="JLP44" s="27"/>
      <c r="JLQ44" s="27"/>
      <c r="JLR44" s="27"/>
      <c r="JLS44" s="27"/>
      <c r="JLT44" s="27"/>
      <c r="JLU44" s="27"/>
      <c r="JLV44" s="27"/>
      <c r="JLW44" s="27"/>
      <c r="JLX44" s="27"/>
      <c r="JLY44" s="27"/>
      <c r="JLZ44" s="27"/>
      <c r="JMA44" s="27"/>
      <c r="JMB44" s="27"/>
      <c r="JMC44" s="27"/>
      <c r="JMD44" s="27"/>
      <c r="JME44" s="27"/>
      <c r="JMF44" s="27"/>
      <c r="JMG44" s="27"/>
      <c r="JMH44" s="27"/>
      <c r="JMI44" s="27"/>
      <c r="JMJ44" s="27"/>
      <c r="JMK44" s="27"/>
      <c r="JML44" s="27"/>
      <c r="JMM44" s="27"/>
      <c r="JMN44" s="27"/>
      <c r="JMO44" s="27"/>
      <c r="JMP44" s="27"/>
      <c r="JMQ44" s="27"/>
      <c r="JMR44" s="27"/>
      <c r="JMS44" s="27"/>
      <c r="JMT44" s="27"/>
      <c r="JMU44" s="27"/>
      <c r="JMV44" s="27"/>
      <c r="JMW44" s="27"/>
      <c r="JMX44" s="27"/>
      <c r="JMY44" s="27"/>
      <c r="JMZ44" s="27"/>
      <c r="JNA44" s="27"/>
      <c r="JNB44" s="27"/>
      <c r="JNC44" s="27"/>
      <c r="JND44" s="27"/>
      <c r="JNE44" s="27"/>
      <c r="JNF44" s="27"/>
      <c r="JNG44" s="27"/>
      <c r="JNH44" s="27"/>
      <c r="JNI44" s="27"/>
      <c r="JNJ44" s="27"/>
      <c r="JNK44" s="27"/>
      <c r="JNL44" s="27"/>
      <c r="JNM44" s="27"/>
      <c r="JNN44" s="27"/>
      <c r="JNO44" s="27"/>
      <c r="JNP44" s="27"/>
      <c r="JNQ44" s="27"/>
      <c r="JNR44" s="27"/>
      <c r="JNS44" s="27"/>
      <c r="JNT44" s="27"/>
      <c r="JNU44" s="27"/>
      <c r="JNV44" s="27"/>
      <c r="JNW44" s="27"/>
      <c r="JNX44" s="27"/>
      <c r="JNZ44" s="27"/>
      <c r="JOA44" s="27"/>
      <c r="JOB44" s="27"/>
      <c r="JOE44" s="27"/>
      <c r="JOF44" s="27"/>
      <c r="JOG44" s="27"/>
      <c r="JOH44" s="27"/>
      <c r="JOI44" s="27"/>
      <c r="JOJ44" s="27"/>
      <c r="JOK44" s="27"/>
      <c r="JOL44" s="27"/>
      <c r="JOM44" s="27"/>
      <c r="JON44" s="27"/>
      <c r="JOO44" s="27"/>
      <c r="JOW44" s="27"/>
      <c r="JOX44" s="27"/>
      <c r="JOY44" s="27"/>
      <c r="JOZ44" s="27"/>
      <c r="JPA44" s="27"/>
      <c r="JPB44" s="27"/>
      <c r="JPC44" s="27"/>
      <c r="JPD44" s="27"/>
      <c r="JPE44" s="27"/>
      <c r="JPF44" s="27"/>
      <c r="JPG44" s="27"/>
      <c r="JPH44" s="27"/>
      <c r="JPI44" s="27"/>
      <c r="JPJ44" s="27"/>
      <c r="JPK44" s="27"/>
      <c r="JPL44" s="27"/>
      <c r="JPM44" s="27"/>
      <c r="JPN44" s="27"/>
      <c r="JPO44" s="27"/>
      <c r="JPP44" s="27"/>
      <c r="JPQ44" s="27"/>
      <c r="JPR44" s="27"/>
      <c r="JPS44" s="27"/>
      <c r="JPT44" s="27"/>
      <c r="JPU44" s="27"/>
      <c r="JPV44" s="27"/>
      <c r="JPW44" s="27"/>
      <c r="JPX44" s="27"/>
      <c r="JPY44" s="27"/>
      <c r="JPZ44" s="27"/>
      <c r="JQA44" s="27"/>
      <c r="JQB44" s="27"/>
      <c r="JQC44" s="27"/>
      <c r="JQD44" s="27"/>
      <c r="JQE44" s="27"/>
      <c r="JQF44" s="27"/>
      <c r="JQG44" s="27"/>
      <c r="JQH44" s="27"/>
      <c r="JQI44" s="27"/>
      <c r="JQJ44" s="27"/>
      <c r="JQK44" s="27"/>
      <c r="JQL44" s="27"/>
      <c r="JQM44" s="27"/>
      <c r="JQN44" s="27"/>
      <c r="JQO44" s="27"/>
      <c r="JQP44" s="27"/>
      <c r="JQQ44" s="27"/>
      <c r="JQR44" s="27"/>
      <c r="JQS44" s="27"/>
      <c r="JQT44" s="27"/>
      <c r="JQU44" s="27"/>
      <c r="JQV44" s="27"/>
      <c r="JQW44" s="27"/>
      <c r="JQX44" s="27"/>
      <c r="JQY44" s="27"/>
      <c r="JQZ44" s="27"/>
      <c r="JRA44" s="27"/>
      <c r="JRB44" s="27"/>
      <c r="JRC44" s="27"/>
      <c r="JRD44" s="27"/>
      <c r="JRE44" s="27"/>
      <c r="JRF44" s="27"/>
      <c r="JRG44" s="27"/>
      <c r="JRH44" s="27"/>
      <c r="JRI44" s="27"/>
      <c r="JRJ44" s="27"/>
      <c r="JRK44" s="27"/>
      <c r="JRL44" s="27"/>
      <c r="JRM44" s="27"/>
      <c r="JRN44" s="27"/>
      <c r="JRO44" s="27"/>
      <c r="JRP44" s="27"/>
      <c r="JRQ44" s="27"/>
      <c r="JRR44" s="27"/>
      <c r="JRS44" s="27"/>
      <c r="JRT44" s="27"/>
      <c r="JRU44" s="27"/>
      <c r="JRV44" s="27"/>
      <c r="JRW44" s="27"/>
      <c r="JRX44" s="27"/>
      <c r="JRY44" s="27"/>
      <c r="JRZ44" s="27"/>
      <c r="JSA44" s="27"/>
      <c r="JSB44" s="27"/>
      <c r="JSC44" s="27"/>
      <c r="JSD44" s="27"/>
      <c r="JSE44" s="27"/>
      <c r="JSF44" s="27"/>
      <c r="JSG44" s="27"/>
      <c r="JSH44" s="27"/>
      <c r="JSI44" s="27"/>
      <c r="JSJ44" s="27"/>
      <c r="JSK44" s="27"/>
      <c r="JSL44" s="27"/>
      <c r="JSM44" s="27"/>
      <c r="JSN44" s="27"/>
      <c r="JSO44" s="27"/>
      <c r="JSP44" s="27"/>
      <c r="JSQ44" s="27"/>
      <c r="JSR44" s="27"/>
      <c r="JSS44" s="27"/>
      <c r="JST44" s="27"/>
      <c r="JSU44" s="27"/>
      <c r="JSV44" s="27"/>
      <c r="JSW44" s="27"/>
      <c r="JSX44" s="27"/>
      <c r="JSY44" s="27"/>
      <c r="JSZ44" s="27"/>
      <c r="JTA44" s="27"/>
      <c r="JTB44" s="27"/>
      <c r="JTC44" s="27"/>
      <c r="JTD44" s="27"/>
      <c r="JTE44" s="27"/>
      <c r="JTF44" s="27"/>
      <c r="JTG44" s="27"/>
      <c r="JTH44" s="27"/>
      <c r="JTI44" s="27"/>
      <c r="JTJ44" s="27"/>
      <c r="JTK44" s="27"/>
      <c r="JTL44" s="27"/>
      <c r="JTM44" s="27"/>
      <c r="JTN44" s="27"/>
      <c r="JTO44" s="27"/>
      <c r="JTP44" s="27"/>
      <c r="JTQ44" s="27"/>
      <c r="JTR44" s="27"/>
      <c r="JTS44" s="27"/>
      <c r="JTT44" s="27"/>
      <c r="JTU44" s="27"/>
      <c r="JTV44" s="27"/>
      <c r="JTW44" s="27"/>
      <c r="JTX44" s="27"/>
      <c r="JTY44" s="27"/>
      <c r="JTZ44" s="27"/>
      <c r="JUA44" s="27"/>
      <c r="JUB44" s="27"/>
      <c r="JUC44" s="27"/>
      <c r="JUD44" s="27"/>
      <c r="JUE44" s="27"/>
      <c r="JUF44" s="27"/>
      <c r="JUG44" s="27"/>
      <c r="JUH44" s="27"/>
      <c r="JUI44" s="27"/>
      <c r="JUJ44" s="27"/>
      <c r="JUK44" s="27"/>
      <c r="JUL44" s="27"/>
      <c r="JUM44" s="27"/>
      <c r="JUN44" s="27"/>
      <c r="JUO44" s="27"/>
      <c r="JUP44" s="27"/>
      <c r="JUQ44" s="27"/>
      <c r="JUR44" s="27"/>
      <c r="JUS44" s="27"/>
      <c r="JUT44" s="27"/>
      <c r="JUU44" s="27"/>
      <c r="JUV44" s="27"/>
      <c r="JUW44" s="27"/>
      <c r="JUX44" s="27"/>
      <c r="JUY44" s="27"/>
      <c r="JUZ44" s="27"/>
      <c r="JVA44" s="27"/>
      <c r="JVB44" s="27"/>
      <c r="JVC44" s="27"/>
      <c r="JVD44" s="27"/>
      <c r="JVE44" s="27"/>
      <c r="JVF44" s="27"/>
      <c r="JVG44" s="27"/>
      <c r="JVH44" s="27"/>
      <c r="JVI44" s="27"/>
      <c r="JVJ44" s="27"/>
      <c r="JVK44" s="27"/>
      <c r="JVL44" s="27"/>
      <c r="JVM44" s="27"/>
      <c r="JVN44" s="27"/>
      <c r="JVO44" s="27"/>
      <c r="JVP44" s="27"/>
      <c r="JVQ44" s="27"/>
      <c r="JVR44" s="27"/>
      <c r="JVS44" s="27"/>
      <c r="JVT44" s="27"/>
      <c r="JVU44" s="27"/>
      <c r="JVV44" s="27"/>
      <c r="JVW44" s="27"/>
      <c r="JVX44" s="27"/>
      <c r="JVY44" s="27"/>
      <c r="JVZ44" s="27"/>
      <c r="JWA44" s="27"/>
      <c r="JWB44" s="27"/>
      <c r="JWC44" s="27"/>
      <c r="JWD44" s="27"/>
      <c r="JWE44" s="27"/>
      <c r="JWF44" s="27"/>
      <c r="JWG44" s="27"/>
      <c r="JWH44" s="27"/>
      <c r="JWI44" s="27"/>
      <c r="JWJ44" s="27"/>
      <c r="JWK44" s="27"/>
      <c r="JWL44" s="27"/>
      <c r="JWM44" s="27"/>
      <c r="JWN44" s="27"/>
      <c r="JWO44" s="27"/>
      <c r="JWP44" s="27"/>
      <c r="JWQ44" s="27"/>
      <c r="JWR44" s="27"/>
      <c r="JWS44" s="27"/>
      <c r="JWT44" s="27"/>
      <c r="JWU44" s="27"/>
      <c r="JWV44" s="27"/>
      <c r="JWW44" s="27"/>
      <c r="JWX44" s="27"/>
      <c r="JWY44" s="27"/>
      <c r="JWZ44" s="27"/>
      <c r="JXA44" s="27"/>
      <c r="JXB44" s="27"/>
      <c r="JXC44" s="27"/>
      <c r="JXD44" s="27"/>
      <c r="JXE44" s="27"/>
      <c r="JXF44" s="27"/>
      <c r="JXG44" s="27"/>
      <c r="JXH44" s="27"/>
      <c r="JXI44" s="27"/>
      <c r="JXJ44" s="27"/>
      <c r="JXK44" s="27"/>
      <c r="JXL44" s="27"/>
      <c r="JXM44" s="27"/>
      <c r="JXN44" s="27"/>
      <c r="JXO44" s="27"/>
      <c r="JXP44" s="27"/>
      <c r="JXQ44" s="27"/>
      <c r="JXR44" s="27"/>
      <c r="JXS44" s="27"/>
      <c r="JXT44" s="27"/>
      <c r="JXV44" s="27"/>
      <c r="JXW44" s="27"/>
      <c r="JXX44" s="27"/>
      <c r="JYA44" s="27"/>
      <c r="JYB44" s="27"/>
      <c r="JYC44" s="27"/>
      <c r="JYD44" s="27"/>
      <c r="JYE44" s="27"/>
      <c r="JYF44" s="27"/>
      <c r="JYG44" s="27"/>
      <c r="JYH44" s="27"/>
      <c r="JYI44" s="27"/>
      <c r="JYJ44" s="27"/>
      <c r="JYK44" s="27"/>
      <c r="JYS44" s="27"/>
      <c r="JYT44" s="27"/>
      <c r="JYU44" s="27"/>
      <c r="JYV44" s="27"/>
      <c r="JYW44" s="27"/>
      <c r="JYX44" s="27"/>
      <c r="JYY44" s="27"/>
      <c r="JYZ44" s="27"/>
      <c r="JZA44" s="27"/>
      <c r="JZB44" s="27"/>
      <c r="JZC44" s="27"/>
      <c r="JZD44" s="27"/>
      <c r="JZE44" s="27"/>
      <c r="JZF44" s="27"/>
      <c r="JZG44" s="27"/>
      <c r="JZH44" s="27"/>
      <c r="JZI44" s="27"/>
      <c r="JZJ44" s="27"/>
      <c r="JZK44" s="27"/>
      <c r="JZL44" s="27"/>
      <c r="JZM44" s="27"/>
      <c r="JZN44" s="27"/>
      <c r="JZO44" s="27"/>
      <c r="JZP44" s="27"/>
      <c r="JZQ44" s="27"/>
      <c r="JZR44" s="27"/>
      <c r="JZS44" s="27"/>
      <c r="JZT44" s="27"/>
      <c r="JZU44" s="27"/>
      <c r="JZV44" s="27"/>
      <c r="JZW44" s="27"/>
      <c r="JZX44" s="27"/>
      <c r="JZY44" s="27"/>
      <c r="JZZ44" s="27"/>
      <c r="KAA44" s="27"/>
      <c r="KAB44" s="27"/>
      <c r="KAC44" s="27"/>
      <c r="KAD44" s="27"/>
      <c r="KAE44" s="27"/>
      <c r="KAF44" s="27"/>
      <c r="KAG44" s="27"/>
      <c r="KAH44" s="27"/>
      <c r="KAI44" s="27"/>
      <c r="KAJ44" s="27"/>
      <c r="KAK44" s="27"/>
      <c r="KAL44" s="27"/>
      <c r="KAM44" s="27"/>
      <c r="KAN44" s="27"/>
      <c r="KAO44" s="27"/>
      <c r="KAP44" s="27"/>
      <c r="KAQ44" s="27"/>
      <c r="KAR44" s="27"/>
      <c r="KAS44" s="27"/>
      <c r="KAT44" s="27"/>
      <c r="KAU44" s="27"/>
      <c r="KAV44" s="27"/>
      <c r="KAW44" s="27"/>
      <c r="KAX44" s="27"/>
      <c r="KAY44" s="27"/>
      <c r="KAZ44" s="27"/>
      <c r="KBA44" s="27"/>
      <c r="KBB44" s="27"/>
      <c r="KBC44" s="27"/>
      <c r="KBD44" s="27"/>
      <c r="KBE44" s="27"/>
      <c r="KBF44" s="27"/>
      <c r="KBG44" s="27"/>
      <c r="KBH44" s="27"/>
      <c r="KBI44" s="27"/>
      <c r="KBJ44" s="27"/>
      <c r="KBK44" s="27"/>
      <c r="KBL44" s="27"/>
      <c r="KBM44" s="27"/>
      <c r="KBN44" s="27"/>
      <c r="KBO44" s="27"/>
      <c r="KBP44" s="27"/>
      <c r="KBQ44" s="27"/>
      <c r="KBR44" s="27"/>
      <c r="KBS44" s="27"/>
      <c r="KBT44" s="27"/>
      <c r="KBU44" s="27"/>
      <c r="KBV44" s="27"/>
      <c r="KBW44" s="27"/>
      <c r="KBX44" s="27"/>
      <c r="KBY44" s="27"/>
      <c r="KBZ44" s="27"/>
      <c r="KCA44" s="27"/>
      <c r="KCB44" s="27"/>
      <c r="KCC44" s="27"/>
      <c r="KCD44" s="27"/>
      <c r="KCE44" s="27"/>
      <c r="KCF44" s="27"/>
      <c r="KCG44" s="27"/>
      <c r="KCH44" s="27"/>
      <c r="KCI44" s="27"/>
      <c r="KCJ44" s="27"/>
      <c r="KCK44" s="27"/>
      <c r="KCL44" s="27"/>
      <c r="KCM44" s="27"/>
      <c r="KCN44" s="27"/>
      <c r="KCO44" s="27"/>
      <c r="KCP44" s="27"/>
      <c r="KCQ44" s="27"/>
      <c r="KCR44" s="27"/>
      <c r="KCS44" s="27"/>
      <c r="KCT44" s="27"/>
      <c r="KCU44" s="27"/>
      <c r="KCV44" s="27"/>
      <c r="KCW44" s="27"/>
      <c r="KCX44" s="27"/>
      <c r="KCY44" s="27"/>
      <c r="KCZ44" s="27"/>
      <c r="KDA44" s="27"/>
      <c r="KDB44" s="27"/>
      <c r="KDC44" s="27"/>
      <c r="KDD44" s="27"/>
      <c r="KDE44" s="27"/>
      <c r="KDF44" s="27"/>
      <c r="KDG44" s="27"/>
      <c r="KDH44" s="27"/>
      <c r="KDI44" s="27"/>
      <c r="KDJ44" s="27"/>
      <c r="KDK44" s="27"/>
      <c r="KDL44" s="27"/>
      <c r="KDM44" s="27"/>
      <c r="KDN44" s="27"/>
      <c r="KDO44" s="27"/>
      <c r="KDP44" s="27"/>
      <c r="KDQ44" s="27"/>
      <c r="KDR44" s="27"/>
      <c r="KDS44" s="27"/>
      <c r="KDT44" s="27"/>
      <c r="KDU44" s="27"/>
      <c r="KDV44" s="27"/>
      <c r="KDW44" s="27"/>
      <c r="KDX44" s="27"/>
      <c r="KDY44" s="27"/>
      <c r="KDZ44" s="27"/>
      <c r="KEA44" s="27"/>
      <c r="KEB44" s="27"/>
      <c r="KEC44" s="27"/>
      <c r="KED44" s="27"/>
      <c r="KEE44" s="27"/>
      <c r="KEF44" s="27"/>
      <c r="KEG44" s="27"/>
      <c r="KEH44" s="27"/>
      <c r="KEI44" s="27"/>
      <c r="KEJ44" s="27"/>
      <c r="KEK44" s="27"/>
      <c r="KEL44" s="27"/>
      <c r="KEM44" s="27"/>
      <c r="KEN44" s="27"/>
      <c r="KEO44" s="27"/>
      <c r="KEP44" s="27"/>
      <c r="KEQ44" s="27"/>
      <c r="KER44" s="27"/>
      <c r="KES44" s="27"/>
      <c r="KET44" s="27"/>
      <c r="KEU44" s="27"/>
      <c r="KEV44" s="27"/>
      <c r="KEW44" s="27"/>
      <c r="KEX44" s="27"/>
      <c r="KEY44" s="27"/>
      <c r="KEZ44" s="27"/>
      <c r="KFA44" s="27"/>
      <c r="KFB44" s="27"/>
      <c r="KFC44" s="27"/>
      <c r="KFD44" s="27"/>
      <c r="KFE44" s="27"/>
      <c r="KFF44" s="27"/>
      <c r="KFG44" s="27"/>
      <c r="KFH44" s="27"/>
      <c r="KFI44" s="27"/>
      <c r="KFJ44" s="27"/>
      <c r="KFK44" s="27"/>
      <c r="KFL44" s="27"/>
      <c r="KFM44" s="27"/>
      <c r="KFN44" s="27"/>
      <c r="KFO44" s="27"/>
      <c r="KFP44" s="27"/>
      <c r="KFQ44" s="27"/>
      <c r="KFR44" s="27"/>
      <c r="KFS44" s="27"/>
      <c r="KFT44" s="27"/>
      <c r="KFU44" s="27"/>
      <c r="KFV44" s="27"/>
      <c r="KFW44" s="27"/>
      <c r="KFX44" s="27"/>
      <c r="KFY44" s="27"/>
      <c r="KFZ44" s="27"/>
      <c r="KGA44" s="27"/>
      <c r="KGB44" s="27"/>
      <c r="KGC44" s="27"/>
      <c r="KGD44" s="27"/>
      <c r="KGE44" s="27"/>
      <c r="KGF44" s="27"/>
      <c r="KGG44" s="27"/>
      <c r="KGH44" s="27"/>
      <c r="KGI44" s="27"/>
      <c r="KGJ44" s="27"/>
      <c r="KGK44" s="27"/>
      <c r="KGL44" s="27"/>
      <c r="KGM44" s="27"/>
      <c r="KGN44" s="27"/>
      <c r="KGO44" s="27"/>
      <c r="KGP44" s="27"/>
      <c r="KGQ44" s="27"/>
      <c r="KGR44" s="27"/>
      <c r="KGS44" s="27"/>
      <c r="KGT44" s="27"/>
      <c r="KGU44" s="27"/>
      <c r="KGV44" s="27"/>
      <c r="KGW44" s="27"/>
      <c r="KGX44" s="27"/>
      <c r="KGY44" s="27"/>
      <c r="KGZ44" s="27"/>
      <c r="KHA44" s="27"/>
      <c r="KHB44" s="27"/>
      <c r="KHC44" s="27"/>
      <c r="KHD44" s="27"/>
      <c r="KHE44" s="27"/>
      <c r="KHF44" s="27"/>
      <c r="KHG44" s="27"/>
      <c r="KHH44" s="27"/>
      <c r="KHI44" s="27"/>
      <c r="KHJ44" s="27"/>
      <c r="KHK44" s="27"/>
      <c r="KHL44" s="27"/>
      <c r="KHM44" s="27"/>
      <c r="KHN44" s="27"/>
      <c r="KHO44" s="27"/>
      <c r="KHP44" s="27"/>
      <c r="KHR44" s="27"/>
      <c r="KHS44" s="27"/>
      <c r="KHT44" s="27"/>
      <c r="KHW44" s="27"/>
      <c r="KHX44" s="27"/>
      <c r="KHY44" s="27"/>
      <c r="KHZ44" s="27"/>
      <c r="KIA44" s="27"/>
      <c r="KIB44" s="27"/>
      <c r="KIC44" s="27"/>
      <c r="KID44" s="27"/>
      <c r="KIE44" s="27"/>
      <c r="KIF44" s="27"/>
      <c r="KIG44" s="27"/>
      <c r="KIO44" s="27"/>
      <c r="KIP44" s="27"/>
      <c r="KIQ44" s="27"/>
      <c r="KIR44" s="27"/>
      <c r="KIS44" s="27"/>
      <c r="KIT44" s="27"/>
      <c r="KIU44" s="27"/>
      <c r="KIV44" s="27"/>
      <c r="KIW44" s="27"/>
      <c r="KIX44" s="27"/>
      <c r="KIY44" s="27"/>
      <c r="KIZ44" s="27"/>
      <c r="KJA44" s="27"/>
      <c r="KJB44" s="27"/>
      <c r="KJC44" s="27"/>
      <c r="KJD44" s="27"/>
      <c r="KJE44" s="27"/>
      <c r="KJF44" s="27"/>
      <c r="KJG44" s="27"/>
      <c r="KJH44" s="27"/>
      <c r="KJI44" s="27"/>
      <c r="KJJ44" s="27"/>
      <c r="KJK44" s="27"/>
      <c r="KJL44" s="27"/>
      <c r="KJM44" s="27"/>
      <c r="KJN44" s="27"/>
      <c r="KJO44" s="27"/>
      <c r="KJP44" s="27"/>
      <c r="KJQ44" s="27"/>
      <c r="KJR44" s="27"/>
      <c r="KJS44" s="27"/>
      <c r="KJT44" s="27"/>
      <c r="KJU44" s="27"/>
      <c r="KJV44" s="27"/>
      <c r="KJW44" s="27"/>
      <c r="KJX44" s="27"/>
      <c r="KJY44" s="27"/>
      <c r="KJZ44" s="27"/>
      <c r="KKA44" s="27"/>
      <c r="KKB44" s="27"/>
      <c r="KKC44" s="27"/>
      <c r="KKD44" s="27"/>
      <c r="KKE44" s="27"/>
      <c r="KKF44" s="27"/>
      <c r="KKG44" s="27"/>
      <c r="KKH44" s="27"/>
      <c r="KKI44" s="27"/>
      <c r="KKJ44" s="27"/>
      <c r="KKK44" s="27"/>
      <c r="KKL44" s="27"/>
      <c r="KKM44" s="27"/>
      <c r="KKN44" s="27"/>
      <c r="KKO44" s="27"/>
      <c r="KKP44" s="27"/>
      <c r="KKQ44" s="27"/>
      <c r="KKR44" s="27"/>
      <c r="KKS44" s="27"/>
      <c r="KKT44" s="27"/>
      <c r="KKU44" s="27"/>
      <c r="KKV44" s="27"/>
      <c r="KKW44" s="27"/>
      <c r="KKX44" s="27"/>
      <c r="KKY44" s="27"/>
      <c r="KKZ44" s="27"/>
      <c r="KLA44" s="27"/>
      <c r="KLB44" s="27"/>
      <c r="KLC44" s="27"/>
      <c r="KLD44" s="27"/>
      <c r="KLE44" s="27"/>
      <c r="KLF44" s="27"/>
      <c r="KLG44" s="27"/>
      <c r="KLH44" s="27"/>
      <c r="KLI44" s="27"/>
      <c r="KLJ44" s="27"/>
      <c r="KLK44" s="27"/>
      <c r="KLL44" s="27"/>
      <c r="KLM44" s="27"/>
      <c r="KLN44" s="27"/>
      <c r="KLO44" s="27"/>
      <c r="KLP44" s="27"/>
      <c r="KLQ44" s="27"/>
      <c r="KLR44" s="27"/>
      <c r="KLS44" s="27"/>
      <c r="KLT44" s="27"/>
      <c r="KLU44" s="27"/>
      <c r="KLV44" s="27"/>
      <c r="KLW44" s="27"/>
      <c r="KLX44" s="27"/>
      <c r="KLY44" s="27"/>
      <c r="KLZ44" s="27"/>
      <c r="KMA44" s="27"/>
      <c r="KMB44" s="27"/>
      <c r="KMC44" s="27"/>
      <c r="KMD44" s="27"/>
      <c r="KME44" s="27"/>
      <c r="KMF44" s="27"/>
      <c r="KMG44" s="27"/>
      <c r="KMH44" s="27"/>
      <c r="KMI44" s="27"/>
      <c r="KMJ44" s="27"/>
      <c r="KMK44" s="27"/>
      <c r="KML44" s="27"/>
      <c r="KMM44" s="27"/>
      <c r="KMN44" s="27"/>
      <c r="KMO44" s="27"/>
      <c r="KMP44" s="27"/>
      <c r="KMQ44" s="27"/>
      <c r="KMR44" s="27"/>
      <c r="KMS44" s="27"/>
      <c r="KMT44" s="27"/>
      <c r="KMU44" s="27"/>
      <c r="KMV44" s="27"/>
      <c r="KMW44" s="27"/>
      <c r="KMX44" s="27"/>
      <c r="KMY44" s="27"/>
      <c r="KMZ44" s="27"/>
      <c r="KNA44" s="27"/>
      <c r="KNB44" s="27"/>
      <c r="KNC44" s="27"/>
      <c r="KND44" s="27"/>
      <c r="KNE44" s="27"/>
      <c r="KNF44" s="27"/>
      <c r="KNG44" s="27"/>
      <c r="KNH44" s="27"/>
      <c r="KNI44" s="27"/>
      <c r="KNJ44" s="27"/>
      <c r="KNK44" s="27"/>
      <c r="KNL44" s="27"/>
      <c r="KNM44" s="27"/>
      <c r="KNN44" s="27"/>
      <c r="KNO44" s="27"/>
      <c r="KNP44" s="27"/>
      <c r="KNQ44" s="27"/>
      <c r="KNR44" s="27"/>
      <c r="KNS44" s="27"/>
      <c r="KNT44" s="27"/>
      <c r="KNU44" s="27"/>
      <c r="KNV44" s="27"/>
      <c r="KNW44" s="27"/>
      <c r="KNX44" s="27"/>
      <c r="KNY44" s="27"/>
      <c r="KNZ44" s="27"/>
      <c r="KOA44" s="27"/>
      <c r="KOB44" s="27"/>
      <c r="KOC44" s="27"/>
      <c r="KOD44" s="27"/>
      <c r="KOE44" s="27"/>
      <c r="KOF44" s="27"/>
      <c r="KOG44" s="27"/>
      <c r="KOH44" s="27"/>
      <c r="KOI44" s="27"/>
      <c r="KOJ44" s="27"/>
      <c r="KOK44" s="27"/>
      <c r="KOL44" s="27"/>
      <c r="KOM44" s="27"/>
      <c r="KON44" s="27"/>
      <c r="KOO44" s="27"/>
      <c r="KOP44" s="27"/>
      <c r="KOQ44" s="27"/>
      <c r="KOR44" s="27"/>
      <c r="KOS44" s="27"/>
      <c r="KOT44" s="27"/>
      <c r="KOU44" s="27"/>
      <c r="KOV44" s="27"/>
      <c r="KOW44" s="27"/>
      <c r="KOX44" s="27"/>
      <c r="KOY44" s="27"/>
      <c r="KOZ44" s="27"/>
      <c r="KPA44" s="27"/>
      <c r="KPB44" s="27"/>
      <c r="KPC44" s="27"/>
      <c r="KPD44" s="27"/>
      <c r="KPE44" s="27"/>
      <c r="KPF44" s="27"/>
      <c r="KPG44" s="27"/>
      <c r="KPH44" s="27"/>
      <c r="KPI44" s="27"/>
      <c r="KPJ44" s="27"/>
      <c r="KPK44" s="27"/>
      <c r="KPL44" s="27"/>
      <c r="KPM44" s="27"/>
      <c r="KPN44" s="27"/>
      <c r="KPO44" s="27"/>
      <c r="KPP44" s="27"/>
      <c r="KPQ44" s="27"/>
      <c r="KPR44" s="27"/>
      <c r="KPS44" s="27"/>
      <c r="KPT44" s="27"/>
      <c r="KPU44" s="27"/>
      <c r="KPV44" s="27"/>
      <c r="KPW44" s="27"/>
      <c r="KPX44" s="27"/>
      <c r="KPY44" s="27"/>
      <c r="KPZ44" s="27"/>
      <c r="KQA44" s="27"/>
      <c r="KQB44" s="27"/>
      <c r="KQC44" s="27"/>
      <c r="KQD44" s="27"/>
      <c r="KQE44" s="27"/>
      <c r="KQF44" s="27"/>
      <c r="KQG44" s="27"/>
      <c r="KQH44" s="27"/>
      <c r="KQI44" s="27"/>
      <c r="KQJ44" s="27"/>
      <c r="KQK44" s="27"/>
      <c r="KQL44" s="27"/>
      <c r="KQM44" s="27"/>
      <c r="KQN44" s="27"/>
      <c r="KQO44" s="27"/>
      <c r="KQP44" s="27"/>
      <c r="KQQ44" s="27"/>
      <c r="KQR44" s="27"/>
      <c r="KQS44" s="27"/>
      <c r="KQT44" s="27"/>
      <c r="KQU44" s="27"/>
      <c r="KQV44" s="27"/>
      <c r="KQW44" s="27"/>
      <c r="KQX44" s="27"/>
      <c r="KQY44" s="27"/>
      <c r="KQZ44" s="27"/>
      <c r="KRA44" s="27"/>
      <c r="KRB44" s="27"/>
      <c r="KRC44" s="27"/>
      <c r="KRD44" s="27"/>
      <c r="KRE44" s="27"/>
      <c r="KRF44" s="27"/>
      <c r="KRG44" s="27"/>
      <c r="KRH44" s="27"/>
      <c r="KRI44" s="27"/>
      <c r="KRJ44" s="27"/>
      <c r="KRK44" s="27"/>
      <c r="KRL44" s="27"/>
      <c r="KRN44" s="27"/>
      <c r="KRO44" s="27"/>
      <c r="KRP44" s="27"/>
      <c r="KRS44" s="27"/>
      <c r="KRT44" s="27"/>
      <c r="KRU44" s="27"/>
      <c r="KRV44" s="27"/>
      <c r="KRW44" s="27"/>
      <c r="KRX44" s="27"/>
      <c r="KRY44" s="27"/>
      <c r="KRZ44" s="27"/>
      <c r="KSA44" s="27"/>
      <c r="KSB44" s="27"/>
      <c r="KSC44" s="27"/>
      <c r="KSK44" s="27"/>
      <c r="KSL44" s="27"/>
      <c r="KSM44" s="27"/>
      <c r="KSN44" s="27"/>
      <c r="KSO44" s="27"/>
      <c r="KSP44" s="27"/>
      <c r="KSQ44" s="27"/>
      <c r="KSR44" s="27"/>
      <c r="KSS44" s="27"/>
      <c r="KST44" s="27"/>
      <c r="KSU44" s="27"/>
      <c r="KSV44" s="27"/>
      <c r="KSW44" s="27"/>
      <c r="KSX44" s="27"/>
      <c r="KSY44" s="27"/>
      <c r="KSZ44" s="27"/>
      <c r="KTA44" s="27"/>
      <c r="KTB44" s="27"/>
      <c r="KTC44" s="27"/>
      <c r="KTD44" s="27"/>
      <c r="KTE44" s="27"/>
      <c r="KTF44" s="27"/>
      <c r="KTG44" s="27"/>
      <c r="KTH44" s="27"/>
      <c r="KTI44" s="27"/>
      <c r="KTJ44" s="27"/>
      <c r="KTK44" s="27"/>
      <c r="KTL44" s="27"/>
      <c r="KTM44" s="27"/>
      <c r="KTN44" s="27"/>
      <c r="KTO44" s="27"/>
      <c r="KTP44" s="27"/>
      <c r="KTQ44" s="27"/>
      <c r="KTR44" s="27"/>
      <c r="KTS44" s="27"/>
      <c r="KTT44" s="27"/>
      <c r="KTU44" s="27"/>
      <c r="KTV44" s="27"/>
      <c r="KTW44" s="27"/>
      <c r="KTX44" s="27"/>
      <c r="KTY44" s="27"/>
      <c r="KTZ44" s="27"/>
      <c r="KUA44" s="27"/>
      <c r="KUB44" s="27"/>
      <c r="KUC44" s="27"/>
      <c r="KUD44" s="27"/>
      <c r="KUE44" s="27"/>
      <c r="KUF44" s="27"/>
      <c r="KUG44" s="27"/>
      <c r="KUH44" s="27"/>
      <c r="KUI44" s="27"/>
      <c r="KUJ44" s="27"/>
      <c r="KUK44" s="27"/>
      <c r="KUL44" s="27"/>
      <c r="KUM44" s="27"/>
      <c r="KUN44" s="27"/>
      <c r="KUO44" s="27"/>
      <c r="KUP44" s="27"/>
      <c r="KUQ44" s="27"/>
      <c r="KUR44" s="27"/>
      <c r="KUS44" s="27"/>
      <c r="KUT44" s="27"/>
      <c r="KUU44" s="27"/>
      <c r="KUV44" s="27"/>
      <c r="KUW44" s="27"/>
      <c r="KUX44" s="27"/>
      <c r="KUY44" s="27"/>
      <c r="KUZ44" s="27"/>
      <c r="KVA44" s="27"/>
      <c r="KVB44" s="27"/>
      <c r="KVC44" s="27"/>
      <c r="KVD44" s="27"/>
      <c r="KVE44" s="27"/>
      <c r="KVF44" s="27"/>
      <c r="KVG44" s="27"/>
      <c r="KVH44" s="27"/>
      <c r="KVI44" s="27"/>
      <c r="KVJ44" s="27"/>
      <c r="KVK44" s="27"/>
      <c r="KVL44" s="27"/>
      <c r="KVM44" s="27"/>
      <c r="KVN44" s="27"/>
      <c r="KVO44" s="27"/>
      <c r="KVP44" s="27"/>
      <c r="KVQ44" s="27"/>
      <c r="KVR44" s="27"/>
      <c r="KVS44" s="27"/>
      <c r="KVT44" s="27"/>
      <c r="KVU44" s="27"/>
      <c r="KVV44" s="27"/>
      <c r="KVW44" s="27"/>
      <c r="KVX44" s="27"/>
      <c r="KVY44" s="27"/>
      <c r="KVZ44" s="27"/>
      <c r="KWA44" s="27"/>
      <c r="KWB44" s="27"/>
      <c r="KWC44" s="27"/>
      <c r="KWD44" s="27"/>
      <c r="KWE44" s="27"/>
      <c r="KWF44" s="27"/>
      <c r="KWG44" s="27"/>
      <c r="KWH44" s="27"/>
      <c r="KWI44" s="27"/>
      <c r="KWJ44" s="27"/>
      <c r="KWK44" s="27"/>
      <c r="KWL44" s="27"/>
      <c r="KWM44" s="27"/>
      <c r="KWN44" s="27"/>
      <c r="KWO44" s="27"/>
      <c r="KWP44" s="27"/>
      <c r="KWQ44" s="27"/>
      <c r="KWR44" s="27"/>
      <c r="KWS44" s="27"/>
      <c r="KWT44" s="27"/>
      <c r="KWU44" s="27"/>
      <c r="KWV44" s="27"/>
      <c r="KWW44" s="27"/>
      <c r="KWX44" s="27"/>
      <c r="KWY44" s="27"/>
      <c r="KWZ44" s="27"/>
      <c r="KXA44" s="27"/>
      <c r="KXB44" s="27"/>
      <c r="KXC44" s="27"/>
      <c r="KXD44" s="27"/>
      <c r="KXE44" s="27"/>
      <c r="KXF44" s="27"/>
      <c r="KXG44" s="27"/>
      <c r="KXH44" s="27"/>
      <c r="KXI44" s="27"/>
      <c r="KXJ44" s="27"/>
      <c r="KXK44" s="27"/>
      <c r="KXL44" s="27"/>
      <c r="KXM44" s="27"/>
      <c r="KXN44" s="27"/>
      <c r="KXO44" s="27"/>
      <c r="KXP44" s="27"/>
      <c r="KXQ44" s="27"/>
      <c r="KXR44" s="27"/>
      <c r="KXS44" s="27"/>
      <c r="KXT44" s="27"/>
      <c r="KXU44" s="27"/>
      <c r="KXV44" s="27"/>
      <c r="KXW44" s="27"/>
      <c r="KXX44" s="27"/>
      <c r="KXY44" s="27"/>
      <c r="KXZ44" s="27"/>
      <c r="KYA44" s="27"/>
      <c r="KYB44" s="27"/>
      <c r="KYC44" s="27"/>
      <c r="KYD44" s="27"/>
      <c r="KYE44" s="27"/>
      <c r="KYF44" s="27"/>
      <c r="KYG44" s="27"/>
      <c r="KYH44" s="27"/>
      <c r="KYI44" s="27"/>
      <c r="KYJ44" s="27"/>
      <c r="KYK44" s="27"/>
      <c r="KYL44" s="27"/>
      <c r="KYM44" s="27"/>
      <c r="KYN44" s="27"/>
      <c r="KYO44" s="27"/>
      <c r="KYP44" s="27"/>
      <c r="KYQ44" s="27"/>
      <c r="KYR44" s="27"/>
      <c r="KYS44" s="27"/>
      <c r="KYT44" s="27"/>
      <c r="KYU44" s="27"/>
      <c r="KYV44" s="27"/>
      <c r="KYW44" s="27"/>
      <c r="KYX44" s="27"/>
      <c r="KYY44" s="27"/>
      <c r="KYZ44" s="27"/>
      <c r="KZA44" s="27"/>
      <c r="KZB44" s="27"/>
      <c r="KZC44" s="27"/>
      <c r="KZD44" s="27"/>
      <c r="KZE44" s="27"/>
      <c r="KZF44" s="27"/>
      <c r="KZG44" s="27"/>
      <c r="KZH44" s="27"/>
      <c r="KZI44" s="27"/>
      <c r="KZJ44" s="27"/>
      <c r="KZK44" s="27"/>
      <c r="KZL44" s="27"/>
      <c r="KZM44" s="27"/>
      <c r="KZN44" s="27"/>
      <c r="KZO44" s="27"/>
      <c r="KZP44" s="27"/>
      <c r="KZQ44" s="27"/>
      <c r="KZR44" s="27"/>
      <c r="KZS44" s="27"/>
      <c r="KZT44" s="27"/>
      <c r="KZU44" s="27"/>
      <c r="KZV44" s="27"/>
      <c r="KZW44" s="27"/>
      <c r="KZX44" s="27"/>
      <c r="KZY44" s="27"/>
      <c r="KZZ44" s="27"/>
      <c r="LAA44" s="27"/>
      <c r="LAB44" s="27"/>
      <c r="LAC44" s="27"/>
      <c r="LAD44" s="27"/>
      <c r="LAE44" s="27"/>
      <c r="LAF44" s="27"/>
      <c r="LAG44" s="27"/>
      <c r="LAH44" s="27"/>
      <c r="LAI44" s="27"/>
      <c r="LAJ44" s="27"/>
      <c r="LAK44" s="27"/>
      <c r="LAL44" s="27"/>
      <c r="LAM44" s="27"/>
      <c r="LAN44" s="27"/>
      <c r="LAO44" s="27"/>
      <c r="LAP44" s="27"/>
      <c r="LAQ44" s="27"/>
      <c r="LAR44" s="27"/>
      <c r="LAS44" s="27"/>
      <c r="LAT44" s="27"/>
      <c r="LAU44" s="27"/>
      <c r="LAV44" s="27"/>
      <c r="LAW44" s="27"/>
      <c r="LAX44" s="27"/>
      <c r="LAY44" s="27"/>
      <c r="LAZ44" s="27"/>
      <c r="LBA44" s="27"/>
      <c r="LBB44" s="27"/>
      <c r="LBC44" s="27"/>
      <c r="LBD44" s="27"/>
      <c r="LBE44" s="27"/>
      <c r="LBF44" s="27"/>
      <c r="LBG44" s="27"/>
      <c r="LBH44" s="27"/>
      <c r="LBJ44" s="27"/>
      <c r="LBK44" s="27"/>
      <c r="LBL44" s="27"/>
      <c r="LBO44" s="27"/>
      <c r="LBP44" s="27"/>
      <c r="LBQ44" s="27"/>
      <c r="LBR44" s="27"/>
      <c r="LBS44" s="27"/>
      <c r="LBT44" s="27"/>
      <c r="LBU44" s="27"/>
      <c r="LBV44" s="27"/>
      <c r="LBW44" s="27"/>
      <c r="LBX44" s="27"/>
      <c r="LBY44" s="27"/>
      <c r="LCG44" s="27"/>
      <c r="LCH44" s="27"/>
      <c r="LCI44" s="27"/>
      <c r="LCJ44" s="27"/>
      <c r="LCK44" s="27"/>
      <c r="LCL44" s="27"/>
      <c r="LCM44" s="27"/>
      <c r="LCN44" s="27"/>
      <c r="LCO44" s="27"/>
      <c r="LCP44" s="27"/>
      <c r="LCQ44" s="27"/>
      <c r="LCR44" s="27"/>
      <c r="LCS44" s="27"/>
      <c r="LCT44" s="27"/>
      <c r="LCU44" s="27"/>
      <c r="LCV44" s="27"/>
      <c r="LCW44" s="27"/>
      <c r="LCX44" s="27"/>
      <c r="LCY44" s="27"/>
      <c r="LCZ44" s="27"/>
      <c r="LDA44" s="27"/>
      <c r="LDB44" s="27"/>
      <c r="LDC44" s="27"/>
      <c r="LDD44" s="27"/>
      <c r="LDE44" s="27"/>
      <c r="LDF44" s="27"/>
      <c r="LDG44" s="27"/>
      <c r="LDH44" s="27"/>
      <c r="LDI44" s="27"/>
      <c r="LDJ44" s="27"/>
      <c r="LDK44" s="27"/>
      <c r="LDL44" s="27"/>
      <c r="LDM44" s="27"/>
      <c r="LDN44" s="27"/>
      <c r="LDO44" s="27"/>
      <c r="LDP44" s="27"/>
      <c r="LDQ44" s="27"/>
      <c r="LDR44" s="27"/>
      <c r="LDS44" s="27"/>
      <c r="LDT44" s="27"/>
      <c r="LDU44" s="27"/>
      <c r="LDV44" s="27"/>
      <c r="LDW44" s="27"/>
      <c r="LDX44" s="27"/>
      <c r="LDY44" s="27"/>
      <c r="LDZ44" s="27"/>
      <c r="LEA44" s="27"/>
      <c r="LEB44" s="27"/>
      <c r="LEC44" s="27"/>
      <c r="LED44" s="27"/>
      <c r="LEE44" s="27"/>
      <c r="LEF44" s="27"/>
      <c r="LEG44" s="27"/>
      <c r="LEH44" s="27"/>
      <c r="LEI44" s="27"/>
      <c r="LEJ44" s="27"/>
      <c r="LEK44" s="27"/>
      <c r="LEL44" s="27"/>
      <c r="LEM44" s="27"/>
      <c r="LEN44" s="27"/>
      <c r="LEO44" s="27"/>
      <c r="LEP44" s="27"/>
      <c r="LEQ44" s="27"/>
      <c r="LER44" s="27"/>
      <c r="LES44" s="27"/>
      <c r="LET44" s="27"/>
      <c r="LEU44" s="27"/>
      <c r="LEV44" s="27"/>
      <c r="LEW44" s="27"/>
      <c r="LEX44" s="27"/>
      <c r="LEY44" s="27"/>
      <c r="LEZ44" s="27"/>
      <c r="LFA44" s="27"/>
      <c r="LFB44" s="27"/>
      <c r="LFC44" s="27"/>
      <c r="LFD44" s="27"/>
      <c r="LFE44" s="27"/>
      <c r="LFF44" s="27"/>
      <c r="LFG44" s="27"/>
      <c r="LFH44" s="27"/>
      <c r="LFI44" s="27"/>
      <c r="LFJ44" s="27"/>
      <c r="LFK44" s="27"/>
      <c r="LFL44" s="27"/>
      <c r="LFM44" s="27"/>
      <c r="LFN44" s="27"/>
      <c r="LFO44" s="27"/>
      <c r="LFP44" s="27"/>
      <c r="LFQ44" s="27"/>
      <c r="LFR44" s="27"/>
      <c r="LFS44" s="27"/>
      <c r="LFT44" s="27"/>
      <c r="LFU44" s="27"/>
      <c r="LFV44" s="27"/>
      <c r="LFW44" s="27"/>
      <c r="LFX44" s="27"/>
      <c r="LFY44" s="27"/>
      <c r="LFZ44" s="27"/>
      <c r="LGA44" s="27"/>
      <c r="LGB44" s="27"/>
      <c r="LGC44" s="27"/>
      <c r="LGD44" s="27"/>
      <c r="LGE44" s="27"/>
      <c r="LGF44" s="27"/>
      <c r="LGG44" s="27"/>
      <c r="LGH44" s="27"/>
      <c r="LGI44" s="27"/>
      <c r="LGJ44" s="27"/>
      <c r="LGK44" s="27"/>
      <c r="LGL44" s="27"/>
      <c r="LGM44" s="27"/>
      <c r="LGN44" s="27"/>
      <c r="LGO44" s="27"/>
      <c r="LGP44" s="27"/>
      <c r="LGQ44" s="27"/>
      <c r="LGR44" s="27"/>
      <c r="LGS44" s="27"/>
      <c r="LGT44" s="27"/>
      <c r="LGU44" s="27"/>
      <c r="LGV44" s="27"/>
      <c r="LGW44" s="27"/>
      <c r="LGX44" s="27"/>
      <c r="LGY44" s="27"/>
      <c r="LGZ44" s="27"/>
      <c r="LHA44" s="27"/>
      <c r="LHB44" s="27"/>
      <c r="LHC44" s="27"/>
      <c r="LHD44" s="27"/>
      <c r="LHE44" s="27"/>
      <c r="LHF44" s="27"/>
      <c r="LHG44" s="27"/>
      <c r="LHH44" s="27"/>
      <c r="LHI44" s="27"/>
      <c r="LHJ44" s="27"/>
      <c r="LHK44" s="27"/>
      <c r="LHL44" s="27"/>
      <c r="LHM44" s="27"/>
      <c r="LHN44" s="27"/>
      <c r="LHO44" s="27"/>
      <c r="LHP44" s="27"/>
      <c r="LHQ44" s="27"/>
      <c r="LHR44" s="27"/>
      <c r="LHS44" s="27"/>
      <c r="LHT44" s="27"/>
      <c r="LHU44" s="27"/>
      <c r="LHV44" s="27"/>
      <c r="LHW44" s="27"/>
      <c r="LHX44" s="27"/>
      <c r="LHY44" s="27"/>
      <c r="LHZ44" s="27"/>
      <c r="LIA44" s="27"/>
      <c r="LIB44" s="27"/>
      <c r="LIC44" s="27"/>
      <c r="LID44" s="27"/>
      <c r="LIE44" s="27"/>
      <c r="LIF44" s="27"/>
      <c r="LIG44" s="27"/>
      <c r="LIH44" s="27"/>
      <c r="LII44" s="27"/>
      <c r="LIJ44" s="27"/>
      <c r="LIK44" s="27"/>
      <c r="LIL44" s="27"/>
      <c r="LIM44" s="27"/>
      <c r="LIN44" s="27"/>
      <c r="LIO44" s="27"/>
      <c r="LIP44" s="27"/>
      <c r="LIQ44" s="27"/>
      <c r="LIR44" s="27"/>
      <c r="LIS44" s="27"/>
      <c r="LIT44" s="27"/>
      <c r="LIU44" s="27"/>
      <c r="LIV44" s="27"/>
      <c r="LIW44" s="27"/>
      <c r="LIX44" s="27"/>
      <c r="LIY44" s="27"/>
      <c r="LIZ44" s="27"/>
      <c r="LJA44" s="27"/>
      <c r="LJB44" s="27"/>
      <c r="LJC44" s="27"/>
      <c r="LJD44" s="27"/>
      <c r="LJE44" s="27"/>
      <c r="LJF44" s="27"/>
      <c r="LJG44" s="27"/>
      <c r="LJH44" s="27"/>
      <c r="LJI44" s="27"/>
      <c r="LJJ44" s="27"/>
      <c r="LJK44" s="27"/>
      <c r="LJL44" s="27"/>
      <c r="LJM44" s="27"/>
      <c r="LJN44" s="27"/>
      <c r="LJO44" s="27"/>
      <c r="LJP44" s="27"/>
      <c r="LJQ44" s="27"/>
      <c r="LJR44" s="27"/>
      <c r="LJS44" s="27"/>
      <c r="LJT44" s="27"/>
      <c r="LJU44" s="27"/>
      <c r="LJV44" s="27"/>
      <c r="LJW44" s="27"/>
      <c r="LJX44" s="27"/>
      <c r="LJY44" s="27"/>
      <c r="LJZ44" s="27"/>
      <c r="LKA44" s="27"/>
      <c r="LKB44" s="27"/>
      <c r="LKC44" s="27"/>
      <c r="LKD44" s="27"/>
      <c r="LKE44" s="27"/>
      <c r="LKF44" s="27"/>
      <c r="LKG44" s="27"/>
      <c r="LKH44" s="27"/>
      <c r="LKI44" s="27"/>
      <c r="LKJ44" s="27"/>
      <c r="LKK44" s="27"/>
      <c r="LKL44" s="27"/>
      <c r="LKM44" s="27"/>
      <c r="LKN44" s="27"/>
      <c r="LKO44" s="27"/>
      <c r="LKP44" s="27"/>
      <c r="LKQ44" s="27"/>
      <c r="LKR44" s="27"/>
      <c r="LKS44" s="27"/>
      <c r="LKT44" s="27"/>
      <c r="LKU44" s="27"/>
      <c r="LKV44" s="27"/>
      <c r="LKW44" s="27"/>
      <c r="LKX44" s="27"/>
      <c r="LKY44" s="27"/>
      <c r="LKZ44" s="27"/>
      <c r="LLA44" s="27"/>
      <c r="LLB44" s="27"/>
      <c r="LLC44" s="27"/>
      <c r="LLD44" s="27"/>
      <c r="LLF44" s="27"/>
      <c r="LLG44" s="27"/>
      <c r="LLH44" s="27"/>
      <c r="LLK44" s="27"/>
      <c r="LLL44" s="27"/>
      <c r="LLM44" s="27"/>
      <c r="LLN44" s="27"/>
      <c r="LLO44" s="27"/>
      <c r="LLP44" s="27"/>
      <c r="LLQ44" s="27"/>
      <c r="LLR44" s="27"/>
      <c r="LLS44" s="27"/>
      <c r="LLT44" s="27"/>
      <c r="LLU44" s="27"/>
      <c r="LMC44" s="27"/>
      <c r="LMD44" s="27"/>
      <c r="LME44" s="27"/>
      <c r="LMF44" s="27"/>
      <c r="LMG44" s="27"/>
      <c r="LMH44" s="27"/>
      <c r="LMI44" s="27"/>
      <c r="LMJ44" s="27"/>
      <c r="LMK44" s="27"/>
      <c r="LML44" s="27"/>
      <c r="LMM44" s="27"/>
      <c r="LMN44" s="27"/>
      <c r="LMO44" s="27"/>
      <c r="LMP44" s="27"/>
      <c r="LMQ44" s="27"/>
      <c r="LMR44" s="27"/>
      <c r="LMS44" s="27"/>
      <c r="LMT44" s="27"/>
      <c r="LMU44" s="27"/>
      <c r="LMV44" s="27"/>
      <c r="LMW44" s="27"/>
      <c r="LMX44" s="27"/>
      <c r="LMY44" s="27"/>
      <c r="LMZ44" s="27"/>
      <c r="LNA44" s="27"/>
      <c r="LNB44" s="27"/>
      <c r="LNC44" s="27"/>
      <c r="LND44" s="27"/>
      <c r="LNE44" s="27"/>
      <c r="LNF44" s="27"/>
      <c r="LNG44" s="27"/>
      <c r="LNH44" s="27"/>
      <c r="LNI44" s="27"/>
      <c r="LNJ44" s="27"/>
      <c r="LNK44" s="27"/>
      <c r="LNL44" s="27"/>
      <c r="LNM44" s="27"/>
      <c r="LNN44" s="27"/>
      <c r="LNO44" s="27"/>
      <c r="LNP44" s="27"/>
      <c r="LNQ44" s="27"/>
      <c r="LNR44" s="27"/>
      <c r="LNS44" s="27"/>
      <c r="LNT44" s="27"/>
      <c r="LNU44" s="27"/>
      <c r="LNV44" s="27"/>
      <c r="LNW44" s="27"/>
      <c r="LNX44" s="27"/>
      <c r="LNY44" s="27"/>
      <c r="LNZ44" s="27"/>
      <c r="LOA44" s="27"/>
      <c r="LOB44" s="27"/>
      <c r="LOC44" s="27"/>
      <c r="LOD44" s="27"/>
      <c r="LOE44" s="27"/>
      <c r="LOF44" s="27"/>
      <c r="LOG44" s="27"/>
      <c r="LOH44" s="27"/>
      <c r="LOI44" s="27"/>
      <c r="LOJ44" s="27"/>
      <c r="LOK44" s="27"/>
      <c r="LOL44" s="27"/>
      <c r="LOM44" s="27"/>
      <c r="LON44" s="27"/>
      <c r="LOO44" s="27"/>
      <c r="LOP44" s="27"/>
      <c r="LOQ44" s="27"/>
      <c r="LOR44" s="27"/>
      <c r="LOS44" s="27"/>
      <c r="LOT44" s="27"/>
      <c r="LOU44" s="27"/>
      <c r="LOV44" s="27"/>
      <c r="LOW44" s="27"/>
      <c r="LOX44" s="27"/>
      <c r="LOY44" s="27"/>
      <c r="LOZ44" s="27"/>
      <c r="LPA44" s="27"/>
      <c r="LPB44" s="27"/>
      <c r="LPC44" s="27"/>
      <c r="LPD44" s="27"/>
      <c r="LPE44" s="27"/>
      <c r="LPF44" s="27"/>
      <c r="LPG44" s="27"/>
      <c r="LPH44" s="27"/>
      <c r="LPI44" s="27"/>
      <c r="LPJ44" s="27"/>
      <c r="LPK44" s="27"/>
      <c r="LPL44" s="27"/>
      <c r="LPM44" s="27"/>
      <c r="LPN44" s="27"/>
      <c r="LPO44" s="27"/>
      <c r="LPP44" s="27"/>
      <c r="LPQ44" s="27"/>
      <c r="LPR44" s="27"/>
      <c r="LPS44" s="27"/>
      <c r="LPT44" s="27"/>
      <c r="LPU44" s="27"/>
      <c r="LPV44" s="27"/>
      <c r="LPW44" s="27"/>
      <c r="LPX44" s="27"/>
      <c r="LPY44" s="27"/>
      <c r="LPZ44" s="27"/>
      <c r="LQA44" s="27"/>
      <c r="LQB44" s="27"/>
      <c r="LQC44" s="27"/>
      <c r="LQD44" s="27"/>
      <c r="LQE44" s="27"/>
      <c r="LQF44" s="27"/>
      <c r="LQG44" s="27"/>
      <c r="LQH44" s="27"/>
      <c r="LQI44" s="27"/>
      <c r="LQJ44" s="27"/>
      <c r="LQK44" s="27"/>
      <c r="LQL44" s="27"/>
      <c r="LQM44" s="27"/>
      <c r="LQN44" s="27"/>
      <c r="LQO44" s="27"/>
      <c r="LQP44" s="27"/>
      <c r="LQQ44" s="27"/>
      <c r="LQR44" s="27"/>
      <c r="LQS44" s="27"/>
      <c r="LQT44" s="27"/>
      <c r="LQU44" s="27"/>
      <c r="LQV44" s="27"/>
      <c r="LQW44" s="27"/>
      <c r="LQX44" s="27"/>
      <c r="LQY44" s="27"/>
      <c r="LQZ44" s="27"/>
      <c r="LRA44" s="27"/>
      <c r="LRB44" s="27"/>
      <c r="LRC44" s="27"/>
      <c r="LRD44" s="27"/>
      <c r="LRE44" s="27"/>
      <c r="LRF44" s="27"/>
      <c r="LRG44" s="27"/>
      <c r="LRH44" s="27"/>
      <c r="LRI44" s="27"/>
      <c r="LRJ44" s="27"/>
      <c r="LRK44" s="27"/>
      <c r="LRL44" s="27"/>
      <c r="LRM44" s="27"/>
      <c r="LRN44" s="27"/>
      <c r="LRO44" s="27"/>
      <c r="LRP44" s="27"/>
      <c r="LRQ44" s="27"/>
      <c r="LRR44" s="27"/>
      <c r="LRS44" s="27"/>
      <c r="LRT44" s="27"/>
      <c r="LRU44" s="27"/>
      <c r="LRV44" s="27"/>
      <c r="LRW44" s="27"/>
      <c r="LRX44" s="27"/>
      <c r="LRY44" s="27"/>
      <c r="LRZ44" s="27"/>
      <c r="LSA44" s="27"/>
      <c r="LSB44" s="27"/>
      <c r="LSC44" s="27"/>
      <c r="LSD44" s="27"/>
      <c r="LSE44" s="27"/>
      <c r="LSF44" s="27"/>
      <c r="LSG44" s="27"/>
      <c r="LSH44" s="27"/>
      <c r="LSI44" s="27"/>
      <c r="LSJ44" s="27"/>
      <c r="LSK44" s="27"/>
      <c r="LSL44" s="27"/>
      <c r="LSM44" s="27"/>
      <c r="LSN44" s="27"/>
      <c r="LSO44" s="27"/>
      <c r="LSP44" s="27"/>
      <c r="LSQ44" s="27"/>
      <c r="LSR44" s="27"/>
      <c r="LSS44" s="27"/>
      <c r="LST44" s="27"/>
      <c r="LSU44" s="27"/>
      <c r="LSV44" s="27"/>
      <c r="LSW44" s="27"/>
      <c r="LSX44" s="27"/>
      <c r="LSY44" s="27"/>
      <c r="LSZ44" s="27"/>
      <c r="LTA44" s="27"/>
      <c r="LTB44" s="27"/>
      <c r="LTC44" s="27"/>
      <c r="LTD44" s="27"/>
      <c r="LTE44" s="27"/>
      <c r="LTF44" s="27"/>
      <c r="LTG44" s="27"/>
      <c r="LTH44" s="27"/>
      <c r="LTI44" s="27"/>
      <c r="LTJ44" s="27"/>
      <c r="LTK44" s="27"/>
      <c r="LTL44" s="27"/>
      <c r="LTM44" s="27"/>
      <c r="LTN44" s="27"/>
      <c r="LTO44" s="27"/>
      <c r="LTP44" s="27"/>
      <c r="LTQ44" s="27"/>
      <c r="LTR44" s="27"/>
      <c r="LTS44" s="27"/>
      <c r="LTT44" s="27"/>
      <c r="LTU44" s="27"/>
      <c r="LTV44" s="27"/>
      <c r="LTW44" s="27"/>
      <c r="LTX44" s="27"/>
      <c r="LTY44" s="27"/>
      <c r="LTZ44" s="27"/>
      <c r="LUA44" s="27"/>
      <c r="LUB44" s="27"/>
      <c r="LUC44" s="27"/>
      <c r="LUD44" s="27"/>
      <c r="LUE44" s="27"/>
      <c r="LUF44" s="27"/>
      <c r="LUG44" s="27"/>
      <c r="LUH44" s="27"/>
      <c r="LUI44" s="27"/>
      <c r="LUJ44" s="27"/>
      <c r="LUK44" s="27"/>
      <c r="LUL44" s="27"/>
      <c r="LUM44" s="27"/>
      <c r="LUN44" s="27"/>
      <c r="LUO44" s="27"/>
      <c r="LUP44" s="27"/>
      <c r="LUQ44" s="27"/>
      <c r="LUR44" s="27"/>
      <c r="LUS44" s="27"/>
      <c r="LUT44" s="27"/>
      <c r="LUU44" s="27"/>
      <c r="LUV44" s="27"/>
      <c r="LUW44" s="27"/>
      <c r="LUX44" s="27"/>
      <c r="LUY44" s="27"/>
      <c r="LUZ44" s="27"/>
      <c r="LVB44" s="27"/>
      <c r="LVC44" s="27"/>
      <c r="LVD44" s="27"/>
      <c r="LVG44" s="27"/>
      <c r="LVH44" s="27"/>
      <c r="LVI44" s="27"/>
      <c r="LVJ44" s="27"/>
      <c r="LVK44" s="27"/>
      <c r="LVL44" s="27"/>
      <c r="LVM44" s="27"/>
      <c r="LVN44" s="27"/>
      <c r="LVO44" s="27"/>
      <c r="LVP44" s="27"/>
      <c r="LVQ44" s="27"/>
      <c r="LVY44" s="27"/>
      <c r="LVZ44" s="27"/>
      <c r="LWA44" s="27"/>
      <c r="LWB44" s="27"/>
      <c r="LWC44" s="27"/>
      <c r="LWD44" s="27"/>
      <c r="LWE44" s="27"/>
      <c r="LWF44" s="27"/>
      <c r="LWG44" s="27"/>
      <c r="LWH44" s="27"/>
      <c r="LWI44" s="27"/>
      <c r="LWJ44" s="27"/>
      <c r="LWK44" s="27"/>
      <c r="LWL44" s="27"/>
      <c r="LWM44" s="27"/>
      <c r="LWN44" s="27"/>
      <c r="LWO44" s="27"/>
      <c r="LWP44" s="27"/>
      <c r="LWQ44" s="27"/>
      <c r="LWR44" s="27"/>
      <c r="LWS44" s="27"/>
      <c r="LWT44" s="27"/>
      <c r="LWU44" s="27"/>
      <c r="LWV44" s="27"/>
      <c r="LWW44" s="27"/>
      <c r="LWX44" s="27"/>
      <c r="LWY44" s="27"/>
      <c r="LWZ44" s="27"/>
      <c r="LXA44" s="27"/>
      <c r="LXB44" s="27"/>
      <c r="LXC44" s="27"/>
      <c r="LXD44" s="27"/>
      <c r="LXE44" s="27"/>
      <c r="LXF44" s="27"/>
      <c r="LXG44" s="27"/>
      <c r="LXH44" s="27"/>
      <c r="LXI44" s="27"/>
      <c r="LXJ44" s="27"/>
      <c r="LXK44" s="27"/>
      <c r="LXL44" s="27"/>
      <c r="LXM44" s="27"/>
      <c r="LXN44" s="27"/>
      <c r="LXO44" s="27"/>
      <c r="LXP44" s="27"/>
      <c r="LXQ44" s="27"/>
      <c r="LXR44" s="27"/>
      <c r="LXS44" s="27"/>
      <c r="LXT44" s="27"/>
      <c r="LXU44" s="27"/>
      <c r="LXV44" s="27"/>
      <c r="LXW44" s="27"/>
      <c r="LXX44" s="27"/>
      <c r="LXY44" s="27"/>
      <c r="LXZ44" s="27"/>
      <c r="LYA44" s="27"/>
      <c r="LYB44" s="27"/>
      <c r="LYC44" s="27"/>
      <c r="LYD44" s="27"/>
      <c r="LYE44" s="27"/>
      <c r="LYF44" s="27"/>
      <c r="LYG44" s="27"/>
      <c r="LYH44" s="27"/>
      <c r="LYI44" s="27"/>
      <c r="LYJ44" s="27"/>
      <c r="LYK44" s="27"/>
      <c r="LYL44" s="27"/>
      <c r="LYM44" s="27"/>
      <c r="LYN44" s="27"/>
      <c r="LYO44" s="27"/>
      <c r="LYP44" s="27"/>
      <c r="LYQ44" s="27"/>
      <c r="LYR44" s="27"/>
      <c r="LYS44" s="27"/>
      <c r="LYT44" s="27"/>
      <c r="LYU44" s="27"/>
      <c r="LYV44" s="27"/>
      <c r="LYW44" s="27"/>
      <c r="LYX44" s="27"/>
      <c r="LYY44" s="27"/>
      <c r="LYZ44" s="27"/>
      <c r="LZA44" s="27"/>
      <c r="LZB44" s="27"/>
      <c r="LZC44" s="27"/>
      <c r="LZD44" s="27"/>
      <c r="LZE44" s="27"/>
      <c r="LZF44" s="27"/>
      <c r="LZG44" s="27"/>
      <c r="LZH44" s="27"/>
      <c r="LZI44" s="27"/>
      <c r="LZJ44" s="27"/>
      <c r="LZK44" s="27"/>
      <c r="LZL44" s="27"/>
      <c r="LZM44" s="27"/>
      <c r="LZN44" s="27"/>
      <c r="LZO44" s="27"/>
      <c r="LZP44" s="27"/>
      <c r="LZQ44" s="27"/>
      <c r="LZR44" s="27"/>
      <c r="LZS44" s="27"/>
      <c r="LZT44" s="27"/>
      <c r="LZU44" s="27"/>
      <c r="LZV44" s="27"/>
      <c r="LZW44" s="27"/>
      <c r="LZX44" s="27"/>
      <c r="LZY44" s="27"/>
      <c r="LZZ44" s="27"/>
      <c r="MAA44" s="27"/>
      <c r="MAB44" s="27"/>
      <c r="MAC44" s="27"/>
      <c r="MAD44" s="27"/>
      <c r="MAE44" s="27"/>
      <c r="MAF44" s="27"/>
      <c r="MAG44" s="27"/>
      <c r="MAH44" s="27"/>
      <c r="MAI44" s="27"/>
      <c r="MAJ44" s="27"/>
      <c r="MAK44" s="27"/>
      <c r="MAL44" s="27"/>
      <c r="MAM44" s="27"/>
      <c r="MAN44" s="27"/>
      <c r="MAO44" s="27"/>
      <c r="MAP44" s="27"/>
      <c r="MAQ44" s="27"/>
      <c r="MAR44" s="27"/>
      <c r="MAS44" s="27"/>
      <c r="MAT44" s="27"/>
      <c r="MAU44" s="27"/>
      <c r="MAV44" s="27"/>
      <c r="MAW44" s="27"/>
      <c r="MAX44" s="27"/>
      <c r="MAY44" s="27"/>
      <c r="MAZ44" s="27"/>
      <c r="MBA44" s="27"/>
      <c r="MBB44" s="27"/>
      <c r="MBC44" s="27"/>
      <c r="MBD44" s="27"/>
      <c r="MBE44" s="27"/>
      <c r="MBF44" s="27"/>
      <c r="MBG44" s="27"/>
      <c r="MBH44" s="27"/>
      <c r="MBI44" s="27"/>
      <c r="MBJ44" s="27"/>
      <c r="MBK44" s="27"/>
      <c r="MBL44" s="27"/>
      <c r="MBM44" s="27"/>
      <c r="MBN44" s="27"/>
      <c r="MBO44" s="27"/>
      <c r="MBP44" s="27"/>
      <c r="MBQ44" s="27"/>
      <c r="MBR44" s="27"/>
      <c r="MBS44" s="27"/>
      <c r="MBT44" s="27"/>
      <c r="MBU44" s="27"/>
      <c r="MBV44" s="27"/>
      <c r="MBW44" s="27"/>
      <c r="MBX44" s="27"/>
      <c r="MBY44" s="27"/>
      <c r="MBZ44" s="27"/>
      <c r="MCA44" s="27"/>
      <c r="MCB44" s="27"/>
      <c r="MCC44" s="27"/>
      <c r="MCD44" s="27"/>
      <c r="MCE44" s="27"/>
      <c r="MCF44" s="27"/>
      <c r="MCG44" s="27"/>
      <c r="MCH44" s="27"/>
      <c r="MCI44" s="27"/>
      <c r="MCJ44" s="27"/>
      <c r="MCK44" s="27"/>
      <c r="MCL44" s="27"/>
      <c r="MCM44" s="27"/>
      <c r="MCN44" s="27"/>
      <c r="MCO44" s="27"/>
      <c r="MCP44" s="27"/>
      <c r="MCQ44" s="27"/>
      <c r="MCR44" s="27"/>
      <c r="MCS44" s="27"/>
      <c r="MCT44" s="27"/>
      <c r="MCU44" s="27"/>
      <c r="MCV44" s="27"/>
      <c r="MCW44" s="27"/>
      <c r="MCX44" s="27"/>
      <c r="MCY44" s="27"/>
      <c r="MCZ44" s="27"/>
      <c r="MDA44" s="27"/>
      <c r="MDB44" s="27"/>
      <c r="MDC44" s="27"/>
      <c r="MDD44" s="27"/>
      <c r="MDE44" s="27"/>
      <c r="MDF44" s="27"/>
      <c r="MDG44" s="27"/>
      <c r="MDH44" s="27"/>
      <c r="MDI44" s="27"/>
      <c r="MDJ44" s="27"/>
      <c r="MDK44" s="27"/>
      <c r="MDL44" s="27"/>
      <c r="MDM44" s="27"/>
      <c r="MDN44" s="27"/>
      <c r="MDO44" s="27"/>
      <c r="MDP44" s="27"/>
      <c r="MDQ44" s="27"/>
      <c r="MDR44" s="27"/>
      <c r="MDS44" s="27"/>
      <c r="MDT44" s="27"/>
      <c r="MDU44" s="27"/>
      <c r="MDV44" s="27"/>
      <c r="MDW44" s="27"/>
      <c r="MDX44" s="27"/>
      <c r="MDY44" s="27"/>
      <c r="MDZ44" s="27"/>
      <c r="MEA44" s="27"/>
      <c r="MEB44" s="27"/>
      <c r="MEC44" s="27"/>
      <c r="MED44" s="27"/>
      <c r="MEE44" s="27"/>
      <c r="MEF44" s="27"/>
      <c r="MEG44" s="27"/>
      <c r="MEH44" s="27"/>
      <c r="MEI44" s="27"/>
      <c r="MEJ44" s="27"/>
      <c r="MEK44" s="27"/>
      <c r="MEL44" s="27"/>
      <c r="MEM44" s="27"/>
      <c r="MEN44" s="27"/>
      <c r="MEO44" s="27"/>
      <c r="MEP44" s="27"/>
      <c r="MEQ44" s="27"/>
      <c r="MER44" s="27"/>
      <c r="MES44" s="27"/>
      <c r="MET44" s="27"/>
      <c r="MEU44" s="27"/>
      <c r="MEV44" s="27"/>
      <c r="MEX44" s="27"/>
      <c r="MEY44" s="27"/>
      <c r="MEZ44" s="27"/>
      <c r="MFC44" s="27"/>
      <c r="MFD44" s="27"/>
      <c r="MFE44" s="27"/>
      <c r="MFF44" s="27"/>
      <c r="MFG44" s="27"/>
      <c r="MFH44" s="27"/>
      <c r="MFI44" s="27"/>
      <c r="MFJ44" s="27"/>
      <c r="MFK44" s="27"/>
      <c r="MFL44" s="27"/>
      <c r="MFM44" s="27"/>
      <c r="MFU44" s="27"/>
      <c r="MFV44" s="27"/>
      <c r="MFW44" s="27"/>
      <c r="MFX44" s="27"/>
      <c r="MFY44" s="27"/>
      <c r="MFZ44" s="27"/>
      <c r="MGA44" s="27"/>
      <c r="MGB44" s="27"/>
      <c r="MGC44" s="27"/>
      <c r="MGD44" s="27"/>
      <c r="MGE44" s="27"/>
      <c r="MGF44" s="27"/>
      <c r="MGG44" s="27"/>
      <c r="MGH44" s="27"/>
      <c r="MGI44" s="27"/>
      <c r="MGJ44" s="27"/>
      <c r="MGK44" s="27"/>
      <c r="MGL44" s="27"/>
      <c r="MGM44" s="27"/>
      <c r="MGN44" s="27"/>
      <c r="MGO44" s="27"/>
      <c r="MGP44" s="27"/>
      <c r="MGQ44" s="27"/>
      <c r="MGR44" s="27"/>
      <c r="MGS44" s="27"/>
      <c r="MGT44" s="27"/>
      <c r="MGU44" s="27"/>
      <c r="MGV44" s="27"/>
      <c r="MGW44" s="27"/>
      <c r="MGX44" s="27"/>
      <c r="MGY44" s="27"/>
      <c r="MGZ44" s="27"/>
      <c r="MHA44" s="27"/>
      <c r="MHB44" s="27"/>
      <c r="MHC44" s="27"/>
      <c r="MHD44" s="27"/>
      <c r="MHE44" s="27"/>
      <c r="MHF44" s="27"/>
      <c r="MHG44" s="27"/>
      <c r="MHH44" s="27"/>
      <c r="MHI44" s="27"/>
      <c r="MHJ44" s="27"/>
      <c r="MHK44" s="27"/>
      <c r="MHL44" s="27"/>
      <c r="MHM44" s="27"/>
      <c r="MHN44" s="27"/>
      <c r="MHO44" s="27"/>
      <c r="MHP44" s="27"/>
      <c r="MHQ44" s="27"/>
      <c r="MHR44" s="27"/>
      <c r="MHS44" s="27"/>
      <c r="MHT44" s="27"/>
      <c r="MHU44" s="27"/>
      <c r="MHV44" s="27"/>
      <c r="MHW44" s="27"/>
      <c r="MHX44" s="27"/>
      <c r="MHY44" s="27"/>
      <c r="MHZ44" s="27"/>
      <c r="MIA44" s="27"/>
      <c r="MIB44" s="27"/>
      <c r="MIC44" s="27"/>
      <c r="MID44" s="27"/>
      <c r="MIE44" s="27"/>
      <c r="MIF44" s="27"/>
      <c r="MIG44" s="27"/>
      <c r="MIH44" s="27"/>
      <c r="MII44" s="27"/>
      <c r="MIJ44" s="27"/>
      <c r="MIK44" s="27"/>
      <c r="MIL44" s="27"/>
      <c r="MIM44" s="27"/>
      <c r="MIN44" s="27"/>
      <c r="MIO44" s="27"/>
      <c r="MIP44" s="27"/>
      <c r="MIQ44" s="27"/>
      <c r="MIR44" s="27"/>
      <c r="MIS44" s="27"/>
      <c r="MIT44" s="27"/>
      <c r="MIU44" s="27"/>
      <c r="MIV44" s="27"/>
      <c r="MIW44" s="27"/>
      <c r="MIX44" s="27"/>
      <c r="MIY44" s="27"/>
      <c r="MIZ44" s="27"/>
      <c r="MJA44" s="27"/>
      <c r="MJB44" s="27"/>
      <c r="MJC44" s="27"/>
      <c r="MJD44" s="27"/>
      <c r="MJE44" s="27"/>
      <c r="MJF44" s="27"/>
      <c r="MJG44" s="27"/>
      <c r="MJH44" s="27"/>
      <c r="MJI44" s="27"/>
      <c r="MJJ44" s="27"/>
      <c r="MJK44" s="27"/>
      <c r="MJL44" s="27"/>
      <c r="MJM44" s="27"/>
      <c r="MJN44" s="27"/>
      <c r="MJO44" s="27"/>
      <c r="MJP44" s="27"/>
      <c r="MJQ44" s="27"/>
      <c r="MJR44" s="27"/>
      <c r="MJS44" s="27"/>
      <c r="MJT44" s="27"/>
      <c r="MJU44" s="27"/>
      <c r="MJV44" s="27"/>
      <c r="MJW44" s="27"/>
      <c r="MJX44" s="27"/>
      <c r="MJY44" s="27"/>
      <c r="MJZ44" s="27"/>
      <c r="MKA44" s="27"/>
      <c r="MKB44" s="27"/>
      <c r="MKC44" s="27"/>
      <c r="MKD44" s="27"/>
      <c r="MKE44" s="27"/>
      <c r="MKF44" s="27"/>
      <c r="MKG44" s="27"/>
      <c r="MKH44" s="27"/>
      <c r="MKI44" s="27"/>
      <c r="MKJ44" s="27"/>
      <c r="MKK44" s="27"/>
      <c r="MKL44" s="27"/>
      <c r="MKM44" s="27"/>
      <c r="MKN44" s="27"/>
      <c r="MKO44" s="27"/>
      <c r="MKP44" s="27"/>
      <c r="MKQ44" s="27"/>
      <c r="MKR44" s="27"/>
      <c r="MKS44" s="27"/>
      <c r="MKT44" s="27"/>
      <c r="MKU44" s="27"/>
      <c r="MKV44" s="27"/>
      <c r="MKW44" s="27"/>
      <c r="MKX44" s="27"/>
      <c r="MKY44" s="27"/>
      <c r="MKZ44" s="27"/>
      <c r="MLA44" s="27"/>
      <c r="MLB44" s="27"/>
      <c r="MLC44" s="27"/>
      <c r="MLD44" s="27"/>
      <c r="MLE44" s="27"/>
      <c r="MLF44" s="27"/>
      <c r="MLG44" s="27"/>
      <c r="MLH44" s="27"/>
      <c r="MLI44" s="27"/>
      <c r="MLJ44" s="27"/>
      <c r="MLK44" s="27"/>
      <c r="MLL44" s="27"/>
      <c r="MLM44" s="27"/>
      <c r="MLN44" s="27"/>
      <c r="MLO44" s="27"/>
      <c r="MLP44" s="27"/>
      <c r="MLQ44" s="27"/>
      <c r="MLR44" s="27"/>
      <c r="MLS44" s="27"/>
      <c r="MLT44" s="27"/>
      <c r="MLU44" s="27"/>
      <c r="MLV44" s="27"/>
      <c r="MLW44" s="27"/>
      <c r="MLX44" s="27"/>
      <c r="MLY44" s="27"/>
      <c r="MLZ44" s="27"/>
      <c r="MMA44" s="27"/>
      <c r="MMB44" s="27"/>
      <c r="MMC44" s="27"/>
      <c r="MMD44" s="27"/>
      <c r="MME44" s="27"/>
      <c r="MMF44" s="27"/>
      <c r="MMG44" s="27"/>
      <c r="MMH44" s="27"/>
      <c r="MMI44" s="27"/>
      <c r="MMJ44" s="27"/>
      <c r="MMK44" s="27"/>
      <c r="MML44" s="27"/>
      <c r="MMM44" s="27"/>
      <c r="MMN44" s="27"/>
      <c r="MMO44" s="27"/>
      <c r="MMP44" s="27"/>
      <c r="MMQ44" s="27"/>
      <c r="MMR44" s="27"/>
      <c r="MMS44" s="27"/>
      <c r="MMT44" s="27"/>
      <c r="MMU44" s="27"/>
      <c r="MMV44" s="27"/>
      <c r="MMW44" s="27"/>
      <c r="MMX44" s="27"/>
      <c r="MMY44" s="27"/>
      <c r="MMZ44" s="27"/>
      <c r="MNA44" s="27"/>
      <c r="MNB44" s="27"/>
      <c r="MNC44" s="27"/>
      <c r="MND44" s="27"/>
      <c r="MNE44" s="27"/>
      <c r="MNF44" s="27"/>
      <c r="MNG44" s="27"/>
      <c r="MNH44" s="27"/>
      <c r="MNI44" s="27"/>
      <c r="MNJ44" s="27"/>
      <c r="MNK44" s="27"/>
      <c r="MNL44" s="27"/>
      <c r="MNM44" s="27"/>
      <c r="MNN44" s="27"/>
      <c r="MNO44" s="27"/>
      <c r="MNP44" s="27"/>
      <c r="MNQ44" s="27"/>
      <c r="MNR44" s="27"/>
      <c r="MNS44" s="27"/>
      <c r="MNT44" s="27"/>
      <c r="MNU44" s="27"/>
      <c r="MNV44" s="27"/>
      <c r="MNW44" s="27"/>
      <c r="MNX44" s="27"/>
      <c r="MNY44" s="27"/>
      <c r="MNZ44" s="27"/>
      <c r="MOA44" s="27"/>
      <c r="MOB44" s="27"/>
      <c r="MOC44" s="27"/>
      <c r="MOD44" s="27"/>
      <c r="MOE44" s="27"/>
      <c r="MOF44" s="27"/>
      <c r="MOG44" s="27"/>
      <c r="MOH44" s="27"/>
      <c r="MOI44" s="27"/>
      <c r="MOJ44" s="27"/>
      <c r="MOK44" s="27"/>
      <c r="MOL44" s="27"/>
      <c r="MOM44" s="27"/>
      <c r="MON44" s="27"/>
      <c r="MOO44" s="27"/>
      <c r="MOP44" s="27"/>
      <c r="MOQ44" s="27"/>
      <c r="MOR44" s="27"/>
      <c r="MOT44" s="27"/>
      <c r="MOU44" s="27"/>
      <c r="MOV44" s="27"/>
      <c r="MOY44" s="27"/>
      <c r="MOZ44" s="27"/>
      <c r="MPA44" s="27"/>
      <c r="MPB44" s="27"/>
      <c r="MPC44" s="27"/>
      <c r="MPD44" s="27"/>
      <c r="MPE44" s="27"/>
      <c r="MPF44" s="27"/>
      <c r="MPG44" s="27"/>
      <c r="MPH44" s="27"/>
      <c r="MPI44" s="27"/>
      <c r="MPQ44" s="27"/>
      <c r="MPR44" s="27"/>
      <c r="MPS44" s="27"/>
      <c r="MPT44" s="27"/>
      <c r="MPU44" s="27"/>
      <c r="MPV44" s="27"/>
      <c r="MPW44" s="27"/>
      <c r="MPX44" s="27"/>
      <c r="MPY44" s="27"/>
      <c r="MPZ44" s="27"/>
      <c r="MQA44" s="27"/>
      <c r="MQB44" s="27"/>
      <c r="MQC44" s="27"/>
      <c r="MQD44" s="27"/>
      <c r="MQE44" s="27"/>
      <c r="MQF44" s="27"/>
      <c r="MQG44" s="27"/>
      <c r="MQH44" s="27"/>
      <c r="MQI44" s="27"/>
      <c r="MQJ44" s="27"/>
      <c r="MQK44" s="27"/>
      <c r="MQL44" s="27"/>
      <c r="MQM44" s="27"/>
      <c r="MQN44" s="27"/>
      <c r="MQO44" s="27"/>
      <c r="MQP44" s="27"/>
      <c r="MQQ44" s="27"/>
      <c r="MQR44" s="27"/>
      <c r="MQS44" s="27"/>
      <c r="MQT44" s="27"/>
      <c r="MQU44" s="27"/>
      <c r="MQV44" s="27"/>
      <c r="MQW44" s="27"/>
      <c r="MQX44" s="27"/>
      <c r="MQY44" s="27"/>
      <c r="MQZ44" s="27"/>
      <c r="MRA44" s="27"/>
      <c r="MRB44" s="27"/>
      <c r="MRC44" s="27"/>
      <c r="MRD44" s="27"/>
      <c r="MRE44" s="27"/>
      <c r="MRF44" s="27"/>
      <c r="MRG44" s="27"/>
      <c r="MRH44" s="27"/>
      <c r="MRI44" s="27"/>
      <c r="MRJ44" s="27"/>
      <c r="MRK44" s="27"/>
      <c r="MRL44" s="27"/>
      <c r="MRM44" s="27"/>
      <c r="MRN44" s="27"/>
      <c r="MRO44" s="27"/>
      <c r="MRP44" s="27"/>
      <c r="MRQ44" s="27"/>
      <c r="MRR44" s="27"/>
      <c r="MRS44" s="27"/>
      <c r="MRT44" s="27"/>
      <c r="MRU44" s="27"/>
      <c r="MRV44" s="27"/>
      <c r="MRW44" s="27"/>
      <c r="MRX44" s="27"/>
      <c r="MRY44" s="27"/>
      <c r="MRZ44" s="27"/>
      <c r="MSA44" s="27"/>
      <c r="MSB44" s="27"/>
      <c r="MSC44" s="27"/>
      <c r="MSD44" s="27"/>
      <c r="MSE44" s="27"/>
      <c r="MSF44" s="27"/>
      <c r="MSG44" s="27"/>
      <c r="MSH44" s="27"/>
      <c r="MSI44" s="27"/>
      <c r="MSJ44" s="27"/>
      <c r="MSK44" s="27"/>
      <c r="MSL44" s="27"/>
      <c r="MSM44" s="27"/>
      <c r="MSN44" s="27"/>
      <c r="MSO44" s="27"/>
      <c r="MSP44" s="27"/>
      <c r="MSQ44" s="27"/>
      <c r="MSR44" s="27"/>
      <c r="MSS44" s="27"/>
      <c r="MST44" s="27"/>
      <c r="MSU44" s="27"/>
      <c r="MSV44" s="27"/>
      <c r="MSW44" s="27"/>
      <c r="MSX44" s="27"/>
      <c r="MSY44" s="27"/>
      <c r="MSZ44" s="27"/>
      <c r="MTA44" s="27"/>
      <c r="MTB44" s="27"/>
      <c r="MTC44" s="27"/>
      <c r="MTD44" s="27"/>
      <c r="MTE44" s="27"/>
      <c r="MTF44" s="27"/>
      <c r="MTG44" s="27"/>
      <c r="MTH44" s="27"/>
      <c r="MTI44" s="27"/>
      <c r="MTJ44" s="27"/>
      <c r="MTK44" s="27"/>
      <c r="MTL44" s="27"/>
      <c r="MTM44" s="27"/>
      <c r="MTN44" s="27"/>
      <c r="MTO44" s="27"/>
      <c r="MTP44" s="27"/>
      <c r="MTQ44" s="27"/>
      <c r="MTR44" s="27"/>
      <c r="MTS44" s="27"/>
      <c r="MTT44" s="27"/>
      <c r="MTU44" s="27"/>
      <c r="MTV44" s="27"/>
      <c r="MTW44" s="27"/>
      <c r="MTX44" s="27"/>
      <c r="MTY44" s="27"/>
      <c r="MTZ44" s="27"/>
      <c r="MUA44" s="27"/>
      <c r="MUB44" s="27"/>
      <c r="MUC44" s="27"/>
      <c r="MUD44" s="27"/>
      <c r="MUE44" s="27"/>
      <c r="MUF44" s="27"/>
      <c r="MUG44" s="27"/>
      <c r="MUH44" s="27"/>
      <c r="MUI44" s="27"/>
      <c r="MUJ44" s="27"/>
      <c r="MUK44" s="27"/>
      <c r="MUL44" s="27"/>
      <c r="MUM44" s="27"/>
      <c r="MUN44" s="27"/>
      <c r="MUO44" s="27"/>
      <c r="MUP44" s="27"/>
      <c r="MUQ44" s="27"/>
      <c r="MUR44" s="27"/>
      <c r="MUS44" s="27"/>
      <c r="MUT44" s="27"/>
      <c r="MUU44" s="27"/>
      <c r="MUV44" s="27"/>
      <c r="MUW44" s="27"/>
      <c r="MUX44" s="27"/>
      <c r="MUY44" s="27"/>
      <c r="MUZ44" s="27"/>
      <c r="MVA44" s="27"/>
      <c r="MVB44" s="27"/>
      <c r="MVC44" s="27"/>
      <c r="MVD44" s="27"/>
      <c r="MVE44" s="27"/>
      <c r="MVF44" s="27"/>
      <c r="MVG44" s="27"/>
      <c r="MVH44" s="27"/>
      <c r="MVI44" s="27"/>
      <c r="MVJ44" s="27"/>
      <c r="MVK44" s="27"/>
      <c r="MVL44" s="27"/>
      <c r="MVM44" s="27"/>
      <c r="MVN44" s="27"/>
      <c r="MVO44" s="27"/>
      <c r="MVP44" s="27"/>
      <c r="MVQ44" s="27"/>
      <c r="MVR44" s="27"/>
      <c r="MVS44" s="27"/>
      <c r="MVT44" s="27"/>
      <c r="MVU44" s="27"/>
      <c r="MVV44" s="27"/>
      <c r="MVW44" s="27"/>
      <c r="MVX44" s="27"/>
      <c r="MVY44" s="27"/>
      <c r="MVZ44" s="27"/>
      <c r="MWA44" s="27"/>
      <c r="MWB44" s="27"/>
      <c r="MWC44" s="27"/>
      <c r="MWD44" s="27"/>
      <c r="MWE44" s="27"/>
      <c r="MWF44" s="27"/>
      <c r="MWG44" s="27"/>
      <c r="MWH44" s="27"/>
      <c r="MWI44" s="27"/>
      <c r="MWJ44" s="27"/>
      <c r="MWK44" s="27"/>
      <c r="MWL44" s="27"/>
      <c r="MWM44" s="27"/>
      <c r="MWN44" s="27"/>
      <c r="MWO44" s="27"/>
      <c r="MWP44" s="27"/>
      <c r="MWQ44" s="27"/>
      <c r="MWR44" s="27"/>
      <c r="MWS44" s="27"/>
      <c r="MWT44" s="27"/>
      <c r="MWU44" s="27"/>
      <c r="MWV44" s="27"/>
      <c r="MWW44" s="27"/>
      <c r="MWX44" s="27"/>
      <c r="MWY44" s="27"/>
      <c r="MWZ44" s="27"/>
      <c r="MXA44" s="27"/>
      <c r="MXB44" s="27"/>
      <c r="MXC44" s="27"/>
      <c r="MXD44" s="27"/>
      <c r="MXE44" s="27"/>
      <c r="MXF44" s="27"/>
      <c r="MXG44" s="27"/>
      <c r="MXH44" s="27"/>
      <c r="MXI44" s="27"/>
      <c r="MXJ44" s="27"/>
      <c r="MXK44" s="27"/>
      <c r="MXL44" s="27"/>
      <c r="MXM44" s="27"/>
      <c r="MXN44" s="27"/>
      <c r="MXO44" s="27"/>
      <c r="MXP44" s="27"/>
      <c r="MXQ44" s="27"/>
      <c r="MXR44" s="27"/>
      <c r="MXS44" s="27"/>
      <c r="MXT44" s="27"/>
      <c r="MXU44" s="27"/>
      <c r="MXV44" s="27"/>
      <c r="MXW44" s="27"/>
      <c r="MXX44" s="27"/>
      <c r="MXY44" s="27"/>
      <c r="MXZ44" s="27"/>
      <c r="MYA44" s="27"/>
      <c r="MYB44" s="27"/>
      <c r="MYC44" s="27"/>
      <c r="MYD44" s="27"/>
      <c r="MYE44" s="27"/>
      <c r="MYF44" s="27"/>
      <c r="MYG44" s="27"/>
      <c r="MYH44" s="27"/>
      <c r="MYI44" s="27"/>
      <c r="MYJ44" s="27"/>
      <c r="MYK44" s="27"/>
      <c r="MYL44" s="27"/>
      <c r="MYM44" s="27"/>
      <c r="MYN44" s="27"/>
      <c r="MYP44" s="27"/>
      <c r="MYQ44" s="27"/>
      <c r="MYR44" s="27"/>
      <c r="MYU44" s="27"/>
      <c r="MYV44" s="27"/>
      <c r="MYW44" s="27"/>
      <c r="MYX44" s="27"/>
      <c r="MYY44" s="27"/>
      <c r="MYZ44" s="27"/>
      <c r="MZA44" s="27"/>
      <c r="MZB44" s="27"/>
      <c r="MZC44" s="27"/>
      <c r="MZD44" s="27"/>
      <c r="MZE44" s="27"/>
      <c r="MZM44" s="27"/>
      <c r="MZN44" s="27"/>
      <c r="MZO44" s="27"/>
      <c r="MZP44" s="27"/>
      <c r="MZQ44" s="27"/>
      <c r="MZR44" s="27"/>
      <c r="MZS44" s="27"/>
      <c r="MZT44" s="27"/>
      <c r="MZU44" s="27"/>
      <c r="MZV44" s="27"/>
      <c r="MZW44" s="27"/>
      <c r="MZX44" s="27"/>
      <c r="MZY44" s="27"/>
      <c r="MZZ44" s="27"/>
      <c r="NAA44" s="27"/>
      <c r="NAB44" s="27"/>
      <c r="NAC44" s="27"/>
      <c r="NAD44" s="27"/>
      <c r="NAE44" s="27"/>
      <c r="NAF44" s="27"/>
      <c r="NAG44" s="27"/>
      <c r="NAH44" s="27"/>
      <c r="NAI44" s="27"/>
      <c r="NAJ44" s="27"/>
      <c r="NAK44" s="27"/>
      <c r="NAL44" s="27"/>
      <c r="NAM44" s="27"/>
      <c r="NAN44" s="27"/>
      <c r="NAO44" s="27"/>
      <c r="NAP44" s="27"/>
      <c r="NAQ44" s="27"/>
      <c r="NAR44" s="27"/>
      <c r="NAS44" s="27"/>
      <c r="NAT44" s="27"/>
      <c r="NAU44" s="27"/>
      <c r="NAV44" s="27"/>
      <c r="NAW44" s="27"/>
      <c r="NAX44" s="27"/>
      <c r="NAY44" s="27"/>
      <c r="NAZ44" s="27"/>
      <c r="NBA44" s="27"/>
      <c r="NBB44" s="27"/>
      <c r="NBC44" s="27"/>
      <c r="NBD44" s="27"/>
      <c r="NBE44" s="27"/>
      <c r="NBF44" s="27"/>
      <c r="NBG44" s="27"/>
      <c r="NBH44" s="27"/>
      <c r="NBI44" s="27"/>
      <c r="NBJ44" s="27"/>
      <c r="NBK44" s="27"/>
      <c r="NBL44" s="27"/>
      <c r="NBM44" s="27"/>
      <c r="NBN44" s="27"/>
      <c r="NBO44" s="27"/>
      <c r="NBP44" s="27"/>
      <c r="NBQ44" s="27"/>
      <c r="NBR44" s="27"/>
      <c r="NBS44" s="27"/>
      <c r="NBT44" s="27"/>
      <c r="NBU44" s="27"/>
      <c r="NBV44" s="27"/>
      <c r="NBW44" s="27"/>
      <c r="NBX44" s="27"/>
      <c r="NBY44" s="27"/>
      <c r="NBZ44" s="27"/>
      <c r="NCA44" s="27"/>
      <c r="NCB44" s="27"/>
      <c r="NCC44" s="27"/>
      <c r="NCD44" s="27"/>
      <c r="NCE44" s="27"/>
      <c r="NCF44" s="27"/>
      <c r="NCG44" s="27"/>
      <c r="NCH44" s="27"/>
      <c r="NCI44" s="27"/>
      <c r="NCJ44" s="27"/>
      <c r="NCK44" s="27"/>
      <c r="NCL44" s="27"/>
      <c r="NCM44" s="27"/>
      <c r="NCN44" s="27"/>
      <c r="NCO44" s="27"/>
      <c r="NCP44" s="27"/>
      <c r="NCQ44" s="27"/>
      <c r="NCR44" s="27"/>
      <c r="NCS44" s="27"/>
      <c r="NCT44" s="27"/>
      <c r="NCU44" s="27"/>
      <c r="NCV44" s="27"/>
      <c r="NCW44" s="27"/>
      <c r="NCX44" s="27"/>
      <c r="NCY44" s="27"/>
      <c r="NCZ44" s="27"/>
      <c r="NDA44" s="27"/>
      <c r="NDB44" s="27"/>
      <c r="NDC44" s="27"/>
      <c r="NDD44" s="27"/>
      <c r="NDE44" s="27"/>
      <c r="NDF44" s="27"/>
      <c r="NDG44" s="27"/>
      <c r="NDH44" s="27"/>
      <c r="NDI44" s="27"/>
      <c r="NDJ44" s="27"/>
      <c r="NDK44" s="27"/>
      <c r="NDL44" s="27"/>
      <c r="NDM44" s="27"/>
      <c r="NDN44" s="27"/>
      <c r="NDO44" s="27"/>
      <c r="NDP44" s="27"/>
      <c r="NDQ44" s="27"/>
      <c r="NDR44" s="27"/>
      <c r="NDS44" s="27"/>
      <c r="NDT44" s="27"/>
      <c r="NDU44" s="27"/>
      <c r="NDV44" s="27"/>
      <c r="NDW44" s="27"/>
      <c r="NDX44" s="27"/>
      <c r="NDY44" s="27"/>
      <c r="NDZ44" s="27"/>
      <c r="NEA44" s="27"/>
      <c r="NEB44" s="27"/>
      <c r="NEC44" s="27"/>
      <c r="NED44" s="27"/>
      <c r="NEE44" s="27"/>
      <c r="NEF44" s="27"/>
      <c r="NEG44" s="27"/>
      <c r="NEH44" s="27"/>
      <c r="NEI44" s="27"/>
      <c r="NEJ44" s="27"/>
      <c r="NEK44" s="27"/>
      <c r="NEL44" s="27"/>
      <c r="NEM44" s="27"/>
      <c r="NEN44" s="27"/>
      <c r="NEO44" s="27"/>
      <c r="NEP44" s="27"/>
      <c r="NEQ44" s="27"/>
      <c r="NER44" s="27"/>
      <c r="NES44" s="27"/>
      <c r="NET44" s="27"/>
      <c r="NEU44" s="27"/>
      <c r="NEV44" s="27"/>
      <c r="NEW44" s="27"/>
      <c r="NEX44" s="27"/>
      <c r="NEY44" s="27"/>
      <c r="NEZ44" s="27"/>
      <c r="NFA44" s="27"/>
      <c r="NFB44" s="27"/>
      <c r="NFC44" s="27"/>
      <c r="NFD44" s="27"/>
      <c r="NFE44" s="27"/>
      <c r="NFF44" s="27"/>
      <c r="NFG44" s="27"/>
      <c r="NFH44" s="27"/>
      <c r="NFI44" s="27"/>
      <c r="NFJ44" s="27"/>
      <c r="NFK44" s="27"/>
      <c r="NFL44" s="27"/>
      <c r="NFM44" s="27"/>
      <c r="NFN44" s="27"/>
      <c r="NFO44" s="27"/>
      <c r="NFP44" s="27"/>
      <c r="NFQ44" s="27"/>
      <c r="NFR44" s="27"/>
      <c r="NFS44" s="27"/>
      <c r="NFT44" s="27"/>
      <c r="NFU44" s="27"/>
      <c r="NFV44" s="27"/>
      <c r="NFW44" s="27"/>
      <c r="NFX44" s="27"/>
      <c r="NFY44" s="27"/>
      <c r="NFZ44" s="27"/>
      <c r="NGA44" s="27"/>
      <c r="NGB44" s="27"/>
      <c r="NGC44" s="27"/>
      <c r="NGD44" s="27"/>
      <c r="NGE44" s="27"/>
      <c r="NGF44" s="27"/>
      <c r="NGG44" s="27"/>
      <c r="NGH44" s="27"/>
      <c r="NGI44" s="27"/>
      <c r="NGJ44" s="27"/>
      <c r="NGK44" s="27"/>
      <c r="NGL44" s="27"/>
      <c r="NGM44" s="27"/>
      <c r="NGN44" s="27"/>
      <c r="NGO44" s="27"/>
      <c r="NGP44" s="27"/>
      <c r="NGQ44" s="27"/>
      <c r="NGR44" s="27"/>
      <c r="NGS44" s="27"/>
      <c r="NGT44" s="27"/>
      <c r="NGU44" s="27"/>
      <c r="NGV44" s="27"/>
      <c r="NGW44" s="27"/>
      <c r="NGX44" s="27"/>
      <c r="NGY44" s="27"/>
      <c r="NGZ44" s="27"/>
      <c r="NHA44" s="27"/>
      <c r="NHB44" s="27"/>
      <c r="NHC44" s="27"/>
      <c r="NHD44" s="27"/>
      <c r="NHE44" s="27"/>
      <c r="NHF44" s="27"/>
      <c r="NHG44" s="27"/>
      <c r="NHH44" s="27"/>
      <c r="NHI44" s="27"/>
      <c r="NHJ44" s="27"/>
      <c r="NHK44" s="27"/>
      <c r="NHL44" s="27"/>
      <c r="NHM44" s="27"/>
      <c r="NHN44" s="27"/>
      <c r="NHO44" s="27"/>
      <c r="NHP44" s="27"/>
      <c r="NHQ44" s="27"/>
      <c r="NHR44" s="27"/>
      <c r="NHS44" s="27"/>
      <c r="NHT44" s="27"/>
      <c r="NHU44" s="27"/>
      <c r="NHV44" s="27"/>
      <c r="NHW44" s="27"/>
      <c r="NHX44" s="27"/>
      <c r="NHY44" s="27"/>
      <c r="NHZ44" s="27"/>
      <c r="NIA44" s="27"/>
      <c r="NIB44" s="27"/>
      <c r="NIC44" s="27"/>
      <c r="NID44" s="27"/>
      <c r="NIE44" s="27"/>
      <c r="NIF44" s="27"/>
      <c r="NIG44" s="27"/>
      <c r="NIH44" s="27"/>
      <c r="NII44" s="27"/>
      <c r="NIJ44" s="27"/>
      <c r="NIL44" s="27"/>
      <c r="NIM44" s="27"/>
      <c r="NIN44" s="27"/>
      <c r="NIQ44" s="27"/>
      <c r="NIR44" s="27"/>
      <c r="NIS44" s="27"/>
      <c r="NIT44" s="27"/>
      <c r="NIU44" s="27"/>
      <c r="NIV44" s="27"/>
      <c r="NIW44" s="27"/>
      <c r="NIX44" s="27"/>
      <c r="NIY44" s="27"/>
      <c r="NIZ44" s="27"/>
      <c r="NJA44" s="27"/>
      <c r="NJI44" s="27"/>
      <c r="NJJ44" s="27"/>
      <c r="NJK44" s="27"/>
      <c r="NJL44" s="27"/>
      <c r="NJM44" s="27"/>
      <c r="NJN44" s="27"/>
      <c r="NJO44" s="27"/>
      <c r="NJP44" s="27"/>
      <c r="NJQ44" s="27"/>
      <c r="NJR44" s="27"/>
      <c r="NJS44" s="27"/>
      <c r="NJT44" s="27"/>
      <c r="NJU44" s="27"/>
      <c r="NJV44" s="27"/>
      <c r="NJW44" s="27"/>
      <c r="NJX44" s="27"/>
      <c r="NJY44" s="27"/>
      <c r="NJZ44" s="27"/>
      <c r="NKA44" s="27"/>
      <c r="NKB44" s="27"/>
      <c r="NKC44" s="27"/>
      <c r="NKD44" s="27"/>
      <c r="NKE44" s="27"/>
      <c r="NKF44" s="27"/>
      <c r="NKG44" s="27"/>
      <c r="NKH44" s="27"/>
      <c r="NKI44" s="27"/>
      <c r="NKJ44" s="27"/>
      <c r="NKK44" s="27"/>
      <c r="NKL44" s="27"/>
      <c r="NKM44" s="27"/>
      <c r="NKN44" s="27"/>
      <c r="NKO44" s="27"/>
      <c r="NKP44" s="27"/>
      <c r="NKQ44" s="27"/>
      <c r="NKR44" s="27"/>
      <c r="NKS44" s="27"/>
      <c r="NKT44" s="27"/>
      <c r="NKU44" s="27"/>
      <c r="NKV44" s="27"/>
      <c r="NKW44" s="27"/>
      <c r="NKX44" s="27"/>
      <c r="NKY44" s="27"/>
      <c r="NKZ44" s="27"/>
      <c r="NLA44" s="27"/>
      <c r="NLB44" s="27"/>
      <c r="NLC44" s="27"/>
      <c r="NLD44" s="27"/>
      <c r="NLE44" s="27"/>
      <c r="NLF44" s="27"/>
      <c r="NLG44" s="27"/>
      <c r="NLH44" s="27"/>
      <c r="NLI44" s="27"/>
      <c r="NLJ44" s="27"/>
      <c r="NLK44" s="27"/>
      <c r="NLL44" s="27"/>
      <c r="NLM44" s="27"/>
      <c r="NLN44" s="27"/>
      <c r="NLO44" s="27"/>
      <c r="NLP44" s="27"/>
      <c r="NLQ44" s="27"/>
      <c r="NLR44" s="27"/>
      <c r="NLS44" s="27"/>
      <c r="NLT44" s="27"/>
      <c r="NLU44" s="27"/>
      <c r="NLV44" s="27"/>
      <c r="NLW44" s="27"/>
      <c r="NLX44" s="27"/>
      <c r="NLY44" s="27"/>
      <c r="NLZ44" s="27"/>
      <c r="NMA44" s="27"/>
      <c r="NMB44" s="27"/>
      <c r="NMC44" s="27"/>
      <c r="NMD44" s="27"/>
      <c r="NME44" s="27"/>
      <c r="NMF44" s="27"/>
      <c r="NMG44" s="27"/>
      <c r="NMH44" s="27"/>
      <c r="NMI44" s="27"/>
      <c r="NMJ44" s="27"/>
      <c r="NMK44" s="27"/>
      <c r="NML44" s="27"/>
      <c r="NMM44" s="27"/>
      <c r="NMN44" s="27"/>
      <c r="NMO44" s="27"/>
      <c r="NMP44" s="27"/>
      <c r="NMQ44" s="27"/>
      <c r="NMR44" s="27"/>
      <c r="NMS44" s="27"/>
      <c r="NMT44" s="27"/>
      <c r="NMU44" s="27"/>
      <c r="NMV44" s="27"/>
      <c r="NMW44" s="27"/>
      <c r="NMX44" s="27"/>
      <c r="NMY44" s="27"/>
      <c r="NMZ44" s="27"/>
      <c r="NNA44" s="27"/>
      <c r="NNB44" s="27"/>
      <c r="NNC44" s="27"/>
      <c r="NND44" s="27"/>
      <c r="NNE44" s="27"/>
      <c r="NNF44" s="27"/>
      <c r="NNG44" s="27"/>
      <c r="NNH44" s="27"/>
      <c r="NNI44" s="27"/>
      <c r="NNJ44" s="27"/>
      <c r="NNK44" s="27"/>
      <c r="NNL44" s="27"/>
      <c r="NNM44" s="27"/>
      <c r="NNN44" s="27"/>
      <c r="NNO44" s="27"/>
      <c r="NNP44" s="27"/>
      <c r="NNQ44" s="27"/>
      <c r="NNR44" s="27"/>
      <c r="NNS44" s="27"/>
      <c r="NNT44" s="27"/>
      <c r="NNU44" s="27"/>
      <c r="NNV44" s="27"/>
      <c r="NNW44" s="27"/>
      <c r="NNX44" s="27"/>
      <c r="NNY44" s="27"/>
      <c r="NNZ44" s="27"/>
      <c r="NOA44" s="27"/>
      <c r="NOB44" s="27"/>
      <c r="NOC44" s="27"/>
      <c r="NOD44" s="27"/>
      <c r="NOE44" s="27"/>
      <c r="NOF44" s="27"/>
      <c r="NOG44" s="27"/>
      <c r="NOH44" s="27"/>
      <c r="NOI44" s="27"/>
      <c r="NOJ44" s="27"/>
      <c r="NOK44" s="27"/>
      <c r="NOL44" s="27"/>
      <c r="NOM44" s="27"/>
      <c r="NON44" s="27"/>
      <c r="NOO44" s="27"/>
      <c r="NOP44" s="27"/>
      <c r="NOQ44" s="27"/>
      <c r="NOR44" s="27"/>
      <c r="NOS44" s="27"/>
      <c r="NOT44" s="27"/>
      <c r="NOU44" s="27"/>
      <c r="NOV44" s="27"/>
      <c r="NOW44" s="27"/>
      <c r="NOX44" s="27"/>
      <c r="NOY44" s="27"/>
      <c r="NOZ44" s="27"/>
      <c r="NPA44" s="27"/>
      <c r="NPB44" s="27"/>
      <c r="NPC44" s="27"/>
      <c r="NPD44" s="27"/>
      <c r="NPE44" s="27"/>
      <c r="NPF44" s="27"/>
      <c r="NPG44" s="27"/>
      <c r="NPH44" s="27"/>
      <c r="NPI44" s="27"/>
      <c r="NPJ44" s="27"/>
      <c r="NPK44" s="27"/>
      <c r="NPL44" s="27"/>
      <c r="NPM44" s="27"/>
      <c r="NPN44" s="27"/>
      <c r="NPO44" s="27"/>
      <c r="NPP44" s="27"/>
      <c r="NPQ44" s="27"/>
      <c r="NPR44" s="27"/>
      <c r="NPS44" s="27"/>
      <c r="NPT44" s="27"/>
      <c r="NPU44" s="27"/>
      <c r="NPV44" s="27"/>
      <c r="NPW44" s="27"/>
      <c r="NPX44" s="27"/>
      <c r="NPY44" s="27"/>
      <c r="NPZ44" s="27"/>
      <c r="NQA44" s="27"/>
      <c r="NQB44" s="27"/>
      <c r="NQC44" s="27"/>
      <c r="NQD44" s="27"/>
      <c r="NQE44" s="27"/>
      <c r="NQF44" s="27"/>
      <c r="NQG44" s="27"/>
      <c r="NQH44" s="27"/>
      <c r="NQI44" s="27"/>
      <c r="NQJ44" s="27"/>
      <c r="NQK44" s="27"/>
      <c r="NQL44" s="27"/>
      <c r="NQM44" s="27"/>
      <c r="NQN44" s="27"/>
      <c r="NQO44" s="27"/>
      <c r="NQP44" s="27"/>
      <c r="NQQ44" s="27"/>
      <c r="NQR44" s="27"/>
      <c r="NQS44" s="27"/>
      <c r="NQT44" s="27"/>
      <c r="NQU44" s="27"/>
      <c r="NQV44" s="27"/>
      <c r="NQW44" s="27"/>
      <c r="NQX44" s="27"/>
      <c r="NQY44" s="27"/>
      <c r="NQZ44" s="27"/>
      <c r="NRA44" s="27"/>
      <c r="NRB44" s="27"/>
      <c r="NRC44" s="27"/>
      <c r="NRD44" s="27"/>
      <c r="NRE44" s="27"/>
      <c r="NRF44" s="27"/>
      <c r="NRG44" s="27"/>
      <c r="NRH44" s="27"/>
      <c r="NRI44" s="27"/>
      <c r="NRJ44" s="27"/>
      <c r="NRK44" s="27"/>
      <c r="NRL44" s="27"/>
      <c r="NRM44" s="27"/>
      <c r="NRN44" s="27"/>
      <c r="NRO44" s="27"/>
      <c r="NRP44" s="27"/>
      <c r="NRQ44" s="27"/>
      <c r="NRR44" s="27"/>
      <c r="NRS44" s="27"/>
      <c r="NRT44" s="27"/>
      <c r="NRU44" s="27"/>
      <c r="NRV44" s="27"/>
      <c r="NRW44" s="27"/>
      <c r="NRX44" s="27"/>
      <c r="NRY44" s="27"/>
      <c r="NRZ44" s="27"/>
      <c r="NSA44" s="27"/>
      <c r="NSB44" s="27"/>
      <c r="NSC44" s="27"/>
      <c r="NSD44" s="27"/>
      <c r="NSE44" s="27"/>
      <c r="NSF44" s="27"/>
      <c r="NSH44" s="27"/>
      <c r="NSI44" s="27"/>
      <c r="NSJ44" s="27"/>
      <c r="NSM44" s="27"/>
      <c r="NSN44" s="27"/>
      <c r="NSO44" s="27"/>
      <c r="NSP44" s="27"/>
      <c r="NSQ44" s="27"/>
      <c r="NSR44" s="27"/>
      <c r="NSS44" s="27"/>
      <c r="NST44" s="27"/>
      <c r="NSU44" s="27"/>
      <c r="NSV44" s="27"/>
      <c r="NSW44" s="27"/>
      <c r="NTE44" s="27"/>
      <c r="NTF44" s="27"/>
      <c r="NTG44" s="27"/>
      <c r="NTH44" s="27"/>
      <c r="NTI44" s="27"/>
      <c r="NTJ44" s="27"/>
      <c r="NTK44" s="27"/>
      <c r="NTL44" s="27"/>
      <c r="NTM44" s="27"/>
      <c r="NTN44" s="27"/>
      <c r="NTO44" s="27"/>
      <c r="NTP44" s="27"/>
      <c r="NTQ44" s="27"/>
      <c r="NTR44" s="27"/>
      <c r="NTS44" s="27"/>
      <c r="NTT44" s="27"/>
      <c r="NTU44" s="27"/>
      <c r="NTV44" s="27"/>
      <c r="NTW44" s="27"/>
      <c r="NTX44" s="27"/>
      <c r="NTY44" s="27"/>
      <c r="NTZ44" s="27"/>
      <c r="NUA44" s="27"/>
      <c r="NUB44" s="27"/>
      <c r="NUC44" s="27"/>
      <c r="NUD44" s="27"/>
      <c r="NUE44" s="27"/>
      <c r="NUF44" s="27"/>
      <c r="NUG44" s="27"/>
      <c r="NUH44" s="27"/>
      <c r="NUI44" s="27"/>
      <c r="NUJ44" s="27"/>
      <c r="NUK44" s="27"/>
      <c r="NUL44" s="27"/>
      <c r="NUM44" s="27"/>
      <c r="NUN44" s="27"/>
      <c r="NUO44" s="27"/>
      <c r="NUP44" s="27"/>
      <c r="NUQ44" s="27"/>
      <c r="NUR44" s="27"/>
      <c r="NUS44" s="27"/>
      <c r="NUT44" s="27"/>
      <c r="NUU44" s="27"/>
      <c r="NUV44" s="27"/>
      <c r="NUW44" s="27"/>
      <c r="NUX44" s="27"/>
      <c r="NUY44" s="27"/>
      <c r="NUZ44" s="27"/>
      <c r="NVA44" s="27"/>
      <c r="NVB44" s="27"/>
      <c r="NVC44" s="27"/>
      <c r="NVD44" s="27"/>
      <c r="NVE44" s="27"/>
      <c r="NVF44" s="27"/>
      <c r="NVG44" s="27"/>
      <c r="NVH44" s="27"/>
      <c r="NVI44" s="27"/>
      <c r="NVJ44" s="27"/>
      <c r="NVK44" s="27"/>
      <c r="NVL44" s="27"/>
      <c r="NVM44" s="27"/>
      <c r="NVN44" s="27"/>
      <c r="NVO44" s="27"/>
      <c r="NVP44" s="27"/>
      <c r="NVQ44" s="27"/>
      <c r="NVR44" s="27"/>
      <c r="NVS44" s="27"/>
      <c r="NVT44" s="27"/>
      <c r="NVU44" s="27"/>
      <c r="NVV44" s="27"/>
      <c r="NVW44" s="27"/>
      <c r="NVX44" s="27"/>
      <c r="NVY44" s="27"/>
      <c r="NVZ44" s="27"/>
      <c r="NWA44" s="27"/>
      <c r="NWB44" s="27"/>
      <c r="NWC44" s="27"/>
      <c r="NWD44" s="27"/>
      <c r="NWE44" s="27"/>
      <c r="NWF44" s="27"/>
      <c r="NWG44" s="27"/>
      <c r="NWH44" s="27"/>
      <c r="NWI44" s="27"/>
      <c r="NWJ44" s="27"/>
      <c r="NWK44" s="27"/>
      <c r="NWL44" s="27"/>
      <c r="NWM44" s="27"/>
      <c r="NWN44" s="27"/>
      <c r="NWO44" s="27"/>
      <c r="NWP44" s="27"/>
      <c r="NWQ44" s="27"/>
      <c r="NWR44" s="27"/>
      <c r="NWS44" s="27"/>
      <c r="NWT44" s="27"/>
      <c r="NWU44" s="27"/>
      <c r="NWV44" s="27"/>
      <c r="NWW44" s="27"/>
      <c r="NWX44" s="27"/>
      <c r="NWY44" s="27"/>
      <c r="NWZ44" s="27"/>
      <c r="NXA44" s="27"/>
      <c r="NXB44" s="27"/>
      <c r="NXC44" s="27"/>
      <c r="NXD44" s="27"/>
      <c r="NXE44" s="27"/>
      <c r="NXF44" s="27"/>
      <c r="NXG44" s="27"/>
      <c r="NXH44" s="27"/>
      <c r="NXI44" s="27"/>
      <c r="NXJ44" s="27"/>
      <c r="NXK44" s="27"/>
      <c r="NXL44" s="27"/>
      <c r="NXM44" s="27"/>
      <c r="NXN44" s="27"/>
      <c r="NXO44" s="27"/>
      <c r="NXP44" s="27"/>
      <c r="NXQ44" s="27"/>
      <c r="NXR44" s="27"/>
      <c r="NXS44" s="27"/>
      <c r="NXT44" s="27"/>
      <c r="NXU44" s="27"/>
      <c r="NXV44" s="27"/>
      <c r="NXW44" s="27"/>
      <c r="NXX44" s="27"/>
      <c r="NXY44" s="27"/>
      <c r="NXZ44" s="27"/>
      <c r="NYA44" s="27"/>
      <c r="NYB44" s="27"/>
      <c r="NYC44" s="27"/>
      <c r="NYD44" s="27"/>
      <c r="NYE44" s="27"/>
      <c r="NYF44" s="27"/>
      <c r="NYG44" s="27"/>
      <c r="NYH44" s="27"/>
      <c r="NYI44" s="27"/>
      <c r="NYJ44" s="27"/>
      <c r="NYK44" s="27"/>
      <c r="NYL44" s="27"/>
      <c r="NYM44" s="27"/>
      <c r="NYN44" s="27"/>
      <c r="NYO44" s="27"/>
      <c r="NYP44" s="27"/>
      <c r="NYQ44" s="27"/>
      <c r="NYR44" s="27"/>
      <c r="NYS44" s="27"/>
      <c r="NYT44" s="27"/>
      <c r="NYU44" s="27"/>
      <c r="NYV44" s="27"/>
      <c r="NYW44" s="27"/>
      <c r="NYX44" s="27"/>
      <c r="NYY44" s="27"/>
      <c r="NYZ44" s="27"/>
      <c r="NZA44" s="27"/>
      <c r="NZB44" s="27"/>
      <c r="NZC44" s="27"/>
      <c r="NZD44" s="27"/>
      <c r="NZE44" s="27"/>
      <c r="NZF44" s="27"/>
      <c r="NZG44" s="27"/>
      <c r="NZH44" s="27"/>
      <c r="NZI44" s="27"/>
      <c r="NZJ44" s="27"/>
      <c r="NZK44" s="27"/>
      <c r="NZL44" s="27"/>
      <c r="NZM44" s="27"/>
      <c r="NZN44" s="27"/>
      <c r="NZO44" s="27"/>
      <c r="NZP44" s="27"/>
      <c r="NZQ44" s="27"/>
      <c r="NZR44" s="27"/>
      <c r="NZS44" s="27"/>
      <c r="NZT44" s="27"/>
      <c r="NZU44" s="27"/>
      <c r="NZV44" s="27"/>
      <c r="NZW44" s="27"/>
      <c r="NZX44" s="27"/>
      <c r="NZY44" s="27"/>
      <c r="NZZ44" s="27"/>
      <c r="OAA44" s="27"/>
      <c r="OAB44" s="27"/>
      <c r="OAC44" s="27"/>
      <c r="OAD44" s="27"/>
      <c r="OAE44" s="27"/>
      <c r="OAF44" s="27"/>
      <c r="OAG44" s="27"/>
      <c r="OAH44" s="27"/>
      <c r="OAI44" s="27"/>
      <c r="OAJ44" s="27"/>
      <c r="OAK44" s="27"/>
      <c r="OAL44" s="27"/>
      <c r="OAM44" s="27"/>
      <c r="OAN44" s="27"/>
      <c r="OAO44" s="27"/>
      <c r="OAP44" s="27"/>
      <c r="OAQ44" s="27"/>
      <c r="OAR44" s="27"/>
      <c r="OAS44" s="27"/>
      <c r="OAT44" s="27"/>
      <c r="OAU44" s="27"/>
      <c r="OAV44" s="27"/>
      <c r="OAW44" s="27"/>
      <c r="OAX44" s="27"/>
      <c r="OAY44" s="27"/>
      <c r="OAZ44" s="27"/>
      <c r="OBA44" s="27"/>
      <c r="OBB44" s="27"/>
      <c r="OBC44" s="27"/>
      <c r="OBD44" s="27"/>
      <c r="OBE44" s="27"/>
      <c r="OBF44" s="27"/>
      <c r="OBG44" s="27"/>
      <c r="OBH44" s="27"/>
      <c r="OBI44" s="27"/>
      <c r="OBJ44" s="27"/>
      <c r="OBK44" s="27"/>
      <c r="OBL44" s="27"/>
      <c r="OBM44" s="27"/>
      <c r="OBN44" s="27"/>
      <c r="OBO44" s="27"/>
      <c r="OBP44" s="27"/>
      <c r="OBQ44" s="27"/>
      <c r="OBR44" s="27"/>
      <c r="OBS44" s="27"/>
      <c r="OBT44" s="27"/>
      <c r="OBU44" s="27"/>
      <c r="OBV44" s="27"/>
      <c r="OBW44" s="27"/>
      <c r="OBX44" s="27"/>
      <c r="OBY44" s="27"/>
      <c r="OBZ44" s="27"/>
      <c r="OCA44" s="27"/>
      <c r="OCB44" s="27"/>
      <c r="OCD44" s="27"/>
      <c r="OCE44" s="27"/>
      <c r="OCF44" s="27"/>
      <c r="OCI44" s="27"/>
      <c r="OCJ44" s="27"/>
      <c r="OCK44" s="27"/>
      <c r="OCL44" s="27"/>
      <c r="OCM44" s="27"/>
      <c r="OCN44" s="27"/>
      <c r="OCO44" s="27"/>
      <c r="OCP44" s="27"/>
      <c r="OCQ44" s="27"/>
      <c r="OCR44" s="27"/>
      <c r="OCS44" s="27"/>
      <c r="ODA44" s="27"/>
      <c r="ODB44" s="27"/>
      <c r="ODC44" s="27"/>
      <c r="ODD44" s="27"/>
      <c r="ODE44" s="27"/>
      <c r="ODF44" s="27"/>
      <c r="ODG44" s="27"/>
      <c r="ODH44" s="27"/>
      <c r="ODI44" s="27"/>
      <c r="ODJ44" s="27"/>
      <c r="ODK44" s="27"/>
      <c r="ODL44" s="27"/>
      <c r="ODM44" s="27"/>
      <c r="ODN44" s="27"/>
      <c r="ODO44" s="27"/>
      <c r="ODP44" s="27"/>
      <c r="ODQ44" s="27"/>
      <c r="ODR44" s="27"/>
      <c r="ODS44" s="27"/>
      <c r="ODT44" s="27"/>
      <c r="ODU44" s="27"/>
      <c r="ODV44" s="27"/>
      <c r="ODW44" s="27"/>
      <c r="ODX44" s="27"/>
      <c r="ODY44" s="27"/>
      <c r="ODZ44" s="27"/>
      <c r="OEA44" s="27"/>
      <c r="OEB44" s="27"/>
      <c r="OEC44" s="27"/>
      <c r="OED44" s="27"/>
      <c r="OEE44" s="27"/>
      <c r="OEF44" s="27"/>
      <c r="OEG44" s="27"/>
      <c r="OEH44" s="27"/>
      <c r="OEI44" s="27"/>
      <c r="OEJ44" s="27"/>
      <c r="OEK44" s="27"/>
      <c r="OEL44" s="27"/>
      <c r="OEM44" s="27"/>
      <c r="OEN44" s="27"/>
      <c r="OEO44" s="27"/>
      <c r="OEP44" s="27"/>
      <c r="OEQ44" s="27"/>
      <c r="OER44" s="27"/>
      <c r="OES44" s="27"/>
      <c r="OET44" s="27"/>
      <c r="OEU44" s="27"/>
      <c r="OEV44" s="27"/>
      <c r="OEW44" s="27"/>
      <c r="OEX44" s="27"/>
      <c r="OEY44" s="27"/>
      <c r="OEZ44" s="27"/>
      <c r="OFA44" s="27"/>
      <c r="OFB44" s="27"/>
      <c r="OFC44" s="27"/>
      <c r="OFD44" s="27"/>
      <c r="OFE44" s="27"/>
      <c r="OFF44" s="27"/>
      <c r="OFG44" s="27"/>
      <c r="OFH44" s="27"/>
      <c r="OFI44" s="27"/>
      <c r="OFJ44" s="27"/>
      <c r="OFK44" s="27"/>
      <c r="OFL44" s="27"/>
      <c r="OFM44" s="27"/>
      <c r="OFN44" s="27"/>
      <c r="OFO44" s="27"/>
      <c r="OFP44" s="27"/>
      <c r="OFQ44" s="27"/>
      <c r="OFR44" s="27"/>
      <c r="OFS44" s="27"/>
      <c r="OFT44" s="27"/>
      <c r="OFU44" s="27"/>
      <c r="OFV44" s="27"/>
      <c r="OFW44" s="27"/>
      <c r="OFX44" s="27"/>
      <c r="OFY44" s="27"/>
      <c r="OFZ44" s="27"/>
      <c r="OGA44" s="27"/>
      <c r="OGB44" s="27"/>
      <c r="OGC44" s="27"/>
      <c r="OGD44" s="27"/>
      <c r="OGE44" s="27"/>
      <c r="OGF44" s="27"/>
      <c r="OGG44" s="27"/>
      <c r="OGH44" s="27"/>
      <c r="OGI44" s="27"/>
      <c r="OGJ44" s="27"/>
      <c r="OGK44" s="27"/>
      <c r="OGL44" s="27"/>
      <c r="OGM44" s="27"/>
      <c r="OGN44" s="27"/>
      <c r="OGO44" s="27"/>
      <c r="OGP44" s="27"/>
      <c r="OGQ44" s="27"/>
      <c r="OGR44" s="27"/>
      <c r="OGS44" s="27"/>
      <c r="OGT44" s="27"/>
      <c r="OGU44" s="27"/>
      <c r="OGV44" s="27"/>
      <c r="OGW44" s="27"/>
      <c r="OGX44" s="27"/>
      <c r="OGY44" s="27"/>
      <c r="OGZ44" s="27"/>
      <c r="OHA44" s="27"/>
      <c r="OHB44" s="27"/>
      <c r="OHC44" s="27"/>
      <c r="OHD44" s="27"/>
      <c r="OHE44" s="27"/>
      <c r="OHF44" s="27"/>
      <c r="OHG44" s="27"/>
      <c r="OHH44" s="27"/>
      <c r="OHI44" s="27"/>
      <c r="OHJ44" s="27"/>
      <c r="OHK44" s="27"/>
      <c r="OHL44" s="27"/>
      <c r="OHM44" s="27"/>
      <c r="OHN44" s="27"/>
      <c r="OHO44" s="27"/>
      <c r="OHP44" s="27"/>
      <c r="OHQ44" s="27"/>
      <c r="OHR44" s="27"/>
      <c r="OHS44" s="27"/>
      <c r="OHT44" s="27"/>
      <c r="OHU44" s="27"/>
      <c r="OHV44" s="27"/>
      <c r="OHW44" s="27"/>
      <c r="OHX44" s="27"/>
      <c r="OHY44" s="27"/>
      <c r="OHZ44" s="27"/>
      <c r="OIA44" s="27"/>
      <c r="OIB44" s="27"/>
      <c r="OIC44" s="27"/>
      <c r="OID44" s="27"/>
      <c r="OIE44" s="27"/>
      <c r="OIF44" s="27"/>
      <c r="OIG44" s="27"/>
      <c r="OIH44" s="27"/>
      <c r="OII44" s="27"/>
      <c r="OIJ44" s="27"/>
      <c r="OIK44" s="27"/>
      <c r="OIL44" s="27"/>
      <c r="OIM44" s="27"/>
      <c r="OIN44" s="27"/>
      <c r="OIO44" s="27"/>
      <c r="OIP44" s="27"/>
      <c r="OIQ44" s="27"/>
      <c r="OIR44" s="27"/>
      <c r="OIS44" s="27"/>
      <c r="OIT44" s="27"/>
      <c r="OIU44" s="27"/>
      <c r="OIV44" s="27"/>
      <c r="OIW44" s="27"/>
      <c r="OIX44" s="27"/>
      <c r="OIY44" s="27"/>
      <c r="OIZ44" s="27"/>
      <c r="OJA44" s="27"/>
      <c r="OJB44" s="27"/>
      <c r="OJC44" s="27"/>
      <c r="OJD44" s="27"/>
      <c r="OJE44" s="27"/>
      <c r="OJF44" s="27"/>
      <c r="OJG44" s="27"/>
      <c r="OJH44" s="27"/>
      <c r="OJI44" s="27"/>
      <c r="OJJ44" s="27"/>
      <c r="OJK44" s="27"/>
      <c r="OJL44" s="27"/>
      <c r="OJM44" s="27"/>
      <c r="OJN44" s="27"/>
      <c r="OJO44" s="27"/>
      <c r="OJP44" s="27"/>
      <c r="OJQ44" s="27"/>
      <c r="OJR44" s="27"/>
      <c r="OJS44" s="27"/>
      <c r="OJT44" s="27"/>
      <c r="OJU44" s="27"/>
      <c r="OJV44" s="27"/>
      <c r="OJW44" s="27"/>
      <c r="OJX44" s="27"/>
      <c r="OJY44" s="27"/>
      <c r="OJZ44" s="27"/>
      <c r="OKA44" s="27"/>
      <c r="OKB44" s="27"/>
      <c r="OKC44" s="27"/>
      <c r="OKD44" s="27"/>
      <c r="OKE44" s="27"/>
      <c r="OKF44" s="27"/>
      <c r="OKG44" s="27"/>
      <c r="OKH44" s="27"/>
      <c r="OKI44" s="27"/>
      <c r="OKJ44" s="27"/>
      <c r="OKK44" s="27"/>
      <c r="OKL44" s="27"/>
      <c r="OKM44" s="27"/>
      <c r="OKN44" s="27"/>
      <c r="OKO44" s="27"/>
      <c r="OKP44" s="27"/>
      <c r="OKQ44" s="27"/>
      <c r="OKR44" s="27"/>
      <c r="OKS44" s="27"/>
      <c r="OKT44" s="27"/>
      <c r="OKU44" s="27"/>
      <c r="OKV44" s="27"/>
      <c r="OKW44" s="27"/>
      <c r="OKX44" s="27"/>
      <c r="OKY44" s="27"/>
      <c r="OKZ44" s="27"/>
      <c r="OLA44" s="27"/>
      <c r="OLB44" s="27"/>
      <c r="OLC44" s="27"/>
      <c r="OLD44" s="27"/>
      <c r="OLE44" s="27"/>
      <c r="OLF44" s="27"/>
      <c r="OLG44" s="27"/>
      <c r="OLH44" s="27"/>
      <c r="OLI44" s="27"/>
      <c r="OLJ44" s="27"/>
      <c r="OLK44" s="27"/>
      <c r="OLL44" s="27"/>
      <c r="OLM44" s="27"/>
      <c r="OLN44" s="27"/>
      <c r="OLO44" s="27"/>
      <c r="OLP44" s="27"/>
      <c r="OLQ44" s="27"/>
      <c r="OLR44" s="27"/>
      <c r="OLS44" s="27"/>
      <c r="OLT44" s="27"/>
      <c r="OLU44" s="27"/>
      <c r="OLV44" s="27"/>
      <c r="OLW44" s="27"/>
      <c r="OLX44" s="27"/>
      <c r="OLZ44" s="27"/>
      <c r="OMA44" s="27"/>
      <c r="OMB44" s="27"/>
      <c r="OME44" s="27"/>
      <c r="OMF44" s="27"/>
      <c r="OMG44" s="27"/>
      <c r="OMH44" s="27"/>
      <c r="OMI44" s="27"/>
      <c r="OMJ44" s="27"/>
      <c r="OMK44" s="27"/>
      <c r="OML44" s="27"/>
      <c r="OMM44" s="27"/>
      <c r="OMN44" s="27"/>
      <c r="OMO44" s="27"/>
      <c r="OMW44" s="27"/>
      <c r="OMX44" s="27"/>
      <c r="OMY44" s="27"/>
      <c r="OMZ44" s="27"/>
      <c r="ONA44" s="27"/>
      <c r="ONB44" s="27"/>
      <c r="ONC44" s="27"/>
      <c r="OND44" s="27"/>
      <c r="ONE44" s="27"/>
      <c r="ONF44" s="27"/>
      <c r="ONG44" s="27"/>
      <c r="ONH44" s="27"/>
      <c r="ONI44" s="27"/>
      <c r="ONJ44" s="27"/>
      <c r="ONK44" s="27"/>
      <c r="ONL44" s="27"/>
      <c r="ONM44" s="27"/>
      <c r="ONN44" s="27"/>
      <c r="ONO44" s="27"/>
      <c r="ONP44" s="27"/>
      <c r="ONQ44" s="27"/>
      <c r="ONR44" s="27"/>
      <c r="ONS44" s="27"/>
      <c r="ONT44" s="27"/>
      <c r="ONU44" s="27"/>
      <c r="ONV44" s="27"/>
      <c r="ONW44" s="27"/>
      <c r="ONX44" s="27"/>
      <c r="ONY44" s="27"/>
      <c r="ONZ44" s="27"/>
      <c r="OOA44" s="27"/>
      <c r="OOB44" s="27"/>
      <c r="OOC44" s="27"/>
      <c r="OOD44" s="27"/>
      <c r="OOE44" s="27"/>
      <c r="OOF44" s="27"/>
      <c r="OOG44" s="27"/>
      <c r="OOH44" s="27"/>
      <c r="OOI44" s="27"/>
      <c r="OOJ44" s="27"/>
      <c r="OOK44" s="27"/>
      <c r="OOL44" s="27"/>
      <c r="OOM44" s="27"/>
      <c r="OON44" s="27"/>
      <c r="OOO44" s="27"/>
      <c r="OOP44" s="27"/>
      <c r="OOQ44" s="27"/>
      <c r="OOR44" s="27"/>
      <c r="OOS44" s="27"/>
      <c r="OOT44" s="27"/>
      <c r="OOU44" s="27"/>
      <c r="OOV44" s="27"/>
      <c r="OOW44" s="27"/>
      <c r="OOX44" s="27"/>
      <c r="OOY44" s="27"/>
      <c r="OOZ44" s="27"/>
      <c r="OPA44" s="27"/>
      <c r="OPB44" s="27"/>
      <c r="OPC44" s="27"/>
      <c r="OPD44" s="27"/>
      <c r="OPE44" s="27"/>
      <c r="OPF44" s="27"/>
      <c r="OPG44" s="27"/>
      <c r="OPH44" s="27"/>
      <c r="OPI44" s="27"/>
      <c r="OPJ44" s="27"/>
      <c r="OPK44" s="27"/>
      <c r="OPL44" s="27"/>
      <c r="OPM44" s="27"/>
      <c r="OPN44" s="27"/>
      <c r="OPO44" s="27"/>
      <c r="OPP44" s="27"/>
      <c r="OPQ44" s="27"/>
      <c r="OPR44" s="27"/>
      <c r="OPS44" s="27"/>
      <c r="OPT44" s="27"/>
      <c r="OPU44" s="27"/>
      <c r="OPV44" s="27"/>
      <c r="OPW44" s="27"/>
      <c r="OPX44" s="27"/>
      <c r="OPY44" s="27"/>
      <c r="OPZ44" s="27"/>
      <c r="OQA44" s="27"/>
      <c r="OQB44" s="27"/>
      <c r="OQC44" s="27"/>
      <c r="OQD44" s="27"/>
      <c r="OQE44" s="27"/>
      <c r="OQF44" s="27"/>
      <c r="OQG44" s="27"/>
      <c r="OQH44" s="27"/>
      <c r="OQI44" s="27"/>
      <c r="OQJ44" s="27"/>
      <c r="OQK44" s="27"/>
      <c r="OQL44" s="27"/>
      <c r="OQM44" s="27"/>
      <c r="OQN44" s="27"/>
      <c r="OQO44" s="27"/>
      <c r="OQP44" s="27"/>
      <c r="OQQ44" s="27"/>
      <c r="OQR44" s="27"/>
      <c r="OQS44" s="27"/>
      <c r="OQT44" s="27"/>
      <c r="OQU44" s="27"/>
      <c r="OQV44" s="27"/>
      <c r="OQW44" s="27"/>
      <c r="OQX44" s="27"/>
      <c r="OQY44" s="27"/>
      <c r="OQZ44" s="27"/>
      <c r="ORA44" s="27"/>
      <c r="ORB44" s="27"/>
      <c r="ORC44" s="27"/>
      <c r="ORD44" s="27"/>
      <c r="ORE44" s="27"/>
      <c r="ORF44" s="27"/>
      <c r="ORG44" s="27"/>
      <c r="ORH44" s="27"/>
      <c r="ORI44" s="27"/>
      <c r="ORJ44" s="27"/>
      <c r="ORK44" s="27"/>
      <c r="ORL44" s="27"/>
      <c r="ORM44" s="27"/>
      <c r="ORN44" s="27"/>
      <c r="ORO44" s="27"/>
      <c r="ORP44" s="27"/>
      <c r="ORQ44" s="27"/>
      <c r="ORR44" s="27"/>
      <c r="ORS44" s="27"/>
      <c r="ORT44" s="27"/>
      <c r="ORU44" s="27"/>
      <c r="ORV44" s="27"/>
      <c r="ORW44" s="27"/>
      <c r="ORX44" s="27"/>
      <c r="ORY44" s="27"/>
      <c r="ORZ44" s="27"/>
      <c r="OSA44" s="27"/>
      <c r="OSB44" s="27"/>
      <c r="OSC44" s="27"/>
      <c r="OSD44" s="27"/>
      <c r="OSE44" s="27"/>
      <c r="OSF44" s="27"/>
      <c r="OSG44" s="27"/>
      <c r="OSH44" s="27"/>
      <c r="OSI44" s="27"/>
      <c r="OSJ44" s="27"/>
      <c r="OSK44" s="27"/>
      <c r="OSL44" s="27"/>
      <c r="OSM44" s="27"/>
      <c r="OSN44" s="27"/>
      <c r="OSO44" s="27"/>
      <c r="OSP44" s="27"/>
      <c r="OSQ44" s="27"/>
      <c r="OSR44" s="27"/>
      <c r="OSS44" s="27"/>
      <c r="OST44" s="27"/>
      <c r="OSU44" s="27"/>
      <c r="OSV44" s="27"/>
      <c r="OSW44" s="27"/>
      <c r="OSX44" s="27"/>
      <c r="OSY44" s="27"/>
      <c r="OSZ44" s="27"/>
      <c r="OTA44" s="27"/>
      <c r="OTB44" s="27"/>
      <c r="OTC44" s="27"/>
      <c r="OTD44" s="27"/>
      <c r="OTE44" s="27"/>
      <c r="OTF44" s="27"/>
      <c r="OTG44" s="27"/>
      <c r="OTH44" s="27"/>
      <c r="OTI44" s="27"/>
      <c r="OTJ44" s="27"/>
      <c r="OTK44" s="27"/>
      <c r="OTL44" s="27"/>
      <c r="OTM44" s="27"/>
      <c r="OTN44" s="27"/>
      <c r="OTO44" s="27"/>
      <c r="OTP44" s="27"/>
      <c r="OTQ44" s="27"/>
      <c r="OTR44" s="27"/>
      <c r="OTS44" s="27"/>
      <c r="OTT44" s="27"/>
      <c r="OTU44" s="27"/>
      <c r="OTV44" s="27"/>
      <c r="OTW44" s="27"/>
      <c r="OTX44" s="27"/>
      <c r="OTY44" s="27"/>
      <c r="OTZ44" s="27"/>
      <c r="OUA44" s="27"/>
      <c r="OUB44" s="27"/>
      <c r="OUC44" s="27"/>
      <c r="OUD44" s="27"/>
      <c r="OUE44" s="27"/>
      <c r="OUF44" s="27"/>
      <c r="OUG44" s="27"/>
      <c r="OUH44" s="27"/>
      <c r="OUI44" s="27"/>
      <c r="OUJ44" s="27"/>
      <c r="OUK44" s="27"/>
      <c r="OUL44" s="27"/>
      <c r="OUM44" s="27"/>
      <c r="OUN44" s="27"/>
      <c r="OUO44" s="27"/>
      <c r="OUP44" s="27"/>
      <c r="OUQ44" s="27"/>
      <c r="OUR44" s="27"/>
      <c r="OUS44" s="27"/>
      <c r="OUT44" s="27"/>
      <c r="OUU44" s="27"/>
      <c r="OUV44" s="27"/>
      <c r="OUW44" s="27"/>
      <c r="OUX44" s="27"/>
      <c r="OUY44" s="27"/>
      <c r="OUZ44" s="27"/>
      <c r="OVA44" s="27"/>
      <c r="OVB44" s="27"/>
      <c r="OVC44" s="27"/>
      <c r="OVD44" s="27"/>
      <c r="OVE44" s="27"/>
      <c r="OVF44" s="27"/>
      <c r="OVG44" s="27"/>
      <c r="OVH44" s="27"/>
      <c r="OVI44" s="27"/>
      <c r="OVJ44" s="27"/>
      <c r="OVK44" s="27"/>
      <c r="OVL44" s="27"/>
      <c r="OVM44" s="27"/>
      <c r="OVN44" s="27"/>
      <c r="OVO44" s="27"/>
      <c r="OVP44" s="27"/>
      <c r="OVQ44" s="27"/>
      <c r="OVR44" s="27"/>
      <c r="OVS44" s="27"/>
      <c r="OVT44" s="27"/>
      <c r="OVV44" s="27"/>
      <c r="OVW44" s="27"/>
      <c r="OVX44" s="27"/>
      <c r="OWA44" s="27"/>
      <c r="OWB44" s="27"/>
      <c r="OWC44" s="27"/>
      <c r="OWD44" s="27"/>
      <c r="OWE44" s="27"/>
      <c r="OWF44" s="27"/>
      <c r="OWG44" s="27"/>
      <c r="OWH44" s="27"/>
      <c r="OWI44" s="27"/>
      <c r="OWJ44" s="27"/>
      <c r="OWK44" s="27"/>
      <c r="OWS44" s="27"/>
      <c r="OWT44" s="27"/>
      <c r="OWU44" s="27"/>
      <c r="OWV44" s="27"/>
      <c r="OWW44" s="27"/>
      <c r="OWX44" s="27"/>
      <c r="OWY44" s="27"/>
      <c r="OWZ44" s="27"/>
      <c r="OXA44" s="27"/>
      <c r="OXB44" s="27"/>
      <c r="OXC44" s="27"/>
      <c r="OXD44" s="27"/>
      <c r="OXE44" s="27"/>
      <c r="OXF44" s="27"/>
      <c r="OXG44" s="27"/>
      <c r="OXH44" s="27"/>
      <c r="OXI44" s="27"/>
      <c r="OXJ44" s="27"/>
      <c r="OXK44" s="27"/>
      <c r="OXL44" s="27"/>
      <c r="OXM44" s="27"/>
      <c r="OXN44" s="27"/>
      <c r="OXO44" s="27"/>
      <c r="OXP44" s="27"/>
      <c r="OXQ44" s="27"/>
      <c r="OXR44" s="27"/>
      <c r="OXS44" s="27"/>
      <c r="OXT44" s="27"/>
      <c r="OXU44" s="27"/>
      <c r="OXV44" s="27"/>
      <c r="OXW44" s="27"/>
      <c r="OXX44" s="27"/>
      <c r="OXY44" s="27"/>
      <c r="OXZ44" s="27"/>
      <c r="OYA44" s="27"/>
      <c r="OYB44" s="27"/>
      <c r="OYC44" s="27"/>
      <c r="OYD44" s="27"/>
      <c r="OYE44" s="27"/>
      <c r="OYF44" s="27"/>
      <c r="OYG44" s="27"/>
      <c r="OYH44" s="27"/>
      <c r="OYI44" s="27"/>
      <c r="OYJ44" s="27"/>
      <c r="OYK44" s="27"/>
      <c r="OYL44" s="27"/>
      <c r="OYM44" s="27"/>
      <c r="OYN44" s="27"/>
      <c r="OYO44" s="27"/>
      <c r="OYP44" s="27"/>
      <c r="OYQ44" s="27"/>
      <c r="OYR44" s="27"/>
      <c r="OYS44" s="27"/>
      <c r="OYT44" s="27"/>
      <c r="OYU44" s="27"/>
      <c r="OYV44" s="27"/>
      <c r="OYW44" s="27"/>
      <c r="OYX44" s="27"/>
      <c r="OYY44" s="27"/>
      <c r="OYZ44" s="27"/>
      <c r="OZA44" s="27"/>
      <c r="OZB44" s="27"/>
      <c r="OZC44" s="27"/>
      <c r="OZD44" s="27"/>
      <c r="OZE44" s="27"/>
      <c r="OZF44" s="27"/>
      <c r="OZG44" s="27"/>
      <c r="OZH44" s="27"/>
      <c r="OZI44" s="27"/>
      <c r="OZJ44" s="27"/>
      <c r="OZK44" s="27"/>
      <c r="OZL44" s="27"/>
      <c r="OZM44" s="27"/>
      <c r="OZN44" s="27"/>
      <c r="OZO44" s="27"/>
      <c r="OZP44" s="27"/>
      <c r="OZQ44" s="27"/>
      <c r="OZR44" s="27"/>
      <c r="OZS44" s="27"/>
      <c r="OZT44" s="27"/>
      <c r="OZU44" s="27"/>
      <c r="OZV44" s="27"/>
      <c r="OZW44" s="27"/>
      <c r="OZX44" s="27"/>
      <c r="OZY44" s="27"/>
      <c r="OZZ44" s="27"/>
      <c r="PAA44" s="27"/>
      <c r="PAB44" s="27"/>
      <c r="PAC44" s="27"/>
      <c r="PAD44" s="27"/>
      <c r="PAE44" s="27"/>
      <c r="PAF44" s="27"/>
      <c r="PAG44" s="27"/>
      <c r="PAH44" s="27"/>
      <c r="PAI44" s="27"/>
      <c r="PAJ44" s="27"/>
      <c r="PAK44" s="27"/>
      <c r="PAL44" s="27"/>
      <c r="PAM44" s="27"/>
      <c r="PAN44" s="27"/>
      <c r="PAO44" s="27"/>
      <c r="PAP44" s="27"/>
      <c r="PAQ44" s="27"/>
      <c r="PAR44" s="27"/>
      <c r="PAS44" s="27"/>
      <c r="PAT44" s="27"/>
      <c r="PAU44" s="27"/>
      <c r="PAV44" s="27"/>
      <c r="PAW44" s="27"/>
      <c r="PAX44" s="27"/>
      <c r="PAY44" s="27"/>
      <c r="PAZ44" s="27"/>
      <c r="PBA44" s="27"/>
      <c r="PBB44" s="27"/>
      <c r="PBC44" s="27"/>
      <c r="PBD44" s="27"/>
      <c r="PBE44" s="27"/>
      <c r="PBF44" s="27"/>
      <c r="PBG44" s="27"/>
      <c r="PBH44" s="27"/>
      <c r="PBI44" s="27"/>
      <c r="PBJ44" s="27"/>
      <c r="PBK44" s="27"/>
      <c r="PBL44" s="27"/>
      <c r="PBM44" s="27"/>
      <c r="PBN44" s="27"/>
      <c r="PBO44" s="27"/>
      <c r="PBP44" s="27"/>
      <c r="PBQ44" s="27"/>
      <c r="PBR44" s="27"/>
      <c r="PBS44" s="27"/>
      <c r="PBT44" s="27"/>
      <c r="PBU44" s="27"/>
      <c r="PBV44" s="27"/>
      <c r="PBW44" s="27"/>
      <c r="PBX44" s="27"/>
      <c r="PBY44" s="27"/>
      <c r="PBZ44" s="27"/>
      <c r="PCA44" s="27"/>
      <c r="PCB44" s="27"/>
      <c r="PCC44" s="27"/>
      <c r="PCD44" s="27"/>
      <c r="PCE44" s="27"/>
      <c r="PCF44" s="27"/>
      <c r="PCG44" s="27"/>
      <c r="PCH44" s="27"/>
      <c r="PCI44" s="27"/>
      <c r="PCJ44" s="27"/>
      <c r="PCK44" s="27"/>
      <c r="PCL44" s="27"/>
      <c r="PCM44" s="27"/>
      <c r="PCN44" s="27"/>
      <c r="PCO44" s="27"/>
      <c r="PCP44" s="27"/>
      <c r="PCQ44" s="27"/>
      <c r="PCR44" s="27"/>
      <c r="PCS44" s="27"/>
      <c r="PCT44" s="27"/>
      <c r="PCU44" s="27"/>
      <c r="PCV44" s="27"/>
      <c r="PCW44" s="27"/>
      <c r="PCX44" s="27"/>
      <c r="PCY44" s="27"/>
      <c r="PCZ44" s="27"/>
      <c r="PDA44" s="27"/>
      <c r="PDB44" s="27"/>
      <c r="PDC44" s="27"/>
      <c r="PDD44" s="27"/>
      <c r="PDE44" s="27"/>
      <c r="PDF44" s="27"/>
      <c r="PDG44" s="27"/>
      <c r="PDH44" s="27"/>
      <c r="PDI44" s="27"/>
      <c r="PDJ44" s="27"/>
      <c r="PDK44" s="27"/>
      <c r="PDL44" s="27"/>
      <c r="PDM44" s="27"/>
      <c r="PDN44" s="27"/>
      <c r="PDO44" s="27"/>
      <c r="PDP44" s="27"/>
      <c r="PDQ44" s="27"/>
      <c r="PDR44" s="27"/>
      <c r="PDS44" s="27"/>
      <c r="PDT44" s="27"/>
      <c r="PDU44" s="27"/>
      <c r="PDV44" s="27"/>
      <c r="PDW44" s="27"/>
      <c r="PDX44" s="27"/>
      <c r="PDY44" s="27"/>
      <c r="PDZ44" s="27"/>
      <c r="PEA44" s="27"/>
      <c r="PEB44" s="27"/>
      <c r="PEC44" s="27"/>
      <c r="PED44" s="27"/>
      <c r="PEE44" s="27"/>
      <c r="PEF44" s="27"/>
      <c r="PEG44" s="27"/>
      <c r="PEH44" s="27"/>
      <c r="PEI44" s="27"/>
      <c r="PEJ44" s="27"/>
      <c r="PEK44" s="27"/>
      <c r="PEL44" s="27"/>
      <c r="PEM44" s="27"/>
      <c r="PEN44" s="27"/>
      <c r="PEO44" s="27"/>
      <c r="PEP44" s="27"/>
      <c r="PEQ44" s="27"/>
      <c r="PER44" s="27"/>
      <c r="PES44" s="27"/>
      <c r="PET44" s="27"/>
      <c r="PEU44" s="27"/>
      <c r="PEV44" s="27"/>
      <c r="PEW44" s="27"/>
      <c r="PEX44" s="27"/>
      <c r="PEY44" s="27"/>
      <c r="PEZ44" s="27"/>
      <c r="PFA44" s="27"/>
      <c r="PFB44" s="27"/>
      <c r="PFC44" s="27"/>
      <c r="PFD44" s="27"/>
      <c r="PFE44" s="27"/>
      <c r="PFF44" s="27"/>
      <c r="PFG44" s="27"/>
      <c r="PFH44" s="27"/>
      <c r="PFI44" s="27"/>
      <c r="PFJ44" s="27"/>
      <c r="PFK44" s="27"/>
      <c r="PFL44" s="27"/>
      <c r="PFM44" s="27"/>
      <c r="PFN44" s="27"/>
      <c r="PFO44" s="27"/>
      <c r="PFP44" s="27"/>
      <c r="PFR44" s="27"/>
      <c r="PFS44" s="27"/>
      <c r="PFT44" s="27"/>
      <c r="PFW44" s="27"/>
      <c r="PFX44" s="27"/>
      <c r="PFY44" s="27"/>
      <c r="PFZ44" s="27"/>
      <c r="PGA44" s="27"/>
      <c r="PGB44" s="27"/>
      <c r="PGC44" s="27"/>
      <c r="PGD44" s="27"/>
      <c r="PGE44" s="27"/>
      <c r="PGF44" s="27"/>
      <c r="PGG44" s="27"/>
      <c r="PGO44" s="27"/>
      <c r="PGP44" s="27"/>
      <c r="PGQ44" s="27"/>
      <c r="PGR44" s="27"/>
      <c r="PGS44" s="27"/>
      <c r="PGT44" s="27"/>
      <c r="PGU44" s="27"/>
      <c r="PGV44" s="27"/>
      <c r="PGW44" s="27"/>
      <c r="PGX44" s="27"/>
      <c r="PGY44" s="27"/>
      <c r="PGZ44" s="27"/>
      <c r="PHA44" s="27"/>
      <c r="PHB44" s="27"/>
      <c r="PHC44" s="27"/>
      <c r="PHD44" s="27"/>
      <c r="PHE44" s="27"/>
      <c r="PHF44" s="27"/>
      <c r="PHG44" s="27"/>
      <c r="PHH44" s="27"/>
      <c r="PHI44" s="27"/>
      <c r="PHJ44" s="27"/>
      <c r="PHK44" s="27"/>
      <c r="PHL44" s="27"/>
      <c r="PHM44" s="27"/>
      <c r="PHN44" s="27"/>
      <c r="PHO44" s="27"/>
      <c r="PHP44" s="27"/>
      <c r="PHQ44" s="27"/>
      <c r="PHR44" s="27"/>
      <c r="PHS44" s="27"/>
      <c r="PHT44" s="27"/>
      <c r="PHU44" s="27"/>
      <c r="PHV44" s="27"/>
      <c r="PHW44" s="27"/>
      <c r="PHX44" s="27"/>
      <c r="PHY44" s="27"/>
      <c r="PHZ44" s="27"/>
      <c r="PIA44" s="27"/>
      <c r="PIB44" s="27"/>
      <c r="PIC44" s="27"/>
      <c r="PID44" s="27"/>
      <c r="PIE44" s="27"/>
      <c r="PIF44" s="27"/>
      <c r="PIG44" s="27"/>
      <c r="PIH44" s="27"/>
      <c r="PII44" s="27"/>
      <c r="PIJ44" s="27"/>
      <c r="PIK44" s="27"/>
      <c r="PIL44" s="27"/>
      <c r="PIM44" s="27"/>
      <c r="PIN44" s="27"/>
      <c r="PIO44" s="27"/>
      <c r="PIP44" s="27"/>
      <c r="PIQ44" s="27"/>
      <c r="PIR44" s="27"/>
      <c r="PIS44" s="27"/>
      <c r="PIT44" s="27"/>
      <c r="PIU44" s="27"/>
      <c r="PIV44" s="27"/>
      <c r="PIW44" s="27"/>
      <c r="PIX44" s="27"/>
      <c r="PIY44" s="27"/>
      <c r="PIZ44" s="27"/>
      <c r="PJA44" s="27"/>
      <c r="PJB44" s="27"/>
      <c r="PJC44" s="27"/>
      <c r="PJD44" s="27"/>
      <c r="PJE44" s="27"/>
      <c r="PJF44" s="27"/>
      <c r="PJG44" s="27"/>
      <c r="PJH44" s="27"/>
      <c r="PJI44" s="27"/>
      <c r="PJJ44" s="27"/>
      <c r="PJK44" s="27"/>
      <c r="PJL44" s="27"/>
      <c r="PJM44" s="27"/>
      <c r="PJN44" s="27"/>
      <c r="PJO44" s="27"/>
      <c r="PJP44" s="27"/>
      <c r="PJQ44" s="27"/>
      <c r="PJR44" s="27"/>
      <c r="PJS44" s="27"/>
      <c r="PJT44" s="27"/>
      <c r="PJU44" s="27"/>
      <c r="PJV44" s="27"/>
      <c r="PJW44" s="27"/>
      <c r="PJX44" s="27"/>
      <c r="PJY44" s="27"/>
      <c r="PJZ44" s="27"/>
      <c r="PKA44" s="27"/>
      <c r="PKB44" s="27"/>
      <c r="PKC44" s="27"/>
      <c r="PKD44" s="27"/>
      <c r="PKE44" s="27"/>
      <c r="PKF44" s="27"/>
      <c r="PKG44" s="27"/>
      <c r="PKH44" s="27"/>
      <c r="PKI44" s="27"/>
      <c r="PKJ44" s="27"/>
      <c r="PKK44" s="27"/>
      <c r="PKL44" s="27"/>
      <c r="PKM44" s="27"/>
      <c r="PKN44" s="27"/>
      <c r="PKO44" s="27"/>
      <c r="PKP44" s="27"/>
      <c r="PKQ44" s="27"/>
      <c r="PKR44" s="27"/>
      <c r="PKS44" s="27"/>
      <c r="PKT44" s="27"/>
      <c r="PKU44" s="27"/>
      <c r="PKV44" s="27"/>
      <c r="PKW44" s="27"/>
      <c r="PKX44" s="27"/>
      <c r="PKY44" s="27"/>
      <c r="PKZ44" s="27"/>
      <c r="PLA44" s="27"/>
      <c r="PLB44" s="27"/>
      <c r="PLC44" s="27"/>
      <c r="PLD44" s="27"/>
      <c r="PLE44" s="27"/>
      <c r="PLF44" s="27"/>
      <c r="PLG44" s="27"/>
      <c r="PLH44" s="27"/>
      <c r="PLI44" s="27"/>
      <c r="PLJ44" s="27"/>
      <c r="PLK44" s="27"/>
      <c r="PLL44" s="27"/>
      <c r="PLM44" s="27"/>
      <c r="PLN44" s="27"/>
      <c r="PLO44" s="27"/>
      <c r="PLP44" s="27"/>
      <c r="PLQ44" s="27"/>
      <c r="PLR44" s="27"/>
      <c r="PLS44" s="27"/>
      <c r="PLT44" s="27"/>
      <c r="PLU44" s="27"/>
      <c r="PLV44" s="27"/>
      <c r="PLW44" s="27"/>
      <c r="PLX44" s="27"/>
      <c r="PLY44" s="27"/>
      <c r="PLZ44" s="27"/>
      <c r="PMA44" s="27"/>
      <c r="PMB44" s="27"/>
      <c r="PMC44" s="27"/>
      <c r="PMD44" s="27"/>
      <c r="PME44" s="27"/>
      <c r="PMF44" s="27"/>
      <c r="PMG44" s="27"/>
      <c r="PMH44" s="27"/>
      <c r="PMI44" s="27"/>
      <c r="PMJ44" s="27"/>
      <c r="PMK44" s="27"/>
      <c r="PML44" s="27"/>
      <c r="PMM44" s="27"/>
      <c r="PMN44" s="27"/>
      <c r="PMO44" s="27"/>
      <c r="PMP44" s="27"/>
      <c r="PMQ44" s="27"/>
      <c r="PMR44" s="27"/>
      <c r="PMS44" s="27"/>
      <c r="PMT44" s="27"/>
      <c r="PMU44" s="27"/>
      <c r="PMV44" s="27"/>
      <c r="PMW44" s="27"/>
      <c r="PMX44" s="27"/>
      <c r="PMY44" s="27"/>
      <c r="PMZ44" s="27"/>
      <c r="PNA44" s="27"/>
      <c r="PNB44" s="27"/>
      <c r="PNC44" s="27"/>
      <c r="PND44" s="27"/>
      <c r="PNE44" s="27"/>
      <c r="PNF44" s="27"/>
      <c r="PNG44" s="27"/>
      <c r="PNH44" s="27"/>
      <c r="PNI44" s="27"/>
      <c r="PNJ44" s="27"/>
      <c r="PNK44" s="27"/>
      <c r="PNL44" s="27"/>
      <c r="PNM44" s="27"/>
      <c r="PNN44" s="27"/>
      <c r="PNO44" s="27"/>
      <c r="PNP44" s="27"/>
      <c r="PNQ44" s="27"/>
      <c r="PNR44" s="27"/>
      <c r="PNS44" s="27"/>
      <c r="PNT44" s="27"/>
      <c r="PNU44" s="27"/>
      <c r="PNV44" s="27"/>
      <c r="PNW44" s="27"/>
      <c r="PNX44" s="27"/>
      <c r="PNY44" s="27"/>
      <c r="PNZ44" s="27"/>
      <c r="POA44" s="27"/>
      <c r="POB44" s="27"/>
      <c r="POC44" s="27"/>
      <c r="POD44" s="27"/>
      <c r="POE44" s="27"/>
      <c r="POF44" s="27"/>
      <c r="POG44" s="27"/>
      <c r="POH44" s="27"/>
      <c r="POI44" s="27"/>
      <c r="POJ44" s="27"/>
      <c r="POK44" s="27"/>
      <c r="POL44" s="27"/>
      <c r="POM44" s="27"/>
      <c r="PON44" s="27"/>
      <c r="POO44" s="27"/>
      <c r="POP44" s="27"/>
      <c r="POQ44" s="27"/>
      <c r="POR44" s="27"/>
      <c r="POS44" s="27"/>
      <c r="POT44" s="27"/>
      <c r="POU44" s="27"/>
      <c r="POV44" s="27"/>
      <c r="POW44" s="27"/>
      <c r="POX44" s="27"/>
      <c r="POY44" s="27"/>
      <c r="POZ44" s="27"/>
      <c r="PPA44" s="27"/>
      <c r="PPB44" s="27"/>
      <c r="PPC44" s="27"/>
      <c r="PPD44" s="27"/>
      <c r="PPE44" s="27"/>
      <c r="PPF44" s="27"/>
      <c r="PPG44" s="27"/>
      <c r="PPH44" s="27"/>
      <c r="PPI44" s="27"/>
      <c r="PPJ44" s="27"/>
      <c r="PPK44" s="27"/>
      <c r="PPL44" s="27"/>
      <c r="PPN44" s="27"/>
      <c r="PPO44" s="27"/>
      <c r="PPP44" s="27"/>
      <c r="PPS44" s="27"/>
      <c r="PPT44" s="27"/>
      <c r="PPU44" s="27"/>
      <c r="PPV44" s="27"/>
      <c r="PPW44" s="27"/>
      <c r="PPX44" s="27"/>
      <c r="PPY44" s="27"/>
      <c r="PPZ44" s="27"/>
      <c r="PQA44" s="27"/>
      <c r="PQB44" s="27"/>
      <c r="PQC44" s="27"/>
      <c r="PQK44" s="27"/>
      <c r="PQL44" s="27"/>
      <c r="PQM44" s="27"/>
      <c r="PQN44" s="27"/>
      <c r="PQO44" s="27"/>
      <c r="PQP44" s="27"/>
      <c r="PQQ44" s="27"/>
      <c r="PQR44" s="27"/>
      <c r="PQS44" s="27"/>
      <c r="PQT44" s="27"/>
      <c r="PQU44" s="27"/>
      <c r="PQV44" s="27"/>
      <c r="PQW44" s="27"/>
      <c r="PQX44" s="27"/>
      <c r="PQY44" s="27"/>
      <c r="PQZ44" s="27"/>
      <c r="PRA44" s="27"/>
      <c r="PRB44" s="27"/>
      <c r="PRC44" s="27"/>
      <c r="PRD44" s="27"/>
      <c r="PRE44" s="27"/>
      <c r="PRF44" s="27"/>
      <c r="PRG44" s="27"/>
      <c r="PRH44" s="27"/>
      <c r="PRI44" s="27"/>
      <c r="PRJ44" s="27"/>
      <c r="PRK44" s="27"/>
      <c r="PRL44" s="27"/>
      <c r="PRM44" s="27"/>
      <c r="PRN44" s="27"/>
      <c r="PRO44" s="27"/>
      <c r="PRP44" s="27"/>
      <c r="PRQ44" s="27"/>
      <c r="PRR44" s="27"/>
      <c r="PRS44" s="27"/>
      <c r="PRT44" s="27"/>
      <c r="PRU44" s="27"/>
      <c r="PRV44" s="27"/>
      <c r="PRW44" s="27"/>
      <c r="PRX44" s="27"/>
      <c r="PRY44" s="27"/>
      <c r="PRZ44" s="27"/>
      <c r="PSA44" s="27"/>
      <c r="PSB44" s="27"/>
      <c r="PSC44" s="27"/>
      <c r="PSD44" s="27"/>
      <c r="PSE44" s="27"/>
      <c r="PSF44" s="27"/>
      <c r="PSG44" s="27"/>
      <c r="PSH44" s="27"/>
      <c r="PSI44" s="27"/>
      <c r="PSJ44" s="27"/>
      <c r="PSK44" s="27"/>
      <c r="PSL44" s="27"/>
      <c r="PSM44" s="27"/>
      <c r="PSN44" s="27"/>
      <c r="PSO44" s="27"/>
      <c r="PSP44" s="27"/>
      <c r="PSQ44" s="27"/>
      <c r="PSR44" s="27"/>
      <c r="PSS44" s="27"/>
      <c r="PST44" s="27"/>
      <c r="PSU44" s="27"/>
      <c r="PSV44" s="27"/>
      <c r="PSW44" s="27"/>
      <c r="PSX44" s="27"/>
      <c r="PSY44" s="27"/>
      <c r="PSZ44" s="27"/>
      <c r="PTA44" s="27"/>
      <c r="PTB44" s="27"/>
      <c r="PTC44" s="27"/>
      <c r="PTD44" s="27"/>
      <c r="PTE44" s="27"/>
      <c r="PTF44" s="27"/>
      <c r="PTG44" s="27"/>
      <c r="PTH44" s="27"/>
      <c r="PTI44" s="27"/>
      <c r="PTJ44" s="27"/>
      <c r="PTK44" s="27"/>
      <c r="PTL44" s="27"/>
      <c r="PTM44" s="27"/>
      <c r="PTN44" s="27"/>
      <c r="PTO44" s="27"/>
      <c r="PTP44" s="27"/>
      <c r="PTQ44" s="27"/>
      <c r="PTR44" s="27"/>
      <c r="PTS44" s="27"/>
      <c r="PTT44" s="27"/>
      <c r="PTU44" s="27"/>
      <c r="PTV44" s="27"/>
      <c r="PTW44" s="27"/>
      <c r="PTX44" s="27"/>
      <c r="PTY44" s="27"/>
      <c r="PTZ44" s="27"/>
      <c r="PUA44" s="27"/>
      <c r="PUB44" s="27"/>
      <c r="PUC44" s="27"/>
      <c r="PUD44" s="27"/>
      <c r="PUE44" s="27"/>
      <c r="PUF44" s="27"/>
      <c r="PUG44" s="27"/>
      <c r="PUH44" s="27"/>
      <c r="PUI44" s="27"/>
      <c r="PUJ44" s="27"/>
      <c r="PUK44" s="27"/>
      <c r="PUL44" s="27"/>
      <c r="PUM44" s="27"/>
      <c r="PUN44" s="27"/>
      <c r="PUO44" s="27"/>
      <c r="PUP44" s="27"/>
      <c r="PUQ44" s="27"/>
      <c r="PUR44" s="27"/>
      <c r="PUS44" s="27"/>
      <c r="PUT44" s="27"/>
      <c r="PUU44" s="27"/>
      <c r="PUV44" s="27"/>
      <c r="PUW44" s="27"/>
      <c r="PUX44" s="27"/>
      <c r="PUY44" s="27"/>
      <c r="PUZ44" s="27"/>
      <c r="PVA44" s="27"/>
      <c r="PVB44" s="27"/>
      <c r="PVC44" s="27"/>
      <c r="PVD44" s="27"/>
      <c r="PVE44" s="27"/>
      <c r="PVF44" s="27"/>
      <c r="PVG44" s="27"/>
      <c r="PVH44" s="27"/>
      <c r="PVI44" s="27"/>
      <c r="PVJ44" s="27"/>
      <c r="PVK44" s="27"/>
      <c r="PVL44" s="27"/>
      <c r="PVM44" s="27"/>
      <c r="PVN44" s="27"/>
      <c r="PVO44" s="27"/>
      <c r="PVP44" s="27"/>
      <c r="PVQ44" s="27"/>
      <c r="PVR44" s="27"/>
      <c r="PVS44" s="27"/>
      <c r="PVT44" s="27"/>
      <c r="PVU44" s="27"/>
      <c r="PVV44" s="27"/>
      <c r="PVW44" s="27"/>
      <c r="PVX44" s="27"/>
      <c r="PVY44" s="27"/>
      <c r="PVZ44" s="27"/>
      <c r="PWA44" s="27"/>
      <c r="PWB44" s="27"/>
      <c r="PWC44" s="27"/>
      <c r="PWD44" s="27"/>
      <c r="PWE44" s="27"/>
      <c r="PWF44" s="27"/>
      <c r="PWG44" s="27"/>
      <c r="PWH44" s="27"/>
      <c r="PWI44" s="27"/>
      <c r="PWJ44" s="27"/>
      <c r="PWK44" s="27"/>
      <c r="PWL44" s="27"/>
      <c r="PWM44" s="27"/>
      <c r="PWN44" s="27"/>
      <c r="PWO44" s="27"/>
      <c r="PWP44" s="27"/>
      <c r="PWQ44" s="27"/>
      <c r="PWR44" s="27"/>
      <c r="PWS44" s="27"/>
      <c r="PWT44" s="27"/>
      <c r="PWU44" s="27"/>
      <c r="PWV44" s="27"/>
      <c r="PWW44" s="27"/>
      <c r="PWX44" s="27"/>
      <c r="PWY44" s="27"/>
      <c r="PWZ44" s="27"/>
      <c r="PXA44" s="27"/>
      <c r="PXB44" s="27"/>
      <c r="PXC44" s="27"/>
      <c r="PXD44" s="27"/>
      <c r="PXE44" s="27"/>
      <c r="PXF44" s="27"/>
      <c r="PXG44" s="27"/>
      <c r="PXH44" s="27"/>
      <c r="PXI44" s="27"/>
      <c r="PXJ44" s="27"/>
      <c r="PXK44" s="27"/>
      <c r="PXL44" s="27"/>
      <c r="PXM44" s="27"/>
      <c r="PXN44" s="27"/>
      <c r="PXO44" s="27"/>
      <c r="PXP44" s="27"/>
      <c r="PXQ44" s="27"/>
      <c r="PXR44" s="27"/>
      <c r="PXS44" s="27"/>
      <c r="PXT44" s="27"/>
      <c r="PXU44" s="27"/>
      <c r="PXV44" s="27"/>
      <c r="PXW44" s="27"/>
      <c r="PXX44" s="27"/>
      <c r="PXY44" s="27"/>
      <c r="PXZ44" s="27"/>
      <c r="PYA44" s="27"/>
      <c r="PYB44" s="27"/>
      <c r="PYC44" s="27"/>
      <c r="PYD44" s="27"/>
      <c r="PYE44" s="27"/>
      <c r="PYF44" s="27"/>
      <c r="PYG44" s="27"/>
      <c r="PYH44" s="27"/>
      <c r="PYI44" s="27"/>
      <c r="PYJ44" s="27"/>
      <c r="PYK44" s="27"/>
      <c r="PYL44" s="27"/>
      <c r="PYM44" s="27"/>
      <c r="PYN44" s="27"/>
      <c r="PYO44" s="27"/>
      <c r="PYP44" s="27"/>
      <c r="PYQ44" s="27"/>
      <c r="PYR44" s="27"/>
      <c r="PYS44" s="27"/>
      <c r="PYT44" s="27"/>
      <c r="PYU44" s="27"/>
      <c r="PYV44" s="27"/>
      <c r="PYW44" s="27"/>
      <c r="PYX44" s="27"/>
      <c r="PYY44" s="27"/>
      <c r="PYZ44" s="27"/>
      <c r="PZA44" s="27"/>
      <c r="PZB44" s="27"/>
      <c r="PZC44" s="27"/>
      <c r="PZD44" s="27"/>
      <c r="PZE44" s="27"/>
      <c r="PZF44" s="27"/>
      <c r="PZG44" s="27"/>
      <c r="PZH44" s="27"/>
      <c r="PZJ44" s="27"/>
      <c r="PZK44" s="27"/>
      <c r="PZL44" s="27"/>
      <c r="PZO44" s="27"/>
      <c r="PZP44" s="27"/>
      <c r="PZQ44" s="27"/>
      <c r="PZR44" s="27"/>
      <c r="PZS44" s="27"/>
      <c r="PZT44" s="27"/>
      <c r="PZU44" s="27"/>
      <c r="PZV44" s="27"/>
      <c r="PZW44" s="27"/>
      <c r="PZX44" s="27"/>
      <c r="PZY44" s="27"/>
      <c r="QAG44" s="27"/>
      <c r="QAH44" s="27"/>
      <c r="QAI44" s="27"/>
      <c r="QAJ44" s="27"/>
      <c r="QAK44" s="27"/>
      <c r="QAL44" s="27"/>
      <c r="QAM44" s="27"/>
      <c r="QAN44" s="27"/>
      <c r="QAO44" s="27"/>
      <c r="QAP44" s="27"/>
      <c r="QAQ44" s="27"/>
      <c r="QAR44" s="27"/>
      <c r="QAS44" s="27"/>
      <c r="QAT44" s="27"/>
      <c r="QAU44" s="27"/>
      <c r="QAV44" s="27"/>
      <c r="QAW44" s="27"/>
      <c r="QAX44" s="27"/>
      <c r="QAY44" s="27"/>
      <c r="QAZ44" s="27"/>
      <c r="QBA44" s="27"/>
      <c r="QBB44" s="27"/>
      <c r="QBC44" s="27"/>
      <c r="QBD44" s="27"/>
      <c r="QBE44" s="27"/>
      <c r="QBF44" s="27"/>
      <c r="QBG44" s="27"/>
      <c r="QBH44" s="27"/>
      <c r="QBI44" s="27"/>
      <c r="QBJ44" s="27"/>
      <c r="QBK44" s="27"/>
      <c r="QBL44" s="27"/>
      <c r="QBM44" s="27"/>
      <c r="QBN44" s="27"/>
      <c r="QBO44" s="27"/>
      <c r="QBP44" s="27"/>
      <c r="QBQ44" s="27"/>
      <c r="QBR44" s="27"/>
      <c r="QBS44" s="27"/>
      <c r="QBT44" s="27"/>
      <c r="QBU44" s="27"/>
      <c r="QBV44" s="27"/>
      <c r="QBW44" s="27"/>
      <c r="QBX44" s="27"/>
      <c r="QBY44" s="27"/>
      <c r="QBZ44" s="27"/>
      <c r="QCA44" s="27"/>
      <c r="QCB44" s="27"/>
      <c r="QCC44" s="27"/>
      <c r="QCD44" s="27"/>
      <c r="QCE44" s="27"/>
      <c r="QCF44" s="27"/>
      <c r="QCG44" s="27"/>
      <c r="QCH44" s="27"/>
      <c r="QCI44" s="27"/>
      <c r="QCJ44" s="27"/>
      <c r="QCK44" s="27"/>
      <c r="QCL44" s="27"/>
      <c r="QCM44" s="27"/>
      <c r="QCN44" s="27"/>
      <c r="QCO44" s="27"/>
      <c r="QCP44" s="27"/>
      <c r="QCQ44" s="27"/>
      <c r="QCR44" s="27"/>
      <c r="QCS44" s="27"/>
      <c r="QCT44" s="27"/>
      <c r="QCU44" s="27"/>
      <c r="QCV44" s="27"/>
      <c r="QCW44" s="27"/>
      <c r="QCX44" s="27"/>
      <c r="QCY44" s="27"/>
      <c r="QCZ44" s="27"/>
      <c r="QDA44" s="27"/>
      <c r="QDB44" s="27"/>
      <c r="QDC44" s="27"/>
      <c r="QDD44" s="27"/>
      <c r="QDE44" s="27"/>
      <c r="QDF44" s="27"/>
      <c r="QDG44" s="27"/>
      <c r="QDH44" s="27"/>
      <c r="QDI44" s="27"/>
      <c r="QDJ44" s="27"/>
      <c r="QDK44" s="27"/>
      <c r="QDL44" s="27"/>
      <c r="QDM44" s="27"/>
      <c r="QDN44" s="27"/>
      <c r="QDO44" s="27"/>
      <c r="QDP44" s="27"/>
      <c r="QDQ44" s="27"/>
      <c r="QDR44" s="27"/>
      <c r="QDS44" s="27"/>
      <c r="QDT44" s="27"/>
      <c r="QDU44" s="27"/>
      <c r="QDV44" s="27"/>
      <c r="QDW44" s="27"/>
      <c r="QDX44" s="27"/>
      <c r="QDY44" s="27"/>
      <c r="QDZ44" s="27"/>
      <c r="QEA44" s="27"/>
      <c r="QEB44" s="27"/>
      <c r="QEC44" s="27"/>
      <c r="QED44" s="27"/>
      <c r="QEE44" s="27"/>
      <c r="QEF44" s="27"/>
      <c r="QEG44" s="27"/>
      <c r="QEH44" s="27"/>
      <c r="QEI44" s="27"/>
      <c r="QEJ44" s="27"/>
      <c r="QEK44" s="27"/>
      <c r="QEL44" s="27"/>
      <c r="QEM44" s="27"/>
      <c r="QEN44" s="27"/>
      <c r="QEO44" s="27"/>
      <c r="QEP44" s="27"/>
      <c r="QEQ44" s="27"/>
      <c r="QER44" s="27"/>
      <c r="QES44" s="27"/>
      <c r="QET44" s="27"/>
      <c r="QEU44" s="27"/>
      <c r="QEV44" s="27"/>
      <c r="QEW44" s="27"/>
      <c r="QEX44" s="27"/>
      <c r="QEY44" s="27"/>
      <c r="QEZ44" s="27"/>
      <c r="QFA44" s="27"/>
      <c r="QFB44" s="27"/>
      <c r="QFC44" s="27"/>
      <c r="QFD44" s="27"/>
      <c r="QFE44" s="27"/>
      <c r="QFF44" s="27"/>
      <c r="QFG44" s="27"/>
      <c r="QFH44" s="27"/>
      <c r="QFI44" s="27"/>
      <c r="QFJ44" s="27"/>
      <c r="QFK44" s="27"/>
      <c r="QFL44" s="27"/>
      <c r="QFM44" s="27"/>
      <c r="QFN44" s="27"/>
      <c r="QFO44" s="27"/>
      <c r="QFP44" s="27"/>
      <c r="QFQ44" s="27"/>
      <c r="QFR44" s="27"/>
      <c r="QFS44" s="27"/>
      <c r="QFT44" s="27"/>
      <c r="QFU44" s="27"/>
      <c r="QFV44" s="27"/>
      <c r="QFW44" s="27"/>
      <c r="QFX44" s="27"/>
      <c r="QFY44" s="27"/>
      <c r="QFZ44" s="27"/>
      <c r="QGA44" s="27"/>
      <c r="QGB44" s="27"/>
      <c r="QGC44" s="27"/>
      <c r="QGD44" s="27"/>
      <c r="QGE44" s="27"/>
      <c r="QGF44" s="27"/>
      <c r="QGG44" s="27"/>
      <c r="QGH44" s="27"/>
      <c r="QGI44" s="27"/>
      <c r="QGJ44" s="27"/>
      <c r="QGK44" s="27"/>
      <c r="QGL44" s="27"/>
      <c r="QGM44" s="27"/>
      <c r="QGN44" s="27"/>
      <c r="QGO44" s="27"/>
      <c r="QGP44" s="27"/>
      <c r="QGQ44" s="27"/>
      <c r="QGR44" s="27"/>
      <c r="QGS44" s="27"/>
      <c r="QGT44" s="27"/>
      <c r="QGU44" s="27"/>
      <c r="QGV44" s="27"/>
      <c r="QGW44" s="27"/>
      <c r="QGX44" s="27"/>
      <c r="QGY44" s="27"/>
      <c r="QGZ44" s="27"/>
      <c r="QHA44" s="27"/>
      <c r="QHB44" s="27"/>
      <c r="QHC44" s="27"/>
      <c r="QHD44" s="27"/>
      <c r="QHE44" s="27"/>
      <c r="QHF44" s="27"/>
      <c r="QHG44" s="27"/>
      <c r="QHH44" s="27"/>
      <c r="QHI44" s="27"/>
      <c r="QHJ44" s="27"/>
      <c r="QHK44" s="27"/>
      <c r="QHL44" s="27"/>
      <c r="QHM44" s="27"/>
      <c r="QHN44" s="27"/>
      <c r="QHO44" s="27"/>
      <c r="QHP44" s="27"/>
      <c r="QHQ44" s="27"/>
      <c r="QHR44" s="27"/>
      <c r="QHS44" s="27"/>
      <c r="QHT44" s="27"/>
      <c r="QHU44" s="27"/>
      <c r="QHV44" s="27"/>
      <c r="QHW44" s="27"/>
      <c r="QHX44" s="27"/>
      <c r="QHY44" s="27"/>
      <c r="QHZ44" s="27"/>
      <c r="QIA44" s="27"/>
      <c r="QIB44" s="27"/>
      <c r="QIC44" s="27"/>
      <c r="QID44" s="27"/>
      <c r="QIE44" s="27"/>
      <c r="QIF44" s="27"/>
      <c r="QIG44" s="27"/>
      <c r="QIH44" s="27"/>
      <c r="QII44" s="27"/>
      <c r="QIJ44" s="27"/>
      <c r="QIK44" s="27"/>
      <c r="QIL44" s="27"/>
      <c r="QIM44" s="27"/>
      <c r="QIN44" s="27"/>
      <c r="QIO44" s="27"/>
      <c r="QIP44" s="27"/>
      <c r="QIQ44" s="27"/>
      <c r="QIR44" s="27"/>
      <c r="QIS44" s="27"/>
      <c r="QIT44" s="27"/>
      <c r="QIU44" s="27"/>
      <c r="QIV44" s="27"/>
      <c r="QIW44" s="27"/>
      <c r="QIX44" s="27"/>
      <c r="QIY44" s="27"/>
      <c r="QIZ44" s="27"/>
      <c r="QJA44" s="27"/>
      <c r="QJB44" s="27"/>
      <c r="QJC44" s="27"/>
      <c r="QJD44" s="27"/>
      <c r="QJF44" s="27"/>
      <c r="QJG44" s="27"/>
      <c r="QJH44" s="27"/>
      <c r="QJK44" s="27"/>
      <c r="QJL44" s="27"/>
      <c r="QJM44" s="27"/>
      <c r="QJN44" s="27"/>
      <c r="QJO44" s="27"/>
      <c r="QJP44" s="27"/>
      <c r="QJQ44" s="27"/>
      <c r="QJR44" s="27"/>
      <c r="QJS44" s="27"/>
      <c r="QJT44" s="27"/>
      <c r="QJU44" s="27"/>
      <c r="QKC44" s="27"/>
      <c r="QKD44" s="27"/>
      <c r="QKE44" s="27"/>
      <c r="QKF44" s="27"/>
      <c r="QKG44" s="27"/>
      <c r="QKH44" s="27"/>
      <c r="QKI44" s="27"/>
      <c r="QKJ44" s="27"/>
      <c r="QKK44" s="27"/>
      <c r="QKL44" s="27"/>
      <c r="QKM44" s="27"/>
      <c r="QKN44" s="27"/>
      <c r="QKO44" s="27"/>
      <c r="QKP44" s="27"/>
      <c r="QKQ44" s="27"/>
      <c r="QKR44" s="27"/>
      <c r="QKS44" s="27"/>
      <c r="QKT44" s="27"/>
      <c r="QKU44" s="27"/>
      <c r="QKV44" s="27"/>
      <c r="QKW44" s="27"/>
      <c r="QKX44" s="27"/>
      <c r="QKY44" s="27"/>
      <c r="QKZ44" s="27"/>
      <c r="QLA44" s="27"/>
      <c r="QLB44" s="27"/>
      <c r="QLC44" s="27"/>
      <c r="QLD44" s="27"/>
      <c r="QLE44" s="27"/>
      <c r="QLF44" s="27"/>
      <c r="QLG44" s="27"/>
      <c r="QLH44" s="27"/>
      <c r="QLI44" s="27"/>
      <c r="QLJ44" s="27"/>
      <c r="QLK44" s="27"/>
      <c r="QLL44" s="27"/>
      <c r="QLM44" s="27"/>
      <c r="QLN44" s="27"/>
      <c r="QLO44" s="27"/>
      <c r="QLP44" s="27"/>
      <c r="QLQ44" s="27"/>
      <c r="QLR44" s="27"/>
      <c r="QLS44" s="27"/>
      <c r="QLT44" s="27"/>
      <c r="QLU44" s="27"/>
      <c r="QLV44" s="27"/>
      <c r="QLW44" s="27"/>
      <c r="QLX44" s="27"/>
      <c r="QLY44" s="27"/>
      <c r="QLZ44" s="27"/>
      <c r="QMA44" s="27"/>
      <c r="QMB44" s="27"/>
      <c r="QMC44" s="27"/>
      <c r="QMD44" s="27"/>
      <c r="QME44" s="27"/>
      <c r="QMF44" s="27"/>
      <c r="QMG44" s="27"/>
      <c r="QMH44" s="27"/>
      <c r="QMI44" s="27"/>
      <c r="QMJ44" s="27"/>
      <c r="QMK44" s="27"/>
      <c r="QML44" s="27"/>
      <c r="QMM44" s="27"/>
      <c r="QMN44" s="27"/>
      <c r="QMO44" s="27"/>
      <c r="QMP44" s="27"/>
      <c r="QMQ44" s="27"/>
      <c r="QMR44" s="27"/>
      <c r="QMS44" s="27"/>
      <c r="QMT44" s="27"/>
      <c r="QMU44" s="27"/>
      <c r="QMV44" s="27"/>
      <c r="QMW44" s="27"/>
      <c r="QMX44" s="27"/>
      <c r="QMY44" s="27"/>
      <c r="QMZ44" s="27"/>
      <c r="QNA44" s="27"/>
      <c r="QNB44" s="27"/>
      <c r="QNC44" s="27"/>
      <c r="QND44" s="27"/>
      <c r="QNE44" s="27"/>
      <c r="QNF44" s="27"/>
      <c r="QNG44" s="27"/>
      <c r="QNH44" s="27"/>
      <c r="QNI44" s="27"/>
      <c r="QNJ44" s="27"/>
      <c r="QNK44" s="27"/>
      <c r="QNL44" s="27"/>
      <c r="QNM44" s="27"/>
      <c r="QNN44" s="27"/>
      <c r="QNO44" s="27"/>
      <c r="QNP44" s="27"/>
      <c r="QNQ44" s="27"/>
      <c r="QNR44" s="27"/>
      <c r="QNS44" s="27"/>
      <c r="QNT44" s="27"/>
      <c r="QNU44" s="27"/>
      <c r="QNV44" s="27"/>
      <c r="QNW44" s="27"/>
      <c r="QNX44" s="27"/>
      <c r="QNY44" s="27"/>
      <c r="QNZ44" s="27"/>
      <c r="QOA44" s="27"/>
      <c r="QOB44" s="27"/>
      <c r="QOC44" s="27"/>
      <c r="QOD44" s="27"/>
      <c r="QOE44" s="27"/>
      <c r="QOF44" s="27"/>
      <c r="QOG44" s="27"/>
      <c r="QOH44" s="27"/>
      <c r="QOI44" s="27"/>
      <c r="QOJ44" s="27"/>
      <c r="QOK44" s="27"/>
      <c r="QOL44" s="27"/>
      <c r="QOM44" s="27"/>
      <c r="QON44" s="27"/>
      <c r="QOO44" s="27"/>
      <c r="QOP44" s="27"/>
      <c r="QOQ44" s="27"/>
      <c r="QOR44" s="27"/>
      <c r="QOS44" s="27"/>
      <c r="QOT44" s="27"/>
      <c r="QOU44" s="27"/>
      <c r="QOV44" s="27"/>
      <c r="QOW44" s="27"/>
      <c r="QOX44" s="27"/>
      <c r="QOY44" s="27"/>
      <c r="QOZ44" s="27"/>
      <c r="QPA44" s="27"/>
      <c r="QPB44" s="27"/>
      <c r="QPC44" s="27"/>
      <c r="QPD44" s="27"/>
      <c r="QPE44" s="27"/>
      <c r="QPF44" s="27"/>
      <c r="QPG44" s="27"/>
      <c r="QPH44" s="27"/>
      <c r="QPI44" s="27"/>
      <c r="QPJ44" s="27"/>
      <c r="QPK44" s="27"/>
      <c r="QPL44" s="27"/>
      <c r="QPM44" s="27"/>
      <c r="QPN44" s="27"/>
      <c r="QPO44" s="27"/>
      <c r="QPP44" s="27"/>
      <c r="QPQ44" s="27"/>
      <c r="QPR44" s="27"/>
      <c r="QPS44" s="27"/>
      <c r="QPT44" s="27"/>
      <c r="QPU44" s="27"/>
      <c r="QPV44" s="27"/>
      <c r="QPW44" s="27"/>
      <c r="QPX44" s="27"/>
      <c r="QPY44" s="27"/>
      <c r="QPZ44" s="27"/>
      <c r="QQA44" s="27"/>
      <c r="QQB44" s="27"/>
      <c r="QQC44" s="27"/>
      <c r="QQD44" s="27"/>
      <c r="QQE44" s="27"/>
      <c r="QQF44" s="27"/>
      <c r="QQG44" s="27"/>
      <c r="QQH44" s="27"/>
      <c r="QQI44" s="27"/>
      <c r="QQJ44" s="27"/>
      <c r="QQK44" s="27"/>
      <c r="QQL44" s="27"/>
      <c r="QQM44" s="27"/>
      <c r="QQN44" s="27"/>
      <c r="QQO44" s="27"/>
      <c r="QQP44" s="27"/>
      <c r="QQQ44" s="27"/>
      <c r="QQR44" s="27"/>
      <c r="QQS44" s="27"/>
      <c r="QQT44" s="27"/>
      <c r="QQU44" s="27"/>
      <c r="QQV44" s="27"/>
      <c r="QQW44" s="27"/>
      <c r="QQX44" s="27"/>
      <c r="QQY44" s="27"/>
      <c r="QQZ44" s="27"/>
      <c r="QRA44" s="27"/>
      <c r="QRB44" s="27"/>
      <c r="QRC44" s="27"/>
      <c r="QRD44" s="27"/>
      <c r="QRE44" s="27"/>
      <c r="QRF44" s="27"/>
      <c r="QRG44" s="27"/>
      <c r="QRH44" s="27"/>
      <c r="QRI44" s="27"/>
      <c r="QRJ44" s="27"/>
      <c r="QRK44" s="27"/>
      <c r="QRL44" s="27"/>
      <c r="QRM44" s="27"/>
      <c r="QRN44" s="27"/>
      <c r="QRO44" s="27"/>
      <c r="QRP44" s="27"/>
      <c r="QRQ44" s="27"/>
      <c r="QRR44" s="27"/>
      <c r="QRS44" s="27"/>
      <c r="QRT44" s="27"/>
      <c r="QRU44" s="27"/>
      <c r="QRV44" s="27"/>
      <c r="QRW44" s="27"/>
      <c r="QRX44" s="27"/>
      <c r="QRY44" s="27"/>
      <c r="QRZ44" s="27"/>
      <c r="QSA44" s="27"/>
      <c r="QSB44" s="27"/>
      <c r="QSC44" s="27"/>
      <c r="QSD44" s="27"/>
      <c r="QSE44" s="27"/>
      <c r="QSF44" s="27"/>
      <c r="QSG44" s="27"/>
      <c r="QSH44" s="27"/>
      <c r="QSI44" s="27"/>
      <c r="QSJ44" s="27"/>
      <c r="QSK44" s="27"/>
      <c r="QSL44" s="27"/>
      <c r="QSM44" s="27"/>
      <c r="QSN44" s="27"/>
      <c r="QSO44" s="27"/>
      <c r="QSP44" s="27"/>
      <c r="QSQ44" s="27"/>
      <c r="QSR44" s="27"/>
      <c r="QSS44" s="27"/>
      <c r="QST44" s="27"/>
      <c r="QSU44" s="27"/>
      <c r="QSV44" s="27"/>
      <c r="QSW44" s="27"/>
      <c r="QSX44" s="27"/>
      <c r="QSY44" s="27"/>
      <c r="QSZ44" s="27"/>
      <c r="QTB44" s="27"/>
      <c r="QTC44" s="27"/>
      <c r="QTD44" s="27"/>
      <c r="QTG44" s="27"/>
      <c r="QTH44" s="27"/>
      <c r="QTI44" s="27"/>
      <c r="QTJ44" s="27"/>
      <c r="QTK44" s="27"/>
      <c r="QTL44" s="27"/>
      <c r="QTM44" s="27"/>
      <c r="QTN44" s="27"/>
      <c r="QTO44" s="27"/>
      <c r="QTP44" s="27"/>
      <c r="QTQ44" s="27"/>
      <c r="QTY44" s="27"/>
      <c r="QTZ44" s="27"/>
      <c r="QUA44" s="27"/>
      <c r="QUB44" s="27"/>
      <c r="QUC44" s="27"/>
      <c r="QUD44" s="27"/>
      <c r="QUE44" s="27"/>
      <c r="QUF44" s="27"/>
      <c r="QUG44" s="27"/>
      <c r="QUH44" s="27"/>
      <c r="QUI44" s="27"/>
      <c r="QUJ44" s="27"/>
      <c r="QUK44" s="27"/>
      <c r="QUL44" s="27"/>
      <c r="QUM44" s="27"/>
      <c r="QUN44" s="27"/>
      <c r="QUO44" s="27"/>
      <c r="QUP44" s="27"/>
      <c r="QUQ44" s="27"/>
      <c r="QUR44" s="27"/>
      <c r="QUS44" s="27"/>
      <c r="QUT44" s="27"/>
      <c r="QUU44" s="27"/>
      <c r="QUV44" s="27"/>
      <c r="QUW44" s="27"/>
      <c r="QUX44" s="27"/>
      <c r="QUY44" s="27"/>
      <c r="QUZ44" s="27"/>
      <c r="QVA44" s="27"/>
      <c r="QVB44" s="27"/>
      <c r="QVC44" s="27"/>
      <c r="QVD44" s="27"/>
      <c r="QVE44" s="27"/>
      <c r="QVF44" s="27"/>
      <c r="QVG44" s="27"/>
      <c r="QVH44" s="27"/>
      <c r="QVI44" s="27"/>
      <c r="QVJ44" s="27"/>
      <c r="QVK44" s="27"/>
      <c r="QVL44" s="27"/>
      <c r="QVM44" s="27"/>
      <c r="QVN44" s="27"/>
      <c r="QVO44" s="27"/>
      <c r="QVP44" s="27"/>
      <c r="QVQ44" s="27"/>
      <c r="QVR44" s="27"/>
      <c r="QVS44" s="27"/>
      <c r="QVT44" s="27"/>
      <c r="QVU44" s="27"/>
      <c r="QVV44" s="27"/>
      <c r="QVW44" s="27"/>
      <c r="QVX44" s="27"/>
      <c r="QVY44" s="27"/>
      <c r="QVZ44" s="27"/>
      <c r="QWA44" s="27"/>
      <c r="QWB44" s="27"/>
      <c r="QWC44" s="27"/>
      <c r="QWD44" s="27"/>
      <c r="QWE44" s="27"/>
      <c r="QWF44" s="27"/>
      <c r="QWG44" s="27"/>
      <c r="QWH44" s="27"/>
      <c r="QWI44" s="27"/>
      <c r="QWJ44" s="27"/>
      <c r="QWK44" s="27"/>
      <c r="QWL44" s="27"/>
      <c r="QWM44" s="27"/>
      <c r="QWN44" s="27"/>
      <c r="QWO44" s="27"/>
      <c r="QWP44" s="27"/>
      <c r="QWQ44" s="27"/>
      <c r="QWR44" s="27"/>
      <c r="QWS44" s="27"/>
      <c r="QWT44" s="27"/>
      <c r="QWU44" s="27"/>
      <c r="QWV44" s="27"/>
      <c r="QWW44" s="27"/>
      <c r="QWX44" s="27"/>
      <c r="QWY44" s="27"/>
      <c r="QWZ44" s="27"/>
      <c r="QXA44" s="27"/>
      <c r="QXB44" s="27"/>
      <c r="QXC44" s="27"/>
      <c r="QXD44" s="27"/>
      <c r="QXE44" s="27"/>
      <c r="QXF44" s="27"/>
      <c r="QXG44" s="27"/>
      <c r="QXH44" s="27"/>
      <c r="QXI44" s="27"/>
      <c r="QXJ44" s="27"/>
      <c r="QXK44" s="27"/>
      <c r="QXL44" s="27"/>
      <c r="QXM44" s="27"/>
      <c r="QXN44" s="27"/>
      <c r="QXO44" s="27"/>
      <c r="QXP44" s="27"/>
      <c r="QXQ44" s="27"/>
      <c r="QXR44" s="27"/>
      <c r="QXS44" s="27"/>
      <c r="QXT44" s="27"/>
      <c r="QXU44" s="27"/>
      <c r="QXV44" s="27"/>
      <c r="QXW44" s="27"/>
      <c r="QXX44" s="27"/>
      <c r="QXY44" s="27"/>
      <c r="QXZ44" s="27"/>
      <c r="QYA44" s="27"/>
      <c r="QYB44" s="27"/>
      <c r="QYC44" s="27"/>
      <c r="QYD44" s="27"/>
      <c r="QYE44" s="27"/>
      <c r="QYF44" s="27"/>
      <c r="QYG44" s="27"/>
      <c r="QYH44" s="27"/>
      <c r="QYI44" s="27"/>
      <c r="QYJ44" s="27"/>
      <c r="QYK44" s="27"/>
      <c r="QYL44" s="27"/>
      <c r="QYM44" s="27"/>
      <c r="QYN44" s="27"/>
      <c r="QYO44" s="27"/>
      <c r="QYP44" s="27"/>
      <c r="QYQ44" s="27"/>
      <c r="QYR44" s="27"/>
      <c r="QYS44" s="27"/>
      <c r="QYT44" s="27"/>
      <c r="QYU44" s="27"/>
      <c r="QYV44" s="27"/>
      <c r="QYW44" s="27"/>
      <c r="QYX44" s="27"/>
      <c r="QYY44" s="27"/>
      <c r="QYZ44" s="27"/>
      <c r="QZA44" s="27"/>
      <c r="QZB44" s="27"/>
      <c r="QZC44" s="27"/>
      <c r="QZD44" s="27"/>
      <c r="QZE44" s="27"/>
      <c r="QZF44" s="27"/>
      <c r="QZG44" s="27"/>
      <c r="QZH44" s="27"/>
      <c r="QZI44" s="27"/>
      <c r="QZJ44" s="27"/>
      <c r="QZK44" s="27"/>
      <c r="QZL44" s="27"/>
      <c r="QZM44" s="27"/>
      <c r="QZN44" s="27"/>
      <c r="QZO44" s="27"/>
      <c r="QZP44" s="27"/>
      <c r="QZQ44" s="27"/>
      <c r="QZR44" s="27"/>
      <c r="QZS44" s="27"/>
      <c r="QZT44" s="27"/>
      <c r="QZU44" s="27"/>
      <c r="QZV44" s="27"/>
      <c r="QZW44" s="27"/>
      <c r="QZX44" s="27"/>
      <c r="QZY44" s="27"/>
      <c r="QZZ44" s="27"/>
      <c r="RAA44" s="27"/>
      <c r="RAB44" s="27"/>
      <c r="RAC44" s="27"/>
      <c r="RAD44" s="27"/>
      <c r="RAE44" s="27"/>
      <c r="RAF44" s="27"/>
      <c r="RAG44" s="27"/>
      <c r="RAH44" s="27"/>
      <c r="RAI44" s="27"/>
      <c r="RAJ44" s="27"/>
      <c r="RAK44" s="27"/>
      <c r="RAL44" s="27"/>
      <c r="RAM44" s="27"/>
      <c r="RAN44" s="27"/>
      <c r="RAO44" s="27"/>
      <c r="RAP44" s="27"/>
      <c r="RAQ44" s="27"/>
      <c r="RAR44" s="27"/>
      <c r="RAS44" s="27"/>
      <c r="RAT44" s="27"/>
      <c r="RAU44" s="27"/>
      <c r="RAV44" s="27"/>
      <c r="RAW44" s="27"/>
      <c r="RAX44" s="27"/>
      <c r="RAY44" s="27"/>
      <c r="RAZ44" s="27"/>
      <c r="RBA44" s="27"/>
      <c r="RBB44" s="27"/>
      <c r="RBC44" s="27"/>
      <c r="RBD44" s="27"/>
      <c r="RBE44" s="27"/>
      <c r="RBF44" s="27"/>
      <c r="RBG44" s="27"/>
      <c r="RBH44" s="27"/>
      <c r="RBI44" s="27"/>
      <c r="RBJ44" s="27"/>
      <c r="RBK44" s="27"/>
      <c r="RBL44" s="27"/>
      <c r="RBM44" s="27"/>
      <c r="RBN44" s="27"/>
      <c r="RBO44" s="27"/>
      <c r="RBP44" s="27"/>
      <c r="RBQ44" s="27"/>
      <c r="RBR44" s="27"/>
      <c r="RBS44" s="27"/>
      <c r="RBT44" s="27"/>
      <c r="RBU44" s="27"/>
      <c r="RBV44" s="27"/>
      <c r="RBW44" s="27"/>
      <c r="RBX44" s="27"/>
      <c r="RBY44" s="27"/>
      <c r="RBZ44" s="27"/>
      <c r="RCA44" s="27"/>
      <c r="RCB44" s="27"/>
      <c r="RCC44" s="27"/>
      <c r="RCD44" s="27"/>
      <c r="RCE44" s="27"/>
      <c r="RCF44" s="27"/>
      <c r="RCG44" s="27"/>
      <c r="RCH44" s="27"/>
      <c r="RCI44" s="27"/>
      <c r="RCJ44" s="27"/>
      <c r="RCK44" s="27"/>
      <c r="RCL44" s="27"/>
      <c r="RCM44" s="27"/>
      <c r="RCN44" s="27"/>
      <c r="RCO44" s="27"/>
      <c r="RCP44" s="27"/>
      <c r="RCQ44" s="27"/>
      <c r="RCR44" s="27"/>
      <c r="RCS44" s="27"/>
      <c r="RCT44" s="27"/>
      <c r="RCU44" s="27"/>
      <c r="RCV44" s="27"/>
      <c r="RCX44" s="27"/>
      <c r="RCY44" s="27"/>
      <c r="RCZ44" s="27"/>
      <c r="RDC44" s="27"/>
      <c r="RDD44" s="27"/>
      <c r="RDE44" s="27"/>
      <c r="RDF44" s="27"/>
      <c r="RDG44" s="27"/>
      <c r="RDH44" s="27"/>
      <c r="RDI44" s="27"/>
      <c r="RDJ44" s="27"/>
      <c r="RDK44" s="27"/>
      <c r="RDL44" s="27"/>
      <c r="RDM44" s="27"/>
      <c r="RDU44" s="27"/>
      <c r="RDV44" s="27"/>
      <c r="RDW44" s="27"/>
      <c r="RDX44" s="27"/>
      <c r="RDY44" s="27"/>
      <c r="RDZ44" s="27"/>
      <c r="REA44" s="27"/>
      <c r="REB44" s="27"/>
      <c r="REC44" s="27"/>
      <c r="RED44" s="27"/>
      <c r="REE44" s="27"/>
      <c r="REF44" s="27"/>
      <c r="REG44" s="27"/>
      <c r="REH44" s="27"/>
      <c r="REI44" s="27"/>
      <c r="REJ44" s="27"/>
      <c r="REK44" s="27"/>
      <c r="REL44" s="27"/>
      <c r="REM44" s="27"/>
      <c r="REN44" s="27"/>
      <c r="REO44" s="27"/>
      <c r="REP44" s="27"/>
      <c r="REQ44" s="27"/>
      <c r="RER44" s="27"/>
      <c r="RES44" s="27"/>
      <c r="RET44" s="27"/>
      <c r="REU44" s="27"/>
      <c r="REV44" s="27"/>
      <c r="REW44" s="27"/>
      <c r="REX44" s="27"/>
      <c r="REY44" s="27"/>
      <c r="REZ44" s="27"/>
      <c r="RFA44" s="27"/>
      <c r="RFB44" s="27"/>
      <c r="RFC44" s="27"/>
      <c r="RFD44" s="27"/>
      <c r="RFE44" s="27"/>
      <c r="RFF44" s="27"/>
      <c r="RFG44" s="27"/>
      <c r="RFH44" s="27"/>
      <c r="RFI44" s="27"/>
      <c r="RFJ44" s="27"/>
      <c r="RFK44" s="27"/>
      <c r="RFL44" s="27"/>
      <c r="RFM44" s="27"/>
      <c r="RFN44" s="27"/>
      <c r="RFO44" s="27"/>
      <c r="RFP44" s="27"/>
      <c r="RFQ44" s="27"/>
      <c r="RFR44" s="27"/>
      <c r="RFS44" s="27"/>
      <c r="RFT44" s="27"/>
      <c r="RFU44" s="27"/>
      <c r="RFV44" s="27"/>
      <c r="RFW44" s="27"/>
      <c r="RFX44" s="27"/>
      <c r="RFY44" s="27"/>
      <c r="RFZ44" s="27"/>
      <c r="RGA44" s="27"/>
      <c r="RGB44" s="27"/>
      <c r="RGC44" s="27"/>
      <c r="RGD44" s="27"/>
      <c r="RGE44" s="27"/>
      <c r="RGF44" s="27"/>
      <c r="RGG44" s="27"/>
      <c r="RGH44" s="27"/>
      <c r="RGI44" s="27"/>
      <c r="RGJ44" s="27"/>
      <c r="RGK44" s="27"/>
      <c r="RGL44" s="27"/>
      <c r="RGM44" s="27"/>
      <c r="RGN44" s="27"/>
      <c r="RGO44" s="27"/>
      <c r="RGP44" s="27"/>
      <c r="RGQ44" s="27"/>
      <c r="RGR44" s="27"/>
      <c r="RGS44" s="27"/>
      <c r="RGT44" s="27"/>
      <c r="RGU44" s="27"/>
      <c r="RGV44" s="27"/>
      <c r="RGW44" s="27"/>
      <c r="RGX44" s="27"/>
      <c r="RGY44" s="27"/>
      <c r="RGZ44" s="27"/>
      <c r="RHA44" s="27"/>
      <c r="RHB44" s="27"/>
      <c r="RHC44" s="27"/>
      <c r="RHD44" s="27"/>
      <c r="RHE44" s="27"/>
      <c r="RHF44" s="27"/>
      <c r="RHG44" s="27"/>
      <c r="RHH44" s="27"/>
      <c r="RHI44" s="27"/>
      <c r="RHJ44" s="27"/>
      <c r="RHK44" s="27"/>
      <c r="RHL44" s="27"/>
      <c r="RHM44" s="27"/>
      <c r="RHN44" s="27"/>
      <c r="RHO44" s="27"/>
      <c r="RHP44" s="27"/>
      <c r="RHQ44" s="27"/>
      <c r="RHR44" s="27"/>
      <c r="RHS44" s="27"/>
      <c r="RHT44" s="27"/>
      <c r="RHU44" s="27"/>
      <c r="RHV44" s="27"/>
      <c r="RHW44" s="27"/>
      <c r="RHX44" s="27"/>
      <c r="RHY44" s="27"/>
      <c r="RHZ44" s="27"/>
      <c r="RIA44" s="27"/>
      <c r="RIB44" s="27"/>
      <c r="RIC44" s="27"/>
      <c r="RID44" s="27"/>
      <c r="RIE44" s="27"/>
      <c r="RIF44" s="27"/>
      <c r="RIG44" s="27"/>
      <c r="RIH44" s="27"/>
      <c r="RII44" s="27"/>
      <c r="RIJ44" s="27"/>
      <c r="RIK44" s="27"/>
      <c r="RIL44" s="27"/>
      <c r="RIM44" s="27"/>
      <c r="RIN44" s="27"/>
      <c r="RIO44" s="27"/>
      <c r="RIP44" s="27"/>
      <c r="RIQ44" s="27"/>
      <c r="RIR44" s="27"/>
      <c r="RIS44" s="27"/>
      <c r="RIT44" s="27"/>
      <c r="RIU44" s="27"/>
      <c r="RIV44" s="27"/>
      <c r="RIW44" s="27"/>
      <c r="RIX44" s="27"/>
      <c r="RIY44" s="27"/>
      <c r="RIZ44" s="27"/>
      <c r="RJA44" s="27"/>
      <c r="RJB44" s="27"/>
      <c r="RJC44" s="27"/>
      <c r="RJD44" s="27"/>
      <c r="RJE44" s="27"/>
      <c r="RJF44" s="27"/>
      <c r="RJG44" s="27"/>
      <c r="RJH44" s="27"/>
      <c r="RJI44" s="27"/>
      <c r="RJJ44" s="27"/>
      <c r="RJK44" s="27"/>
      <c r="RJL44" s="27"/>
      <c r="RJM44" s="27"/>
      <c r="RJN44" s="27"/>
      <c r="RJO44" s="27"/>
      <c r="RJP44" s="27"/>
      <c r="RJQ44" s="27"/>
      <c r="RJR44" s="27"/>
      <c r="RJS44" s="27"/>
      <c r="RJT44" s="27"/>
      <c r="RJU44" s="27"/>
      <c r="RJV44" s="27"/>
      <c r="RJW44" s="27"/>
      <c r="RJX44" s="27"/>
      <c r="RJY44" s="27"/>
      <c r="RJZ44" s="27"/>
      <c r="RKA44" s="27"/>
      <c r="RKB44" s="27"/>
      <c r="RKC44" s="27"/>
      <c r="RKD44" s="27"/>
      <c r="RKE44" s="27"/>
      <c r="RKF44" s="27"/>
      <c r="RKG44" s="27"/>
      <c r="RKH44" s="27"/>
      <c r="RKI44" s="27"/>
      <c r="RKJ44" s="27"/>
      <c r="RKK44" s="27"/>
      <c r="RKL44" s="27"/>
      <c r="RKM44" s="27"/>
      <c r="RKN44" s="27"/>
      <c r="RKO44" s="27"/>
      <c r="RKP44" s="27"/>
      <c r="RKQ44" s="27"/>
      <c r="RKR44" s="27"/>
      <c r="RKS44" s="27"/>
      <c r="RKT44" s="27"/>
      <c r="RKU44" s="27"/>
      <c r="RKV44" s="27"/>
      <c r="RKW44" s="27"/>
      <c r="RKX44" s="27"/>
      <c r="RKY44" s="27"/>
      <c r="RKZ44" s="27"/>
      <c r="RLA44" s="27"/>
      <c r="RLB44" s="27"/>
      <c r="RLC44" s="27"/>
      <c r="RLD44" s="27"/>
      <c r="RLE44" s="27"/>
      <c r="RLF44" s="27"/>
      <c r="RLG44" s="27"/>
      <c r="RLH44" s="27"/>
      <c r="RLI44" s="27"/>
      <c r="RLJ44" s="27"/>
      <c r="RLK44" s="27"/>
      <c r="RLL44" s="27"/>
      <c r="RLM44" s="27"/>
      <c r="RLN44" s="27"/>
      <c r="RLO44" s="27"/>
      <c r="RLP44" s="27"/>
      <c r="RLQ44" s="27"/>
      <c r="RLR44" s="27"/>
      <c r="RLS44" s="27"/>
      <c r="RLT44" s="27"/>
      <c r="RLU44" s="27"/>
      <c r="RLV44" s="27"/>
      <c r="RLW44" s="27"/>
      <c r="RLX44" s="27"/>
      <c r="RLY44" s="27"/>
      <c r="RLZ44" s="27"/>
      <c r="RMA44" s="27"/>
      <c r="RMB44" s="27"/>
      <c r="RMC44" s="27"/>
      <c r="RMD44" s="27"/>
      <c r="RME44" s="27"/>
      <c r="RMF44" s="27"/>
      <c r="RMG44" s="27"/>
      <c r="RMH44" s="27"/>
      <c r="RMI44" s="27"/>
      <c r="RMJ44" s="27"/>
      <c r="RMK44" s="27"/>
      <c r="RML44" s="27"/>
      <c r="RMM44" s="27"/>
      <c r="RMN44" s="27"/>
      <c r="RMO44" s="27"/>
      <c r="RMP44" s="27"/>
      <c r="RMQ44" s="27"/>
      <c r="RMR44" s="27"/>
      <c r="RMT44" s="27"/>
      <c r="RMU44" s="27"/>
      <c r="RMV44" s="27"/>
      <c r="RMY44" s="27"/>
      <c r="RMZ44" s="27"/>
      <c r="RNA44" s="27"/>
      <c r="RNB44" s="27"/>
      <c r="RNC44" s="27"/>
      <c r="RND44" s="27"/>
      <c r="RNE44" s="27"/>
      <c r="RNF44" s="27"/>
      <c r="RNG44" s="27"/>
      <c r="RNH44" s="27"/>
      <c r="RNI44" s="27"/>
      <c r="RNQ44" s="27"/>
      <c r="RNR44" s="27"/>
      <c r="RNS44" s="27"/>
      <c r="RNT44" s="27"/>
      <c r="RNU44" s="27"/>
      <c r="RNV44" s="27"/>
      <c r="RNW44" s="27"/>
      <c r="RNX44" s="27"/>
      <c r="RNY44" s="27"/>
      <c r="RNZ44" s="27"/>
      <c r="ROA44" s="27"/>
      <c r="ROB44" s="27"/>
      <c r="ROC44" s="27"/>
      <c r="ROD44" s="27"/>
      <c r="ROE44" s="27"/>
      <c r="ROF44" s="27"/>
      <c r="ROG44" s="27"/>
      <c r="ROH44" s="27"/>
      <c r="ROI44" s="27"/>
      <c r="ROJ44" s="27"/>
      <c r="ROK44" s="27"/>
      <c r="ROL44" s="27"/>
      <c r="ROM44" s="27"/>
      <c r="RON44" s="27"/>
      <c r="ROO44" s="27"/>
      <c r="ROP44" s="27"/>
      <c r="ROQ44" s="27"/>
      <c r="ROR44" s="27"/>
      <c r="ROS44" s="27"/>
      <c r="ROT44" s="27"/>
      <c r="ROU44" s="27"/>
      <c r="ROV44" s="27"/>
      <c r="ROW44" s="27"/>
      <c r="ROX44" s="27"/>
      <c r="ROY44" s="27"/>
      <c r="ROZ44" s="27"/>
      <c r="RPA44" s="27"/>
      <c r="RPB44" s="27"/>
      <c r="RPC44" s="27"/>
      <c r="RPD44" s="27"/>
      <c r="RPE44" s="27"/>
      <c r="RPF44" s="27"/>
      <c r="RPG44" s="27"/>
      <c r="RPH44" s="27"/>
      <c r="RPI44" s="27"/>
      <c r="RPJ44" s="27"/>
      <c r="RPK44" s="27"/>
      <c r="RPL44" s="27"/>
      <c r="RPM44" s="27"/>
      <c r="RPN44" s="27"/>
      <c r="RPO44" s="27"/>
      <c r="RPP44" s="27"/>
      <c r="RPQ44" s="27"/>
      <c r="RPR44" s="27"/>
      <c r="RPS44" s="27"/>
      <c r="RPT44" s="27"/>
      <c r="RPU44" s="27"/>
      <c r="RPV44" s="27"/>
      <c r="RPW44" s="27"/>
      <c r="RPX44" s="27"/>
      <c r="RPY44" s="27"/>
      <c r="RPZ44" s="27"/>
      <c r="RQA44" s="27"/>
      <c r="RQB44" s="27"/>
      <c r="RQC44" s="27"/>
      <c r="RQD44" s="27"/>
      <c r="RQE44" s="27"/>
      <c r="RQF44" s="27"/>
      <c r="RQG44" s="27"/>
      <c r="RQH44" s="27"/>
      <c r="RQI44" s="27"/>
      <c r="RQJ44" s="27"/>
      <c r="RQK44" s="27"/>
      <c r="RQL44" s="27"/>
      <c r="RQM44" s="27"/>
      <c r="RQN44" s="27"/>
      <c r="RQO44" s="27"/>
      <c r="RQP44" s="27"/>
      <c r="RQQ44" s="27"/>
      <c r="RQR44" s="27"/>
      <c r="RQS44" s="27"/>
      <c r="RQT44" s="27"/>
      <c r="RQU44" s="27"/>
      <c r="RQV44" s="27"/>
      <c r="RQW44" s="27"/>
      <c r="RQX44" s="27"/>
      <c r="RQY44" s="27"/>
      <c r="RQZ44" s="27"/>
      <c r="RRA44" s="27"/>
      <c r="RRB44" s="27"/>
      <c r="RRC44" s="27"/>
      <c r="RRD44" s="27"/>
      <c r="RRE44" s="27"/>
      <c r="RRF44" s="27"/>
      <c r="RRG44" s="27"/>
      <c r="RRH44" s="27"/>
      <c r="RRI44" s="27"/>
      <c r="RRJ44" s="27"/>
      <c r="RRK44" s="27"/>
      <c r="RRL44" s="27"/>
      <c r="RRM44" s="27"/>
      <c r="RRN44" s="27"/>
      <c r="RRO44" s="27"/>
      <c r="RRP44" s="27"/>
      <c r="RRQ44" s="27"/>
      <c r="RRR44" s="27"/>
      <c r="RRS44" s="27"/>
      <c r="RRT44" s="27"/>
      <c r="RRU44" s="27"/>
      <c r="RRV44" s="27"/>
      <c r="RRW44" s="27"/>
      <c r="RRX44" s="27"/>
      <c r="RRY44" s="27"/>
      <c r="RRZ44" s="27"/>
      <c r="RSA44" s="27"/>
      <c r="RSB44" s="27"/>
      <c r="RSC44" s="27"/>
      <c r="RSD44" s="27"/>
      <c r="RSE44" s="27"/>
      <c r="RSF44" s="27"/>
      <c r="RSG44" s="27"/>
      <c r="RSH44" s="27"/>
      <c r="RSI44" s="27"/>
      <c r="RSJ44" s="27"/>
      <c r="RSK44" s="27"/>
      <c r="RSL44" s="27"/>
      <c r="RSM44" s="27"/>
      <c r="RSN44" s="27"/>
      <c r="RSO44" s="27"/>
      <c r="RSP44" s="27"/>
      <c r="RSQ44" s="27"/>
      <c r="RSR44" s="27"/>
      <c r="RSS44" s="27"/>
      <c r="RST44" s="27"/>
      <c r="RSU44" s="27"/>
      <c r="RSV44" s="27"/>
      <c r="RSW44" s="27"/>
      <c r="RSX44" s="27"/>
      <c r="RSY44" s="27"/>
      <c r="RSZ44" s="27"/>
      <c r="RTA44" s="27"/>
      <c r="RTB44" s="27"/>
      <c r="RTC44" s="27"/>
      <c r="RTD44" s="27"/>
      <c r="RTE44" s="27"/>
      <c r="RTF44" s="27"/>
      <c r="RTG44" s="27"/>
      <c r="RTH44" s="27"/>
      <c r="RTI44" s="27"/>
      <c r="RTJ44" s="27"/>
      <c r="RTK44" s="27"/>
      <c r="RTL44" s="27"/>
      <c r="RTM44" s="27"/>
      <c r="RTN44" s="27"/>
      <c r="RTO44" s="27"/>
      <c r="RTP44" s="27"/>
      <c r="RTQ44" s="27"/>
      <c r="RTR44" s="27"/>
      <c r="RTS44" s="27"/>
      <c r="RTT44" s="27"/>
      <c r="RTU44" s="27"/>
      <c r="RTV44" s="27"/>
      <c r="RTW44" s="27"/>
      <c r="RTX44" s="27"/>
      <c r="RTY44" s="27"/>
      <c r="RTZ44" s="27"/>
      <c r="RUA44" s="27"/>
      <c r="RUB44" s="27"/>
      <c r="RUC44" s="27"/>
      <c r="RUD44" s="27"/>
      <c r="RUE44" s="27"/>
      <c r="RUF44" s="27"/>
      <c r="RUG44" s="27"/>
      <c r="RUH44" s="27"/>
      <c r="RUI44" s="27"/>
      <c r="RUJ44" s="27"/>
      <c r="RUK44" s="27"/>
      <c r="RUL44" s="27"/>
      <c r="RUM44" s="27"/>
      <c r="RUN44" s="27"/>
      <c r="RUO44" s="27"/>
      <c r="RUP44" s="27"/>
      <c r="RUQ44" s="27"/>
      <c r="RUR44" s="27"/>
      <c r="RUS44" s="27"/>
      <c r="RUT44" s="27"/>
      <c r="RUU44" s="27"/>
      <c r="RUV44" s="27"/>
      <c r="RUW44" s="27"/>
      <c r="RUX44" s="27"/>
      <c r="RUY44" s="27"/>
      <c r="RUZ44" s="27"/>
      <c r="RVA44" s="27"/>
      <c r="RVB44" s="27"/>
      <c r="RVC44" s="27"/>
      <c r="RVD44" s="27"/>
      <c r="RVE44" s="27"/>
      <c r="RVF44" s="27"/>
      <c r="RVG44" s="27"/>
      <c r="RVH44" s="27"/>
      <c r="RVI44" s="27"/>
      <c r="RVJ44" s="27"/>
      <c r="RVK44" s="27"/>
      <c r="RVL44" s="27"/>
      <c r="RVM44" s="27"/>
      <c r="RVN44" s="27"/>
      <c r="RVO44" s="27"/>
      <c r="RVP44" s="27"/>
      <c r="RVQ44" s="27"/>
      <c r="RVR44" s="27"/>
      <c r="RVS44" s="27"/>
      <c r="RVT44" s="27"/>
      <c r="RVU44" s="27"/>
      <c r="RVV44" s="27"/>
      <c r="RVW44" s="27"/>
      <c r="RVX44" s="27"/>
      <c r="RVY44" s="27"/>
      <c r="RVZ44" s="27"/>
      <c r="RWA44" s="27"/>
      <c r="RWB44" s="27"/>
      <c r="RWC44" s="27"/>
      <c r="RWD44" s="27"/>
      <c r="RWE44" s="27"/>
      <c r="RWF44" s="27"/>
      <c r="RWG44" s="27"/>
      <c r="RWH44" s="27"/>
      <c r="RWI44" s="27"/>
      <c r="RWJ44" s="27"/>
      <c r="RWK44" s="27"/>
      <c r="RWL44" s="27"/>
      <c r="RWM44" s="27"/>
      <c r="RWN44" s="27"/>
      <c r="RWP44" s="27"/>
      <c r="RWQ44" s="27"/>
      <c r="RWR44" s="27"/>
      <c r="RWU44" s="27"/>
      <c r="RWV44" s="27"/>
      <c r="RWW44" s="27"/>
      <c r="RWX44" s="27"/>
      <c r="RWY44" s="27"/>
      <c r="RWZ44" s="27"/>
      <c r="RXA44" s="27"/>
      <c r="RXB44" s="27"/>
      <c r="RXC44" s="27"/>
      <c r="RXD44" s="27"/>
      <c r="RXE44" s="27"/>
      <c r="RXM44" s="27"/>
      <c r="RXN44" s="27"/>
      <c r="RXO44" s="27"/>
      <c r="RXP44" s="27"/>
      <c r="RXQ44" s="27"/>
      <c r="RXR44" s="27"/>
      <c r="RXS44" s="27"/>
      <c r="RXT44" s="27"/>
      <c r="RXU44" s="27"/>
      <c r="RXV44" s="27"/>
      <c r="RXW44" s="27"/>
      <c r="RXX44" s="27"/>
      <c r="RXY44" s="27"/>
      <c r="RXZ44" s="27"/>
      <c r="RYA44" s="27"/>
      <c r="RYB44" s="27"/>
      <c r="RYC44" s="27"/>
      <c r="RYD44" s="27"/>
      <c r="RYE44" s="27"/>
      <c r="RYF44" s="27"/>
      <c r="RYG44" s="27"/>
      <c r="RYH44" s="27"/>
      <c r="RYI44" s="27"/>
      <c r="RYJ44" s="27"/>
      <c r="RYK44" s="27"/>
      <c r="RYL44" s="27"/>
      <c r="RYM44" s="27"/>
      <c r="RYN44" s="27"/>
      <c r="RYO44" s="27"/>
      <c r="RYP44" s="27"/>
      <c r="RYQ44" s="27"/>
      <c r="RYR44" s="27"/>
      <c r="RYS44" s="27"/>
      <c r="RYT44" s="27"/>
      <c r="RYU44" s="27"/>
      <c r="RYV44" s="27"/>
      <c r="RYW44" s="27"/>
      <c r="RYX44" s="27"/>
      <c r="RYY44" s="27"/>
      <c r="RYZ44" s="27"/>
      <c r="RZA44" s="27"/>
      <c r="RZB44" s="27"/>
      <c r="RZC44" s="27"/>
      <c r="RZD44" s="27"/>
      <c r="RZE44" s="27"/>
      <c r="RZF44" s="27"/>
      <c r="RZG44" s="27"/>
      <c r="RZH44" s="27"/>
      <c r="RZI44" s="27"/>
      <c r="RZJ44" s="27"/>
      <c r="RZK44" s="27"/>
      <c r="RZL44" s="27"/>
      <c r="RZM44" s="27"/>
      <c r="RZN44" s="27"/>
      <c r="RZO44" s="27"/>
      <c r="RZP44" s="27"/>
      <c r="RZQ44" s="27"/>
      <c r="RZR44" s="27"/>
      <c r="RZS44" s="27"/>
      <c r="RZT44" s="27"/>
      <c r="RZU44" s="27"/>
      <c r="RZV44" s="27"/>
      <c r="RZW44" s="27"/>
      <c r="RZX44" s="27"/>
      <c r="RZY44" s="27"/>
      <c r="RZZ44" s="27"/>
      <c r="SAA44" s="27"/>
      <c r="SAB44" s="27"/>
      <c r="SAC44" s="27"/>
      <c r="SAD44" s="27"/>
      <c r="SAE44" s="27"/>
      <c r="SAF44" s="27"/>
      <c r="SAG44" s="27"/>
      <c r="SAH44" s="27"/>
      <c r="SAI44" s="27"/>
      <c r="SAJ44" s="27"/>
      <c r="SAK44" s="27"/>
      <c r="SAL44" s="27"/>
      <c r="SAM44" s="27"/>
      <c r="SAN44" s="27"/>
      <c r="SAO44" s="27"/>
      <c r="SAP44" s="27"/>
      <c r="SAQ44" s="27"/>
      <c r="SAR44" s="27"/>
      <c r="SAS44" s="27"/>
      <c r="SAT44" s="27"/>
      <c r="SAU44" s="27"/>
      <c r="SAV44" s="27"/>
      <c r="SAW44" s="27"/>
      <c r="SAX44" s="27"/>
      <c r="SAY44" s="27"/>
      <c r="SAZ44" s="27"/>
      <c r="SBA44" s="27"/>
      <c r="SBB44" s="27"/>
      <c r="SBC44" s="27"/>
      <c r="SBD44" s="27"/>
      <c r="SBE44" s="27"/>
      <c r="SBF44" s="27"/>
      <c r="SBG44" s="27"/>
      <c r="SBH44" s="27"/>
      <c r="SBI44" s="27"/>
      <c r="SBJ44" s="27"/>
      <c r="SBK44" s="27"/>
      <c r="SBL44" s="27"/>
      <c r="SBM44" s="27"/>
      <c r="SBN44" s="27"/>
      <c r="SBO44" s="27"/>
      <c r="SBP44" s="27"/>
      <c r="SBQ44" s="27"/>
      <c r="SBR44" s="27"/>
      <c r="SBS44" s="27"/>
      <c r="SBT44" s="27"/>
      <c r="SBU44" s="27"/>
      <c r="SBV44" s="27"/>
      <c r="SBW44" s="27"/>
      <c r="SBX44" s="27"/>
      <c r="SBY44" s="27"/>
      <c r="SBZ44" s="27"/>
      <c r="SCA44" s="27"/>
      <c r="SCB44" s="27"/>
      <c r="SCC44" s="27"/>
      <c r="SCD44" s="27"/>
      <c r="SCE44" s="27"/>
      <c r="SCF44" s="27"/>
      <c r="SCG44" s="27"/>
      <c r="SCH44" s="27"/>
      <c r="SCI44" s="27"/>
      <c r="SCJ44" s="27"/>
      <c r="SCK44" s="27"/>
      <c r="SCL44" s="27"/>
      <c r="SCM44" s="27"/>
      <c r="SCN44" s="27"/>
      <c r="SCO44" s="27"/>
      <c r="SCP44" s="27"/>
      <c r="SCQ44" s="27"/>
      <c r="SCR44" s="27"/>
      <c r="SCS44" s="27"/>
      <c r="SCT44" s="27"/>
      <c r="SCU44" s="27"/>
      <c r="SCV44" s="27"/>
      <c r="SCW44" s="27"/>
      <c r="SCX44" s="27"/>
      <c r="SCY44" s="27"/>
      <c r="SCZ44" s="27"/>
      <c r="SDA44" s="27"/>
      <c r="SDB44" s="27"/>
      <c r="SDC44" s="27"/>
      <c r="SDD44" s="27"/>
      <c r="SDE44" s="27"/>
      <c r="SDF44" s="27"/>
      <c r="SDG44" s="27"/>
      <c r="SDH44" s="27"/>
      <c r="SDI44" s="27"/>
      <c r="SDJ44" s="27"/>
      <c r="SDK44" s="27"/>
      <c r="SDL44" s="27"/>
      <c r="SDM44" s="27"/>
      <c r="SDN44" s="27"/>
      <c r="SDO44" s="27"/>
      <c r="SDP44" s="27"/>
      <c r="SDQ44" s="27"/>
      <c r="SDR44" s="27"/>
      <c r="SDS44" s="27"/>
      <c r="SDT44" s="27"/>
      <c r="SDU44" s="27"/>
      <c r="SDV44" s="27"/>
      <c r="SDW44" s="27"/>
      <c r="SDX44" s="27"/>
      <c r="SDY44" s="27"/>
      <c r="SDZ44" s="27"/>
      <c r="SEA44" s="27"/>
      <c r="SEB44" s="27"/>
      <c r="SEC44" s="27"/>
      <c r="SED44" s="27"/>
      <c r="SEE44" s="27"/>
      <c r="SEF44" s="27"/>
      <c r="SEG44" s="27"/>
      <c r="SEH44" s="27"/>
      <c r="SEI44" s="27"/>
      <c r="SEJ44" s="27"/>
      <c r="SEK44" s="27"/>
      <c r="SEL44" s="27"/>
      <c r="SEM44" s="27"/>
      <c r="SEN44" s="27"/>
      <c r="SEO44" s="27"/>
      <c r="SEP44" s="27"/>
      <c r="SEQ44" s="27"/>
      <c r="SER44" s="27"/>
      <c r="SES44" s="27"/>
      <c r="SET44" s="27"/>
      <c r="SEU44" s="27"/>
      <c r="SEV44" s="27"/>
      <c r="SEW44" s="27"/>
      <c r="SEX44" s="27"/>
      <c r="SEY44" s="27"/>
      <c r="SEZ44" s="27"/>
      <c r="SFA44" s="27"/>
      <c r="SFB44" s="27"/>
      <c r="SFC44" s="27"/>
      <c r="SFD44" s="27"/>
      <c r="SFE44" s="27"/>
      <c r="SFF44" s="27"/>
      <c r="SFG44" s="27"/>
      <c r="SFH44" s="27"/>
      <c r="SFI44" s="27"/>
      <c r="SFJ44" s="27"/>
      <c r="SFK44" s="27"/>
      <c r="SFL44" s="27"/>
      <c r="SFM44" s="27"/>
      <c r="SFN44" s="27"/>
      <c r="SFO44" s="27"/>
      <c r="SFP44" s="27"/>
      <c r="SFQ44" s="27"/>
      <c r="SFR44" s="27"/>
      <c r="SFS44" s="27"/>
      <c r="SFT44" s="27"/>
      <c r="SFU44" s="27"/>
      <c r="SFV44" s="27"/>
      <c r="SFW44" s="27"/>
      <c r="SFX44" s="27"/>
      <c r="SFY44" s="27"/>
      <c r="SFZ44" s="27"/>
      <c r="SGA44" s="27"/>
      <c r="SGB44" s="27"/>
      <c r="SGC44" s="27"/>
      <c r="SGD44" s="27"/>
      <c r="SGE44" s="27"/>
      <c r="SGF44" s="27"/>
      <c r="SGG44" s="27"/>
      <c r="SGH44" s="27"/>
      <c r="SGI44" s="27"/>
      <c r="SGJ44" s="27"/>
      <c r="SGL44" s="27"/>
      <c r="SGM44" s="27"/>
      <c r="SGN44" s="27"/>
      <c r="SGQ44" s="27"/>
      <c r="SGR44" s="27"/>
      <c r="SGS44" s="27"/>
      <c r="SGT44" s="27"/>
      <c r="SGU44" s="27"/>
      <c r="SGV44" s="27"/>
      <c r="SGW44" s="27"/>
      <c r="SGX44" s="27"/>
      <c r="SGY44" s="27"/>
      <c r="SGZ44" s="27"/>
      <c r="SHA44" s="27"/>
      <c r="SHI44" s="27"/>
      <c r="SHJ44" s="27"/>
      <c r="SHK44" s="27"/>
      <c r="SHL44" s="27"/>
      <c r="SHM44" s="27"/>
      <c r="SHN44" s="27"/>
      <c r="SHO44" s="27"/>
      <c r="SHP44" s="27"/>
      <c r="SHQ44" s="27"/>
      <c r="SHR44" s="27"/>
      <c r="SHS44" s="27"/>
      <c r="SHT44" s="27"/>
      <c r="SHU44" s="27"/>
      <c r="SHV44" s="27"/>
      <c r="SHW44" s="27"/>
      <c r="SHX44" s="27"/>
      <c r="SHY44" s="27"/>
      <c r="SHZ44" s="27"/>
      <c r="SIA44" s="27"/>
      <c r="SIB44" s="27"/>
      <c r="SIC44" s="27"/>
      <c r="SID44" s="27"/>
      <c r="SIE44" s="27"/>
      <c r="SIF44" s="27"/>
      <c r="SIG44" s="27"/>
      <c r="SIH44" s="27"/>
      <c r="SII44" s="27"/>
      <c r="SIJ44" s="27"/>
      <c r="SIK44" s="27"/>
      <c r="SIL44" s="27"/>
      <c r="SIM44" s="27"/>
      <c r="SIN44" s="27"/>
      <c r="SIO44" s="27"/>
      <c r="SIP44" s="27"/>
      <c r="SIQ44" s="27"/>
      <c r="SIR44" s="27"/>
      <c r="SIS44" s="27"/>
      <c r="SIT44" s="27"/>
      <c r="SIU44" s="27"/>
      <c r="SIV44" s="27"/>
      <c r="SIW44" s="27"/>
      <c r="SIX44" s="27"/>
      <c r="SIY44" s="27"/>
      <c r="SIZ44" s="27"/>
      <c r="SJA44" s="27"/>
      <c r="SJB44" s="27"/>
      <c r="SJC44" s="27"/>
      <c r="SJD44" s="27"/>
      <c r="SJE44" s="27"/>
      <c r="SJF44" s="27"/>
      <c r="SJG44" s="27"/>
      <c r="SJH44" s="27"/>
      <c r="SJI44" s="27"/>
      <c r="SJJ44" s="27"/>
      <c r="SJK44" s="27"/>
      <c r="SJL44" s="27"/>
      <c r="SJM44" s="27"/>
      <c r="SJN44" s="27"/>
      <c r="SJO44" s="27"/>
      <c r="SJP44" s="27"/>
      <c r="SJQ44" s="27"/>
      <c r="SJR44" s="27"/>
      <c r="SJS44" s="27"/>
      <c r="SJT44" s="27"/>
      <c r="SJU44" s="27"/>
      <c r="SJV44" s="27"/>
      <c r="SJW44" s="27"/>
      <c r="SJX44" s="27"/>
      <c r="SJY44" s="27"/>
      <c r="SJZ44" s="27"/>
      <c r="SKA44" s="27"/>
      <c r="SKB44" s="27"/>
      <c r="SKC44" s="27"/>
      <c r="SKD44" s="27"/>
      <c r="SKE44" s="27"/>
      <c r="SKF44" s="27"/>
      <c r="SKG44" s="27"/>
      <c r="SKH44" s="27"/>
      <c r="SKI44" s="27"/>
      <c r="SKJ44" s="27"/>
      <c r="SKK44" s="27"/>
      <c r="SKL44" s="27"/>
      <c r="SKM44" s="27"/>
      <c r="SKN44" s="27"/>
      <c r="SKO44" s="27"/>
      <c r="SKP44" s="27"/>
      <c r="SKQ44" s="27"/>
      <c r="SKR44" s="27"/>
      <c r="SKS44" s="27"/>
      <c r="SKT44" s="27"/>
      <c r="SKU44" s="27"/>
      <c r="SKV44" s="27"/>
      <c r="SKW44" s="27"/>
      <c r="SKX44" s="27"/>
      <c r="SKY44" s="27"/>
      <c r="SKZ44" s="27"/>
      <c r="SLA44" s="27"/>
      <c r="SLB44" s="27"/>
      <c r="SLC44" s="27"/>
      <c r="SLD44" s="27"/>
      <c r="SLE44" s="27"/>
      <c r="SLF44" s="27"/>
      <c r="SLG44" s="27"/>
      <c r="SLH44" s="27"/>
      <c r="SLI44" s="27"/>
      <c r="SLJ44" s="27"/>
      <c r="SLK44" s="27"/>
      <c r="SLL44" s="27"/>
      <c r="SLM44" s="27"/>
      <c r="SLN44" s="27"/>
      <c r="SLO44" s="27"/>
      <c r="SLP44" s="27"/>
      <c r="SLQ44" s="27"/>
      <c r="SLR44" s="27"/>
      <c r="SLS44" s="27"/>
      <c r="SLT44" s="27"/>
      <c r="SLU44" s="27"/>
      <c r="SLV44" s="27"/>
      <c r="SLW44" s="27"/>
      <c r="SLX44" s="27"/>
      <c r="SLY44" s="27"/>
      <c r="SLZ44" s="27"/>
      <c r="SMA44" s="27"/>
      <c r="SMB44" s="27"/>
      <c r="SMC44" s="27"/>
      <c r="SMD44" s="27"/>
      <c r="SME44" s="27"/>
      <c r="SMF44" s="27"/>
      <c r="SMG44" s="27"/>
      <c r="SMH44" s="27"/>
      <c r="SMI44" s="27"/>
      <c r="SMJ44" s="27"/>
      <c r="SMK44" s="27"/>
      <c r="SML44" s="27"/>
      <c r="SMM44" s="27"/>
      <c r="SMN44" s="27"/>
      <c r="SMO44" s="27"/>
      <c r="SMP44" s="27"/>
      <c r="SMQ44" s="27"/>
      <c r="SMR44" s="27"/>
      <c r="SMS44" s="27"/>
      <c r="SMT44" s="27"/>
      <c r="SMU44" s="27"/>
      <c r="SMV44" s="27"/>
      <c r="SMW44" s="27"/>
      <c r="SMX44" s="27"/>
      <c r="SMY44" s="27"/>
      <c r="SMZ44" s="27"/>
      <c r="SNA44" s="27"/>
      <c r="SNB44" s="27"/>
      <c r="SNC44" s="27"/>
      <c r="SND44" s="27"/>
      <c r="SNE44" s="27"/>
      <c r="SNF44" s="27"/>
      <c r="SNG44" s="27"/>
      <c r="SNH44" s="27"/>
      <c r="SNI44" s="27"/>
      <c r="SNJ44" s="27"/>
      <c r="SNK44" s="27"/>
      <c r="SNL44" s="27"/>
      <c r="SNM44" s="27"/>
      <c r="SNN44" s="27"/>
      <c r="SNO44" s="27"/>
      <c r="SNP44" s="27"/>
      <c r="SNQ44" s="27"/>
      <c r="SNR44" s="27"/>
      <c r="SNS44" s="27"/>
      <c r="SNT44" s="27"/>
      <c r="SNU44" s="27"/>
      <c r="SNV44" s="27"/>
      <c r="SNW44" s="27"/>
      <c r="SNX44" s="27"/>
      <c r="SNY44" s="27"/>
      <c r="SNZ44" s="27"/>
      <c r="SOA44" s="27"/>
      <c r="SOB44" s="27"/>
      <c r="SOC44" s="27"/>
      <c r="SOD44" s="27"/>
      <c r="SOE44" s="27"/>
      <c r="SOF44" s="27"/>
      <c r="SOG44" s="27"/>
      <c r="SOH44" s="27"/>
      <c r="SOI44" s="27"/>
      <c r="SOJ44" s="27"/>
      <c r="SOK44" s="27"/>
      <c r="SOL44" s="27"/>
      <c r="SOM44" s="27"/>
      <c r="SON44" s="27"/>
      <c r="SOO44" s="27"/>
      <c r="SOP44" s="27"/>
      <c r="SOQ44" s="27"/>
      <c r="SOR44" s="27"/>
      <c r="SOS44" s="27"/>
      <c r="SOT44" s="27"/>
      <c r="SOU44" s="27"/>
      <c r="SOV44" s="27"/>
      <c r="SOW44" s="27"/>
      <c r="SOX44" s="27"/>
      <c r="SOY44" s="27"/>
      <c r="SOZ44" s="27"/>
      <c r="SPA44" s="27"/>
      <c r="SPB44" s="27"/>
      <c r="SPC44" s="27"/>
      <c r="SPD44" s="27"/>
      <c r="SPE44" s="27"/>
      <c r="SPF44" s="27"/>
      <c r="SPG44" s="27"/>
      <c r="SPH44" s="27"/>
      <c r="SPI44" s="27"/>
      <c r="SPJ44" s="27"/>
      <c r="SPK44" s="27"/>
      <c r="SPL44" s="27"/>
      <c r="SPM44" s="27"/>
      <c r="SPN44" s="27"/>
      <c r="SPO44" s="27"/>
      <c r="SPP44" s="27"/>
      <c r="SPQ44" s="27"/>
      <c r="SPR44" s="27"/>
      <c r="SPS44" s="27"/>
      <c r="SPT44" s="27"/>
      <c r="SPU44" s="27"/>
      <c r="SPV44" s="27"/>
      <c r="SPW44" s="27"/>
      <c r="SPX44" s="27"/>
      <c r="SPY44" s="27"/>
      <c r="SPZ44" s="27"/>
      <c r="SQA44" s="27"/>
      <c r="SQB44" s="27"/>
      <c r="SQC44" s="27"/>
      <c r="SQD44" s="27"/>
      <c r="SQE44" s="27"/>
      <c r="SQF44" s="27"/>
      <c r="SQH44" s="27"/>
      <c r="SQI44" s="27"/>
      <c r="SQJ44" s="27"/>
      <c r="SQM44" s="27"/>
      <c r="SQN44" s="27"/>
      <c r="SQO44" s="27"/>
      <c r="SQP44" s="27"/>
      <c r="SQQ44" s="27"/>
      <c r="SQR44" s="27"/>
      <c r="SQS44" s="27"/>
      <c r="SQT44" s="27"/>
      <c r="SQU44" s="27"/>
      <c r="SQV44" s="27"/>
      <c r="SQW44" s="27"/>
      <c r="SRE44" s="27"/>
      <c r="SRF44" s="27"/>
      <c r="SRG44" s="27"/>
      <c r="SRH44" s="27"/>
      <c r="SRI44" s="27"/>
      <c r="SRJ44" s="27"/>
      <c r="SRK44" s="27"/>
      <c r="SRL44" s="27"/>
      <c r="SRM44" s="27"/>
      <c r="SRN44" s="27"/>
      <c r="SRO44" s="27"/>
      <c r="SRP44" s="27"/>
      <c r="SRQ44" s="27"/>
      <c r="SRR44" s="27"/>
      <c r="SRS44" s="27"/>
      <c r="SRT44" s="27"/>
      <c r="SRU44" s="27"/>
      <c r="SRV44" s="27"/>
      <c r="SRW44" s="27"/>
      <c r="SRX44" s="27"/>
      <c r="SRY44" s="27"/>
      <c r="SRZ44" s="27"/>
      <c r="SSA44" s="27"/>
      <c r="SSB44" s="27"/>
      <c r="SSC44" s="27"/>
      <c r="SSD44" s="27"/>
      <c r="SSE44" s="27"/>
      <c r="SSF44" s="27"/>
      <c r="SSG44" s="27"/>
      <c r="SSH44" s="27"/>
      <c r="SSI44" s="27"/>
      <c r="SSJ44" s="27"/>
      <c r="SSK44" s="27"/>
      <c r="SSL44" s="27"/>
      <c r="SSM44" s="27"/>
      <c r="SSN44" s="27"/>
      <c r="SSO44" s="27"/>
      <c r="SSP44" s="27"/>
      <c r="SSQ44" s="27"/>
      <c r="SSR44" s="27"/>
      <c r="SSS44" s="27"/>
      <c r="SST44" s="27"/>
      <c r="SSU44" s="27"/>
      <c r="SSV44" s="27"/>
      <c r="SSW44" s="27"/>
      <c r="SSX44" s="27"/>
      <c r="SSY44" s="27"/>
      <c r="SSZ44" s="27"/>
      <c r="STA44" s="27"/>
      <c r="STB44" s="27"/>
      <c r="STC44" s="27"/>
      <c r="STD44" s="27"/>
      <c r="STE44" s="27"/>
      <c r="STF44" s="27"/>
      <c r="STG44" s="27"/>
      <c r="STH44" s="27"/>
      <c r="STI44" s="27"/>
      <c r="STJ44" s="27"/>
      <c r="STK44" s="27"/>
      <c r="STL44" s="27"/>
      <c r="STM44" s="27"/>
      <c r="STN44" s="27"/>
      <c r="STO44" s="27"/>
      <c r="STP44" s="27"/>
      <c r="STQ44" s="27"/>
      <c r="STR44" s="27"/>
      <c r="STS44" s="27"/>
      <c r="STT44" s="27"/>
      <c r="STU44" s="27"/>
      <c r="STV44" s="27"/>
      <c r="STW44" s="27"/>
      <c r="STX44" s="27"/>
      <c r="STY44" s="27"/>
      <c r="STZ44" s="27"/>
      <c r="SUA44" s="27"/>
      <c r="SUB44" s="27"/>
      <c r="SUC44" s="27"/>
      <c r="SUD44" s="27"/>
      <c r="SUE44" s="27"/>
      <c r="SUF44" s="27"/>
      <c r="SUG44" s="27"/>
      <c r="SUH44" s="27"/>
      <c r="SUI44" s="27"/>
      <c r="SUJ44" s="27"/>
      <c r="SUK44" s="27"/>
      <c r="SUL44" s="27"/>
      <c r="SUM44" s="27"/>
      <c r="SUN44" s="27"/>
      <c r="SUO44" s="27"/>
      <c r="SUP44" s="27"/>
      <c r="SUQ44" s="27"/>
      <c r="SUR44" s="27"/>
      <c r="SUS44" s="27"/>
      <c r="SUT44" s="27"/>
      <c r="SUU44" s="27"/>
      <c r="SUV44" s="27"/>
      <c r="SUW44" s="27"/>
      <c r="SUX44" s="27"/>
      <c r="SUY44" s="27"/>
      <c r="SUZ44" s="27"/>
      <c r="SVA44" s="27"/>
      <c r="SVB44" s="27"/>
      <c r="SVC44" s="27"/>
      <c r="SVD44" s="27"/>
      <c r="SVE44" s="27"/>
      <c r="SVF44" s="27"/>
      <c r="SVG44" s="27"/>
      <c r="SVH44" s="27"/>
      <c r="SVI44" s="27"/>
      <c r="SVJ44" s="27"/>
      <c r="SVK44" s="27"/>
      <c r="SVL44" s="27"/>
      <c r="SVM44" s="27"/>
      <c r="SVN44" s="27"/>
      <c r="SVO44" s="27"/>
      <c r="SVP44" s="27"/>
      <c r="SVQ44" s="27"/>
      <c r="SVR44" s="27"/>
      <c r="SVS44" s="27"/>
      <c r="SVT44" s="27"/>
      <c r="SVU44" s="27"/>
      <c r="SVV44" s="27"/>
      <c r="SVW44" s="27"/>
      <c r="SVX44" s="27"/>
      <c r="SVY44" s="27"/>
      <c r="SVZ44" s="27"/>
      <c r="SWA44" s="27"/>
      <c r="SWB44" s="27"/>
      <c r="SWC44" s="27"/>
      <c r="SWD44" s="27"/>
      <c r="SWE44" s="27"/>
      <c r="SWF44" s="27"/>
      <c r="SWG44" s="27"/>
      <c r="SWH44" s="27"/>
      <c r="SWI44" s="27"/>
      <c r="SWJ44" s="27"/>
      <c r="SWK44" s="27"/>
      <c r="SWL44" s="27"/>
      <c r="SWM44" s="27"/>
      <c r="SWN44" s="27"/>
      <c r="SWO44" s="27"/>
      <c r="SWP44" s="27"/>
      <c r="SWQ44" s="27"/>
      <c r="SWR44" s="27"/>
      <c r="SWS44" s="27"/>
      <c r="SWT44" s="27"/>
      <c r="SWU44" s="27"/>
      <c r="SWV44" s="27"/>
      <c r="SWW44" s="27"/>
      <c r="SWX44" s="27"/>
      <c r="SWY44" s="27"/>
      <c r="SWZ44" s="27"/>
      <c r="SXA44" s="27"/>
      <c r="SXB44" s="27"/>
      <c r="SXC44" s="27"/>
      <c r="SXD44" s="27"/>
      <c r="SXE44" s="27"/>
      <c r="SXF44" s="27"/>
      <c r="SXG44" s="27"/>
      <c r="SXH44" s="27"/>
      <c r="SXI44" s="27"/>
      <c r="SXJ44" s="27"/>
      <c r="SXK44" s="27"/>
      <c r="SXL44" s="27"/>
      <c r="SXM44" s="27"/>
      <c r="SXN44" s="27"/>
      <c r="SXO44" s="27"/>
      <c r="SXP44" s="27"/>
      <c r="SXQ44" s="27"/>
      <c r="SXR44" s="27"/>
      <c r="SXS44" s="27"/>
      <c r="SXT44" s="27"/>
      <c r="SXU44" s="27"/>
      <c r="SXV44" s="27"/>
      <c r="SXW44" s="27"/>
      <c r="SXX44" s="27"/>
      <c r="SXY44" s="27"/>
      <c r="SXZ44" s="27"/>
      <c r="SYA44" s="27"/>
      <c r="SYB44" s="27"/>
      <c r="SYC44" s="27"/>
      <c r="SYD44" s="27"/>
      <c r="SYE44" s="27"/>
      <c r="SYF44" s="27"/>
      <c r="SYG44" s="27"/>
      <c r="SYH44" s="27"/>
      <c r="SYI44" s="27"/>
      <c r="SYJ44" s="27"/>
      <c r="SYK44" s="27"/>
      <c r="SYL44" s="27"/>
      <c r="SYM44" s="27"/>
      <c r="SYN44" s="27"/>
      <c r="SYO44" s="27"/>
      <c r="SYP44" s="27"/>
      <c r="SYQ44" s="27"/>
      <c r="SYR44" s="27"/>
      <c r="SYS44" s="27"/>
      <c r="SYT44" s="27"/>
      <c r="SYU44" s="27"/>
      <c r="SYV44" s="27"/>
      <c r="SYW44" s="27"/>
      <c r="SYX44" s="27"/>
      <c r="SYY44" s="27"/>
      <c r="SYZ44" s="27"/>
      <c r="SZA44" s="27"/>
      <c r="SZB44" s="27"/>
      <c r="SZC44" s="27"/>
      <c r="SZD44" s="27"/>
      <c r="SZE44" s="27"/>
      <c r="SZF44" s="27"/>
      <c r="SZG44" s="27"/>
      <c r="SZH44" s="27"/>
      <c r="SZI44" s="27"/>
      <c r="SZJ44" s="27"/>
      <c r="SZK44" s="27"/>
      <c r="SZL44" s="27"/>
      <c r="SZM44" s="27"/>
      <c r="SZN44" s="27"/>
      <c r="SZO44" s="27"/>
      <c r="SZP44" s="27"/>
      <c r="SZQ44" s="27"/>
      <c r="SZR44" s="27"/>
      <c r="SZS44" s="27"/>
      <c r="SZT44" s="27"/>
      <c r="SZU44" s="27"/>
      <c r="SZV44" s="27"/>
      <c r="SZW44" s="27"/>
      <c r="SZX44" s="27"/>
      <c r="SZY44" s="27"/>
      <c r="SZZ44" s="27"/>
      <c r="TAA44" s="27"/>
      <c r="TAB44" s="27"/>
      <c r="TAD44" s="27"/>
      <c r="TAE44" s="27"/>
      <c r="TAF44" s="27"/>
      <c r="TAI44" s="27"/>
      <c r="TAJ44" s="27"/>
      <c r="TAK44" s="27"/>
      <c r="TAL44" s="27"/>
      <c r="TAM44" s="27"/>
      <c r="TAN44" s="27"/>
      <c r="TAO44" s="27"/>
      <c r="TAP44" s="27"/>
      <c r="TAQ44" s="27"/>
      <c r="TAR44" s="27"/>
      <c r="TAS44" s="27"/>
      <c r="TBA44" s="27"/>
      <c r="TBB44" s="27"/>
      <c r="TBC44" s="27"/>
      <c r="TBD44" s="27"/>
      <c r="TBE44" s="27"/>
      <c r="TBF44" s="27"/>
      <c r="TBG44" s="27"/>
      <c r="TBH44" s="27"/>
      <c r="TBI44" s="27"/>
      <c r="TBJ44" s="27"/>
      <c r="TBK44" s="27"/>
      <c r="TBL44" s="27"/>
      <c r="TBM44" s="27"/>
      <c r="TBN44" s="27"/>
      <c r="TBO44" s="27"/>
      <c r="TBP44" s="27"/>
      <c r="TBQ44" s="27"/>
      <c r="TBR44" s="27"/>
      <c r="TBS44" s="27"/>
      <c r="TBT44" s="27"/>
      <c r="TBU44" s="27"/>
      <c r="TBV44" s="27"/>
      <c r="TBW44" s="27"/>
      <c r="TBX44" s="27"/>
      <c r="TBY44" s="27"/>
      <c r="TBZ44" s="27"/>
      <c r="TCA44" s="27"/>
      <c r="TCB44" s="27"/>
      <c r="TCC44" s="27"/>
      <c r="TCD44" s="27"/>
      <c r="TCE44" s="27"/>
      <c r="TCF44" s="27"/>
      <c r="TCG44" s="27"/>
      <c r="TCH44" s="27"/>
      <c r="TCI44" s="27"/>
      <c r="TCJ44" s="27"/>
      <c r="TCK44" s="27"/>
      <c r="TCL44" s="27"/>
      <c r="TCM44" s="27"/>
      <c r="TCN44" s="27"/>
      <c r="TCO44" s="27"/>
      <c r="TCP44" s="27"/>
      <c r="TCQ44" s="27"/>
      <c r="TCR44" s="27"/>
      <c r="TCS44" s="27"/>
      <c r="TCT44" s="27"/>
      <c r="TCU44" s="27"/>
      <c r="TCV44" s="27"/>
      <c r="TCW44" s="27"/>
      <c r="TCX44" s="27"/>
      <c r="TCY44" s="27"/>
      <c r="TCZ44" s="27"/>
      <c r="TDA44" s="27"/>
      <c r="TDB44" s="27"/>
      <c r="TDC44" s="27"/>
      <c r="TDD44" s="27"/>
      <c r="TDE44" s="27"/>
      <c r="TDF44" s="27"/>
      <c r="TDG44" s="27"/>
      <c r="TDH44" s="27"/>
      <c r="TDI44" s="27"/>
      <c r="TDJ44" s="27"/>
      <c r="TDK44" s="27"/>
      <c r="TDL44" s="27"/>
      <c r="TDM44" s="27"/>
      <c r="TDN44" s="27"/>
      <c r="TDO44" s="27"/>
      <c r="TDP44" s="27"/>
      <c r="TDQ44" s="27"/>
      <c r="TDR44" s="27"/>
      <c r="TDS44" s="27"/>
      <c r="TDT44" s="27"/>
      <c r="TDU44" s="27"/>
      <c r="TDV44" s="27"/>
      <c r="TDW44" s="27"/>
      <c r="TDX44" s="27"/>
      <c r="TDY44" s="27"/>
      <c r="TDZ44" s="27"/>
      <c r="TEA44" s="27"/>
      <c r="TEB44" s="27"/>
      <c r="TEC44" s="27"/>
      <c r="TED44" s="27"/>
      <c r="TEE44" s="27"/>
      <c r="TEF44" s="27"/>
      <c r="TEG44" s="27"/>
      <c r="TEH44" s="27"/>
      <c r="TEI44" s="27"/>
      <c r="TEJ44" s="27"/>
      <c r="TEK44" s="27"/>
      <c r="TEL44" s="27"/>
      <c r="TEM44" s="27"/>
      <c r="TEN44" s="27"/>
      <c r="TEO44" s="27"/>
      <c r="TEP44" s="27"/>
      <c r="TEQ44" s="27"/>
      <c r="TER44" s="27"/>
      <c r="TES44" s="27"/>
      <c r="TET44" s="27"/>
      <c r="TEU44" s="27"/>
      <c r="TEV44" s="27"/>
      <c r="TEW44" s="27"/>
      <c r="TEX44" s="27"/>
      <c r="TEY44" s="27"/>
      <c r="TEZ44" s="27"/>
      <c r="TFA44" s="27"/>
      <c r="TFB44" s="27"/>
      <c r="TFC44" s="27"/>
      <c r="TFD44" s="27"/>
      <c r="TFE44" s="27"/>
      <c r="TFF44" s="27"/>
      <c r="TFG44" s="27"/>
      <c r="TFH44" s="27"/>
      <c r="TFI44" s="27"/>
      <c r="TFJ44" s="27"/>
      <c r="TFK44" s="27"/>
      <c r="TFL44" s="27"/>
      <c r="TFM44" s="27"/>
      <c r="TFN44" s="27"/>
      <c r="TFO44" s="27"/>
      <c r="TFP44" s="27"/>
      <c r="TFQ44" s="27"/>
      <c r="TFR44" s="27"/>
      <c r="TFS44" s="27"/>
      <c r="TFT44" s="27"/>
      <c r="TFU44" s="27"/>
      <c r="TFV44" s="27"/>
      <c r="TFW44" s="27"/>
      <c r="TFX44" s="27"/>
      <c r="TFY44" s="27"/>
      <c r="TFZ44" s="27"/>
      <c r="TGA44" s="27"/>
      <c r="TGB44" s="27"/>
      <c r="TGC44" s="27"/>
      <c r="TGD44" s="27"/>
      <c r="TGE44" s="27"/>
      <c r="TGF44" s="27"/>
      <c r="TGG44" s="27"/>
      <c r="TGH44" s="27"/>
      <c r="TGI44" s="27"/>
      <c r="TGJ44" s="27"/>
      <c r="TGK44" s="27"/>
      <c r="TGL44" s="27"/>
      <c r="TGM44" s="27"/>
      <c r="TGN44" s="27"/>
      <c r="TGO44" s="27"/>
      <c r="TGP44" s="27"/>
      <c r="TGQ44" s="27"/>
      <c r="TGR44" s="27"/>
      <c r="TGS44" s="27"/>
      <c r="TGT44" s="27"/>
      <c r="TGU44" s="27"/>
      <c r="TGV44" s="27"/>
      <c r="TGW44" s="27"/>
      <c r="TGX44" s="27"/>
      <c r="TGY44" s="27"/>
      <c r="TGZ44" s="27"/>
      <c r="THA44" s="27"/>
      <c r="THB44" s="27"/>
      <c r="THC44" s="27"/>
      <c r="THD44" s="27"/>
      <c r="THE44" s="27"/>
      <c r="THF44" s="27"/>
      <c r="THG44" s="27"/>
      <c r="THH44" s="27"/>
      <c r="THI44" s="27"/>
      <c r="THJ44" s="27"/>
      <c r="THK44" s="27"/>
      <c r="THL44" s="27"/>
      <c r="THM44" s="27"/>
      <c r="THN44" s="27"/>
      <c r="THO44" s="27"/>
      <c r="THP44" s="27"/>
      <c r="THQ44" s="27"/>
      <c r="THR44" s="27"/>
      <c r="THS44" s="27"/>
      <c r="THT44" s="27"/>
      <c r="THU44" s="27"/>
      <c r="THV44" s="27"/>
      <c r="THW44" s="27"/>
      <c r="THX44" s="27"/>
      <c r="THY44" s="27"/>
      <c r="THZ44" s="27"/>
      <c r="TIA44" s="27"/>
      <c r="TIB44" s="27"/>
      <c r="TIC44" s="27"/>
      <c r="TID44" s="27"/>
      <c r="TIE44" s="27"/>
      <c r="TIF44" s="27"/>
      <c r="TIG44" s="27"/>
      <c r="TIH44" s="27"/>
      <c r="TII44" s="27"/>
      <c r="TIJ44" s="27"/>
      <c r="TIK44" s="27"/>
      <c r="TIL44" s="27"/>
      <c r="TIM44" s="27"/>
      <c r="TIN44" s="27"/>
      <c r="TIO44" s="27"/>
      <c r="TIP44" s="27"/>
      <c r="TIQ44" s="27"/>
      <c r="TIR44" s="27"/>
      <c r="TIS44" s="27"/>
      <c r="TIT44" s="27"/>
      <c r="TIU44" s="27"/>
      <c r="TIV44" s="27"/>
      <c r="TIW44" s="27"/>
      <c r="TIX44" s="27"/>
      <c r="TIY44" s="27"/>
      <c r="TIZ44" s="27"/>
      <c r="TJA44" s="27"/>
      <c r="TJB44" s="27"/>
      <c r="TJC44" s="27"/>
      <c r="TJD44" s="27"/>
      <c r="TJE44" s="27"/>
      <c r="TJF44" s="27"/>
      <c r="TJG44" s="27"/>
      <c r="TJH44" s="27"/>
      <c r="TJI44" s="27"/>
      <c r="TJJ44" s="27"/>
      <c r="TJK44" s="27"/>
      <c r="TJL44" s="27"/>
      <c r="TJM44" s="27"/>
      <c r="TJN44" s="27"/>
      <c r="TJO44" s="27"/>
      <c r="TJP44" s="27"/>
      <c r="TJQ44" s="27"/>
      <c r="TJR44" s="27"/>
      <c r="TJS44" s="27"/>
      <c r="TJT44" s="27"/>
      <c r="TJU44" s="27"/>
      <c r="TJV44" s="27"/>
      <c r="TJW44" s="27"/>
      <c r="TJX44" s="27"/>
      <c r="TJZ44" s="27"/>
      <c r="TKA44" s="27"/>
      <c r="TKB44" s="27"/>
      <c r="TKE44" s="27"/>
      <c r="TKF44" s="27"/>
      <c r="TKG44" s="27"/>
      <c r="TKH44" s="27"/>
      <c r="TKI44" s="27"/>
      <c r="TKJ44" s="27"/>
      <c r="TKK44" s="27"/>
      <c r="TKL44" s="27"/>
      <c r="TKM44" s="27"/>
      <c r="TKN44" s="27"/>
      <c r="TKO44" s="27"/>
      <c r="TKW44" s="27"/>
      <c r="TKX44" s="27"/>
      <c r="TKY44" s="27"/>
      <c r="TKZ44" s="27"/>
      <c r="TLA44" s="27"/>
      <c r="TLB44" s="27"/>
      <c r="TLC44" s="27"/>
      <c r="TLD44" s="27"/>
      <c r="TLE44" s="27"/>
      <c r="TLF44" s="27"/>
      <c r="TLG44" s="27"/>
      <c r="TLH44" s="27"/>
      <c r="TLI44" s="27"/>
      <c r="TLJ44" s="27"/>
      <c r="TLK44" s="27"/>
      <c r="TLL44" s="27"/>
      <c r="TLM44" s="27"/>
      <c r="TLN44" s="27"/>
      <c r="TLO44" s="27"/>
      <c r="TLP44" s="27"/>
      <c r="TLQ44" s="27"/>
      <c r="TLR44" s="27"/>
      <c r="TLS44" s="27"/>
      <c r="TLT44" s="27"/>
      <c r="TLU44" s="27"/>
      <c r="TLV44" s="27"/>
      <c r="TLW44" s="27"/>
      <c r="TLX44" s="27"/>
      <c r="TLY44" s="27"/>
      <c r="TLZ44" s="27"/>
      <c r="TMA44" s="27"/>
      <c r="TMB44" s="27"/>
      <c r="TMC44" s="27"/>
      <c r="TMD44" s="27"/>
      <c r="TME44" s="27"/>
      <c r="TMF44" s="27"/>
      <c r="TMG44" s="27"/>
      <c r="TMH44" s="27"/>
      <c r="TMI44" s="27"/>
      <c r="TMJ44" s="27"/>
      <c r="TMK44" s="27"/>
      <c r="TML44" s="27"/>
      <c r="TMM44" s="27"/>
      <c r="TMN44" s="27"/>
      <c r="TMO44" s="27"/>
      <c r="TMP44" s="27"/>
      <c r="TMQ44" s="27"/>
      <c r="TMR44" s="27"/>
      <c r="TMS44" s="27"/>
      <c r="TMT44" s="27"/>
      <c r="TMU44" s="27"/>
      <c r="TMV44" s="27"/>
      <c r="TMW44" s="27"/>
      <c r="TMX44" s="27"/>
      <c r="TMY44" s="27"/>
      <c r="TMZ44" s="27"/>
      <c r="TNA44" s="27"/>
      <c r="TNB44" s="27"/>
      <c r="TNC44" s="27"/>
      <c r="TND44" s="27"/>
      <c r="TNE44" s="27"/>
      <c r="TNF44" s="27"/>
      <c r="TNG44" s="27"/>
      <c r="TNH44" s="27"/>
      <c r="TNI44" s="27"/>
      <c r="TNJ44" s="27"/>
      <c r="TNK44" s="27"/>
      <c r="TNL44" s="27"/>
      <c r="TNM44" s="27"/>
      <c r="TNN44" s="27"/>
      <c r="TNO44" s="27"/>
      <c r="TNP44" s="27"/>
      <c r="TNQ44" s="27"/>
      <c r="TNR44" s="27"/>
      <c r="TNS44" s="27"/>
      <c r="TNT44" s="27"/>
      <c r="TNU44" s="27"/>
      <c r="TNV44" s="27"/>
      <c r="TNW44" s="27"/>
      <c r="TNX44" s="27"/>
      <c r="TNY44" s="27"/>
      <c r="TNZ44" s="27"/>
      <c r="TOA44" s="27"/>
      <c r="TOB44" s="27"/>
      <c r="TOC44" s="27"/>
      <c r="TOD44" s="27"/>
      <c r="TOE44" s="27"/>
      <c r="TOF44" s="27"/>
      <c r="TOG44" s="27"/>
      <c r="TOH44" s="27"/>
      <c r="TOI44" s="27"/>
      <c r="TOJ44" s="27"/>
      <c r="TOK44" s="27"/>
      <c r="TOL44" s="27"/>
      <c r="TOM44" s="27"/>
      <c r="TON44" s="27"/>
      <c r="TOO44" s="27"/>
      <c r="TOP44" s="27"/>
      <c r="TOQ44" s="27"/>
      <c r="TOR44" s="27"/>
      <c r="TOS44" s="27"/>
      <c r="TOT44" s="27"/>
      <c r="TOU44" s="27"/>
      <c r="TOV44" s="27"/>
      <c r="TOW44" s="27"/>
      <c r="TOX44" s="27"/>
      <c r="TOY44" s="27"/>
      <c r="TOZ44" s="27"/>
      <c r="TPA44" s="27"/>
      <c r="TPB44" s="27"/>
      <c r="TPC44" s="27"/>
      <c r="TPD44" s="27"/>
      <c r="TPE44" s="27"/>
      <c r="TPF44" s="27"/>
      <c r="TPG44" s="27"/>
      <c r="TPH44" s="27"/>
      <c r="TPI44" s="27"/>
      <c r="TPJ44" s="27"/>
      <c r="TPK44" s="27"/>
      <c r="TPL44" s="27"/>
      <c r="TPM44" s="27"/>
      <c r="TPN44" s="27"/>
      <c r="TPO44" s="27"/>
      <c r="TPP44" s="27"/>
      <c r="TPQ44" s="27"/>
      <c r="TPR44" s="27"/>
      <c r="TPS44" s="27"/>
      <c r="TPT44" s="27"/>
      <c r="TPU44" s="27"/>
      <c r="TPV44" s="27"/>
      <c r="TPW44" s="27"/>
      <c r="TPX44" s="27"/>
      <c r="TPY44" s="27"/>
      <c r="TPZ44" s="27"/>
      <c r="TQA44" s="27"/>
      <c r="TQB44" s="27"/>
      <c r="TQC44" s="27"/>
      <c r="TQD44" s="27"/>
      <c r="TQE44" s="27"/>
      <c r="TQF44" s="27"/>
      <c r="TQG44" s="27"/>
      <c r="TQH44" s="27"/>
      <c r="TQI44" s="27"/>
      <c r="TQJ44" s="27"/>
      <c r="TQK44" s="27"/>
      <c r="TQL44" s="27"/>
      <c r="TQM44" s="27"/>
      <c r="TQN44" s="27"/>
      <c r="TQO44" s="27"/>
      <c r="TQP44" s="27"/>
      <c r="TQQ44" s="27"/>
      <c r="TQR44" s="27"/>
      <c r="TQS44" s="27"/>
      <c r="TQT44" s="27"/>
      <c r="TQU44" s="27"/>
      <c r="TQV44" s="27"/>
      <c r="TQW44" s="27"/>
      <c r="TQX44" s="27"/>
      <c r="TQY44" s="27"/>
      <c r="TQZ44" s="27"/>
      <c r="TRA44" s="27"/>
      <c r="TRB44" s="27"/>
      <c r="TRC44" s="27"/>
      <c r="TRD44" s="27"/>
      <c r="TRE44" s="27"/>
      <c r="TRF44" s="27"/>
      <c r="TRG44" s="27"/>
      <c r="TRH44" s="27"/>
      <c r="TRI44" s="27"/>
      <c r="TRJ44" s="27"/>
      <c r="TRK44" s="27"/>
      <c r="TRL44" s="27"/>
      <c r="TRM44" s="27"/>
      <c r="TRN44" s="27"/>
      <c r="TRO44" s="27"/>
      <c r="TRP44" s="27"/>
      <c r="TRQ44" s="27"/>
      <c r="TRR44" s="27"/>
      <c r="TRS44" s="27"/>
      <c r="TRT44" s="27"/>
      <c r="TRU44" s="27"/>
      <c r="TRV44" s="27"/>
      <c r="TRW44" s="27"/>
      <c r="TRX44" s="27"/>
      <c r="TRY44" s="27"/>
      <c r="TRZ44" s="27"/>
      <c r="TSA44" s="27"/>
      <c r="TSB44" s="27"/>
      <c r="TSC44" s="27"/>
      <c r="TSD44" s="27"/>
      <c r="TSE44" s="27"/>
      <c r="TSF44" s="27"/>
      <c r="TSG44" s="27"/>
      <c r="TSH44" s="27"/>
      <c r="TSI44" s="27"/>
      <c r="TSJ44" s="27"/>
      <c r="TSK44" s="27"/>
      <c r="TSL44" s="27"/>
      <c r="TSM44" s="27"/>
      <c r="TSN44" s="27"/>
      <c r="TSO44" s="27"/>
      <c r="TSP44" s="27"/>
      <c r="TSQ44" s="27"/>
      <c r="TSR44" s="27"/>
      <c r="TSS44" s="27"/>
      <c r="TST44" s="27"/>
      <c r="TSU44" s="27"/>
      <c r="TSV44" s="27"/>
      <c r="TSW44" s="27"/>
      <c r="TSX44" s="27"/>
      <c r="TSY44" s="27"/>
      <c r="TSZ44" s="27"/>
      <c r="TTA44" s="27"/>
      <c r="TTB44" s="27"/>
      <c r="TTC44" s="27"/>
      <c r="TTD44" s="27"/>
      <c r="TTE44" s="27"/>
      <c r="TTF44" s="27"/>
      <c r="TTG44" s="27"/>
      <c r="TTH44" s="27"/>
      <c r="TTI44" s="27"/>
      <c r="TTJ44" s="27"/>
      <c r="TTK44" s="27"/>
      <c r="TTL44" s="27"/>
      <c r="TTM44" s="27"/>
      <c r="TTN44" s="27"/>
      <c r="TTO44" s="27"/>
      <c r="TTP44" s="27"/>
      <c r="TTQ44" s="27"/>
      <c r="TTR44" s="27"/>
      <c r="TTS44" s="27"/>
      <c r="TTT44" s="27"/>
      <c r="TTV44" s="27"/>
      <c r="TTW44" s="27"/>
      <c r="TTX44" s="27"/>
      <c r="TUA44" s="27"/>
      <c r="TUB44" s="27"/>
      <c r="TUC44" s="27"/>
      <c r="TUD44" s="27"/>
      <c r="TUE44" s="27"/>
      <c r="TUF44" s="27"/>
      <c r="TUG44" s="27"/>
      <c r="TUH44" s="27"/>
      <c r="TUI44" s="27"/>
      <c r="TUJ44" s="27"/>
      <c r="TUK44" s="27"/>
      <c r="TUS44" s="27"/>
      <c r="TUT44" s="27"/>
      <c r="TUU44" s="27"/>
      <c r="TUV44" s="27"/>
      <c r="TUW44" s="27"/>
      <c r="TUX44" s="27"/>
      <c r="TUY44" s="27"/>
      <c r="TUZ44" s="27"/>
      <c r="TVA44" s="27"/>
      <c r="TVB44" s="27"/>
      <c r="TVC44" s="27"/>
      <c r="TVD44" s="27"/>
      <c r="TVE44" s="27"/>
      <c r="TVF44" s="27"/>
      <c r="TVG44" s="27"/>
      <c r="TVH44" s="27"/>
      <c r="TVI44" s="27"/>
      <c r="TVJ44" s="27"/>
      <c r="TVK44" s="27"/>
      <c r="TVL44" s="27"/>
      <c r="TVM44" s="27"/>
      <c r="TVN44" s="27"/>
      <c r="TVO44" s="27"/>
      <c r="TVP44" s="27"/>
      <c r="TVQ44" s="27"/>
      <c r="TVR44" s="27"/>
      <c r="TVS44" s="27"/>
      <c r="TVT44" s="27"/>
      <c r="TVU44" s="27"/>
      <c r="TVV44" s="27"/>
      <c r="TVW44" s="27"/>
      <c r="TVX44" s="27"/>
      <c r="TVY44" s="27"/>
      <c r="TVZ44" s="27"/>
      <c r="TWA44" s="27"/>
      <c r="TWB44" s="27"/>
      <c r="TWC44" s="27"/>
      <c r="TWD44" s="27"/>
      <c r="TWE44" s="27"/>
      <c r="TWF44" s="27"/>
      <c r="TWG44" s="27"/>
      <c r="TWH44" s="27"/>
      <c r="TWI44" s="27"/>
      <c r="TWJ44" s="27"/>
      <c r="TWK44" s="27"/>
      <c r="TWL44" s="27"/>
      <c r="TWM44" s="27"/>
      <c r="TWN44" s="27"/>
      <c r="TWO44" s="27"/>
      <c r="TWP44" s="27"/>
      <c r="TWQ44" s="27"/>
      <c r="TWR44" s="27"/>
      <c r="TWS44" s="27"/>
      <c r="TWT44" s="27"/>
      <c r="TWU44" s="27"/>
      <c r="TWV44" s="27"/>
      <c r="TWW44" s="27"/>
      <c r="TWX44" s="27"/>
      <c r="TWY44" s="27"/>
      <c r="TWZ44" s="27"/>
      <c r="TXA44" s="27"/>
      <c r="TXB44" s="27"/>
      <c r="TXC44" s="27"/>
      <c r="TXD44" s="27"/>
      <c r="TXE44" s="27"/>
      <c r="TXF44" s="27"/>
      <c r="TXG44" s="27"/>
      <c r="TXH44" s="27"/>
      <c r="TXI44" s="27"/>
      <c r="TXJ44" s="27"/>
      <c r="TXK44" s="27"/>
      <c r="TXL44" s="27"/>
      <c r="TXM44" s="27"/>
      <c r="TXN44" s="27"/>
      <c r="TXO44" s="27"/>
      <c r="TXP44" s="27"/>
      <c r="TXQ44" s="27"/>
      <c r="TXR44" s="27"/>
      <c r="TXS44" s="27"/>
      <c r="TXT44" s="27"/>
      <c r="TXU44" s="27"/>
      <c r="TXV44" s="27"/>
      <c r="TXW44" s="27"/>
      <c r="TXX44" s="27"/>
      <c r="TXY44" s="27"/>
      <c r="TXZ44" s="27"/>
      <c r="TYA44" s="27"/>
      <c r="TYB44" s="27"/>
      <c r="TYC44" s="27"/>
      <c r="TYD44" s="27"/>
      <c r="TYE44" s="27"/>
      <c r="TYF44" s="27"/>
      <c r="TYG44" s="27"/>
      <c r="TYH44" s="27"/>
      <c r="TYI44" s="27"/>
      <c r="TYJ44" s="27"/>
      <c r="TYK44" s="27"/>
      <c r="TYL44" s="27"/>
      <c r="TYM44" s="27"/>
      <c r="TYN44" s="27"/>
      <c r="TYO44" s="27"/>
      <c r="TYP44" s="27"/>
      <c r="TYQ44" s="27"/>
      <c r="TYR44" s="27"/>
      <c r="TYS44" s="27"/>
      <c r="TYT44" s="27"/>
      <c r="TYU44" s="27"/>
      <c r="TYV44" s="27"/>
      <c r="TYW44" s="27"/>
      <c r="TYX44" s="27"/>
      <c r="TYY44" s="27"/>
      <c r="TYZ44" s="27"/>
      <c r="TZA44" s="27"/>
      <c r="TZB44" s="27"/>
      <c r="TZC44" s="27"/>
      <c r="TZD44" s="27"/>
      <c r="TZE44" s="27"/>
      <c r="TZF44" s="27"/>
      <c r="TZG44" s="27"/>
      <c r="TZH44" s="27"/>
      <c r="TZI44" s="27"/>
      <c r="TZJ44" s="27"/>
      <c r="TZK44" s="27"/>
      <c r="TZL44" s="27"/>
      <c r="TZM44" s="27"/>
      <c r="TZN44" s="27"/>
      <c r="TZO44" s="27"/>
      <c r="TZP44" s="27"/>
      <c r="TZQ44" s="27"/>
      <c r="TZR44" s="27"/>
      <c r="TZS44" s="27"/>
      <c r="TZT44" s="27"/>
      <c r="TZU44" s="27"/>
      <c r="TZV44" s="27"/>
      <c r="TZW44" s="27"/>
      <c r="TZX44" s="27"/>
      <c r="TZY44" s="27"/>
      <c r="TZZ44" s="27"/>
      <c r="UAA44" s="27"/>
      <c r="UAB44" s="27"/>
      <c r="UAC44" s="27"/>
      <c r="UAD44" s="27"/>
      <c r="UAE44" s="27"/>
      <c r="UAF44" s="27"/>
      <c r="UAG44" s="27"/>
      <c r="UAH44" s="27"/>
      <c r="UAI44" s="27"/>
      <c r="UAJ44" s="27"/>
      <c r="UAK44" s="27"/>
      <c r="UAL44" s="27"/>
      <c r="UAM44" s="27"/>
      <c r="UAN44" s="27"/>
      <c r="UAO44" s="27"/>
      <c r="UAP44" s="27"/>
      <c r="UAQ44" s="27"/>
      <c r="UAR44" s="27"/>
      <c r="UAS44" s="27"/>
      <c r="UAT44" s="27"/>
      <c r="UAU44" s="27"/>
      <c r="UAV44" s="27"/>
      <c r="UAW44" s="27"/>
      <c r="UAX44" s="27"/>
      <c r="UAY44" s="27"/>
      <c r="UAZ44" s="27"/>
      <c r="UBA44" s="27"/>
      <c r="UBB44" s="27"/>
      <c r="UBC44" s="27"/>
      <c r="UBD44" s="27"/>
      <c r="UBE44" s="27"/>
      <c r="UBF44" s="27"/>
      <c r="UBG44" s="27"/>
      <c r="UBH44" s="27"/>
      <c r="UBI44" s="27"/>
      <c r="UBJ44" s="27"/>
      <c r="UBK44" s="27"/>
      <c r="UBL44" s="27"/>
      <c r="UBM44" s="27"/>
      <c r="UBN44" s="27"/>
      <c r="UBO44" s="27"/>
      <c r="UBP44" s="27"/>
      <c r="UBQ44" s="27"/>
      <c r="UBR44" s="27"/>
      <c r="UBS44" s="27"/>
      <c r="UBT44" s="27"/>
      <c r="UBU44" s="27"/>
      <c r="UBV44" s="27"/>
      <c r="UBW44" s="27"/>
      <c r="UBX44" s="27"/>
      <c r="UBY44" s="27"/>
      <c r="UBZ44" s="27"/>
      <c r="UCA44" s="27"/>
      <c r="UCB44" s="27"/>
      <c r="UCC44" s="27"/>
      <c r="UCD44" s="27"/>
      <c r="UCE44" s="27"/>
      <c r="UCF44" s="27"/>
      <c r="UCG44" s="27"/>
      <c r="UCH44" s="27"/>
      <c r="UCI44" s="27"/>
      <c r="UCJ44" s="27"/>
      <c r="UCK44" s="27"/>
      <c r="UCL44" s="27"/>
      <c r="UCM44" s="27"/>
      <c r="UCN44" s="27"/>
      <c r="UCO44" s="27"/>
      <c r="UCP44" s="27"/>
      <c r="UCQ44" s="27"/>
      <c r="UCR44" s="27"/>
      <c r="UCS44" s="27"/>
      <c r="UCT44" s="27"/>
      <c r="UCU44" s="27"/>
      <c r="UCV44" s="27"/>
      <c r="UCW44" s="27"/>
      <c r="UCX44" s="27"/>
      <c r="UCY44" s="27"/>
      <c r="UCZ44" s="27"/>
      <c r="UDA44" s="27"/>
      <c r="UDB44" s="27"/>
      <c r="UDC44" s="27"/>
      <c r="UDD44" s="27"/>
      <c r="UDE44" s="27"/>
      <c r="UDF44" s="27"/>
      <c r="UDG44" s="27"/>
      <c r="UDH44" s="27"/>
      <c r="UDI44" s="27"/>
      <c r="UDJ44" s="27"/>
      <c r="UDK44" s="27"/>
      <c r="UDL44" s="27"/>
      <c r="UDM44" s="27"/>
      <c r="UDN44" s="27"/>
      <c r="UDO44" s="27"/>
      <c r="UDP44" s="27"/>
      <c r="UDR44" s="27"/>
      <c r="UDS44" s="27"/>
      <c r="UDT44" s="27"/>
      <c r="UDW44" s="27"/>
      <c r="UDX44" s="27"/>
      <c r="UDY44" s="27"/>
      <c r="UDZ44" s="27"/>
      <c r="UEA44" s="27"/>
      <c r="UEB44" s="27"/>
      <c r="UEC44" s="27"/>
      <c r="UED44" s="27"/>
      <c r="UEE44" s="27"/>
      <c r="UEF44" s="27"/>
      <c r="UEG44" s="27"/>
      <c r="UEO44" s="27"/>
      <c r="UEP44" s="27"/>
      <c r="UEQ44" s="27"/>
      <c r="UER44" s="27"/>
      <c r="UES44" s="27"/>
      <c r="UET44" s="27"/>
      <c r="UEU44" s="27"/>
      <c r="UEV44" s="27"/>
      <c r="UEW44" s="27"/>
      <c r="UEX44" s="27"/>
      <c r="UEY44" s="27"/>
      <c r="UEZ44" s="27"/>
      <c r="UFA44" s="27"/>
      <c r="UFB44" s="27"/>
      <c r="UFC44" s="27"/>
      <c r="UFD44" s="27"/>
      <c r="UFE44" s="27"/>
      <c r="UFF44" s="27"/>
      <c r="UFG44" s="27"/>
      <c r="UFH44" s="27"/>
      <c r="UFI44" s="27"/>
      <c r="UFJ44" s="27"/>
      <c r="UFK44" s="27"/>
      <c r="UFL44" s="27"/>
      <c r="UFM44" s="27"/>
      <c r="UFN44" s="27"/>
      <c r="UFO44" s="27"/>
      <c r="UFP44" s="27"/>
      <c r="UFQ44" s="27"/>
      <c r="UFR44" s="27"/>
      <c r="UFS44" s="27"/>
      <c r="UFT44" s="27"/>
      <c r="UFU44" s="27"/>
      <c r="UFV44" s="27"/>
      <c r="UFW44" s="27"/>
      <c r="UFX44" s="27"/>
      <c r="UFY44" s="27"/>
      <c r="UFZ44" s="27"/>
      <c r="UGA44" s="27"/>
      <c r="UGB44" s="27"/>
      <c r="UGC44" s="27"/>
      <c r="UGD44" s="27"/>
      <c r="UGE44" s="27"/>
      <c r="UGF44" s="27"/>
      <c r="UGG44" s="27"/>
      <c r="UGH44" s="27"/>
      <c r="UGI44" s="27"/>
      <c r="UGJ44" s="27"/>
      <c r="UGK44" s="27"/>
      <c r="UGL44" s="27"/>
      <c r="UGM44" s="27"/>
      <c r="UGN44" s="27"/>
      <c r="UGO44" s="27"/>
      <c r="UGP44" s="27"/>
      <c r="UGQ44" s="27"/>
      <c r="UGR44" s="27"/>
      <c r="UGS44" s="27"/>
      <c r="UGT44" s="27"/>
      <c r="UGU44" s="27"/>
      <c r="UGV44" s="27"/>
      <c r="UGW44" s="27"/>
      <c r="UGX44" s="27"/>
      <c r="UGY44" s="27"/>
      <c r="UGZ44" s="27"/>
      <c r="UHA44" s="27"/>
      <c r="UHB44" s="27"/>
      <c r="UHC44" s="27"/>
      <c r="UHD44" s="27"/>
      <c r="UHE44" s="27"/>
      <c r="UHF44" s="27"/>
      <c r="UHG44" s="27"/>
      <c r="UHH44" s="27"/>
      <c r="UHI44" s="27"/>
      <c r="UHJ44" s="27"/>
      <c r="UHK44" s="27"/>
      <c r="UHL44" s="27"/>
      <c r="UHM44" s="27"/>
      <c r="UHN44" s="27"/>
      <c r="UHO44" s="27"/>
      <c r="UHP44" s="27"/>
      <c r="UHQ44" s="27"/>
      <c r="UHR44" s="27"/>
      <c r="UHS44" s="27"/>
      <c r="UHT44" s="27"/>
      <c r="UHU44" s="27"/>
      <c r="UHV44" s="27"/>
      <c r="UHW44" s="27"/>
      <c r="UHX44" s="27"/>
      <c r="UHY44" s="27"/>
      <c r="UHZ44" s="27"/>
      <c r="UIA44" s="27"/>
      <c r="UIB44" s="27"/>
      <c r="UIC44" s="27"/>
      <c r="UID44" s="27"/>
      <c r="UIE44" s="27"/>
      <c r="UIF44" s="27"/>
      <c r="UIG44" s="27"/>
      <c r="UIH44" s="27"/>
      <c r="UII44" s="27"/>
      <c r="UIJ44" s="27"/>
      <c r="UIK44" s="27"/>
      <c r="UIL44" s="27"/>
      <c r="UIM44" s="27"/>
      <c r="UIN44" s="27"/>
      <c r="UIO44" s="27"/>
      <c r="UIP44" s="27"/>
      <c r="UIQ44" s="27"/>
      <c r="UIR44" s="27"/>
      <c r="UIS44" s="27"/>
      <c r="UIT44" s="27"/>
      <c r="UIU44" s="27"/>
      <c r="UIV44" s="27"/>
      <c r="UIW44" s="27"/>
      <c r="UIX44" s="27"/>
      <c r="UIY44" s="27"/>
      <c r="UIZ44" s="27"/>
      <c r="UJA44" s="27"/>
      <c r="UJB44" s="27"/>
      <c r="UJC44" s="27"/>
      <c r="UJD44" s="27"/>
      <c r="UJE44" s="27"/>
      <c r="UJF44" s="27"/>
      <c r="UJG44" s="27"/>
      <c r="UJH44" s="27"/>
      <c r="UJI44" s="27"/>
      <c r="UJJ44" s="27"/>
      <c r="UJK44" s="27"/>
      <c r="UJL44" s="27"/>
      <c r="UJM44" s="27"/>
      <c r="UJN44" s="27"/>
      <c r="UJO44" s="27"/>
      <c r="UJP44" s="27"/>
      <c r="UJQ44" s="27"/>
      <c r="UJR44" s="27"/>
      <c r="UJS44" s="27"/>
      <c r="UJT44" s="27"/>
      <c r="UJU44" s="27"/>
      <c r="UJV44" s="27"/>
      <c r="UJW44" s="27"/>
      <c r="UJX44" s="27"/>
      <c r="UJY44" s="27"/>
      <c r="UJZ44" s="27"/>
      <c r="UKA44" s="27"/>
      <c r="UKB44" s="27"/>
      <c r="UKC44" s="27"/>
      <c r="UKD44" s="27"/>
      <c r="UKE44" s="27"/>
      <c r="UKF44" s="27"/>
      <c r="UKG44" s="27"/>
      <c r="UKH44" s="27"/>
      <c r="UKI44" s="27"/>
      <c r="UKJ44" s="27"/>
      <c r="UKK44" s="27"/>
      <c r="UKL44" s="27"/>
      <c r="UKM44" s="27"/>
      <c r="UKN44" s="27"/>
      <c r="UKO44" s="27"/>
      <c r="UKP44" s="27"/>
      <c r="UKQ44" s="27"/>
      <c r="UKR44" s="27"/>
      <c r="UKS44" s="27"/>
      <c r="UKT44" s="27"/>
      <c r="UKU44" s="27"/>
      <c r="UKV44" s="27"/>
      <c r="UKW44" s="27"/>
      <c r="UKX44" s="27"/>
      <c r="UKY44" s="27"/>
      <c r="UKZ44" s="27"/>
      <c r="ULA44" s="27"/>
      <c r="ULB44" s="27"/>
      <c r="ULC44" s="27"/>
      <c r="ULD44" s="27"/>
      <c r="ULE44" s="27"/>
      <c r="ULF44" s="27"/>
      <c r="ULG44" s="27"/>
      <c r="ULH44" s="27"/>
      <c r="ULI44" s="27"/>
      <c r="ULJ44" s="27"/>
      <c r="ULK44" s="27"/>
      <c r="ULL44" s="27"/>
      <c r="ULM44" s="27"/>
      <c r="ULN44" s="27"/>
      <c r="ULO44" s="27"/>
      <c r="ULP44" s="27"/>
      <c r="ULQ44" s="27"/>
      <c r="ULR44" s="27"/>
      <c r="ULS44" s="27"/>
      <c r="ULT44" s="27"/>
      <c r="ULU44" s="27"/>
      <c r="ULV44" s="27"/>
      <c r="ULW44" s="27"/>
      <c r="ULX44" s="27"/>
      <c r="ULY44" s="27"/>
      <c r="ULZ44" s="27"/>
      <c r="UMA44" s="27"/>
      <c r="UMB44" s="27"/>
      <c r="UMC44" s="27"/>
      <c r="UMD44" s="27"/>
      <c r="UME44" s="27"/>
      <c r="UMF44" s="27"/>
      <c r="UMG44" s="27"/>
      <c r="UMH44" s="27"/>
      <c r="UMI44" s="27"/>
      <c r="UMJ44" s="27"/>
      <c r="UMK44" s="27"/>
      <c r="UML44" s="27"/>
      <c r="UMM44" s="27"/>
      <c r="UMN44" s="27"/>
      <c r="UMO44" s="27"/>
      <c r="UMP44" s="27"/>
      <c r="UMQ44" s="27"/>
      <c r="UMR44" s="27"/>
      <c r="UMS44" s="27"/>
      <c r="UMT44" s="27"/>
      <c r="UMU44" s="27"/>
      <c r="UMV44" s="27"/>
      <c r="UMW44" s="27"/>
      <c r="UMX44" s="27"/>
      <c r="UMY44" s="27"/>
      <c r="UMZ44" s="27"/>
      <c r="UNA44" s="27"/>
      <c r="UNB44" s="27"/>
      <c r="UNC44" s="27"/>
      <c r="UND44" s="27"/>
      <c r="UNE44" s="27"/>
      <c r="UNF44" s="27"/>
      <c r="UNG44" s="27"/>
      <c r="UNH44" s="27"/>
      <c r="UNI44" s="27"/>
      <c r="UNJ44" s="27"/>
      <c r="UNK44" s="27"/>
      <c r="UNL44" s="27"/>
      <c r="UNN44" s="27"/>
      <c r="UNO44" s="27"/>
      <c r="UNP44" s="27"/>
      <c r="UNS44" s="27"/>
      <c r="UNT44" s="27"/>
      <c r="UNU44" s="27"/>
      <c r="UNV44" s="27"/>
      <c r="UNW44" s="27"/>
      <c r="UNX44" s="27"/>
      <c r="UNY44" s="27"/>
      <c r="UNZ44" s="27"/>
      <c r="UOA44" s="27"/>
      <c r="UOB44" s="27"/>
      <c r="UOC44" s="27"/>
      <c r="UOK44" s="27"/>
      <c r="UOL44" s="27"/>
      <c r="UOM44" s="27"/>
      <c r="UON44" s="27"/>
      <c r="UOO44" s="27"/>
      <c r="UOP44" s="27"/>
      <c r="UOQ44" s="27"/>
      <c r="UOR44" s="27"/>
      <c r="UOS44" s="27"/>
      <c r="UOT44" s="27"/>
      <c r="UOU44" s="27"/>
      <c r="UOV44" s="27"/>
      <c r="UOW44" s="27"/>
      <c r="UOX44" s="27"/>
      <c r="UOY44" s="27"/>
      <c r="UOZ44" s="27"/>
      <c r="UPA44" s="27"/>
      <c r="UPB44" s="27"/>
      <c r="UPC44" s="27"/>
      <c r="UPD44" s="27"/>
      <c r="UPE44" s="27"/>
      <c r="UPF44" s="27"/>
      <c r="UPG44" s="27"/>
      <c r="UPH44" s="27"/>
      <c r="UPI44" s="27"/>
      <c r="UPJ44" s="27"/>
      <c r="UPK44" s="27"/>
      <c r="UPL44" s="27"/>
      <c r="UPM44" s="27"/>
      <c r="UPN44" s="27"/>
      <c r="UPO44" s="27"/>
      <c r="UPP44" s="27"/>
      <c r="UPQ44" s="27"/>
      <c r="UPR44" s="27"/>
      <c r="UPS44" s="27"/>
      <c r="UPT44" s="27"/>
      <c r="UPU44" s="27"/>
      <c r="UPV44" s="27"/>
      <c r="UPW44" s="27"/>
      <c r="UPX44" s="27"/>
      <c r="UPY44" s="27"/>
      <c r="UPZ44" s="27"/>
      <c r="UQA44" s="27"/>
      <c r="UQB44" s="27"/>
      <c r="UQC44" s="27"/>
      <c r="UQD44" s="27"/>
      <c r="UQE44" s="27"/>
      <c r="UQF44" s="27"/>
      <c r="UQG44" s="27"/>
      <c r="UQH44" s="27"/>
      <c r="UQI44" s="27"/>
      <c r="UQJ44" s="27"/>
      <c r="UQK44" s="27"/>
      <c r="UQL44" s="27"/>
      <c r="UQM44" s="27"/>
      <c r="UQN44" s="27"/>
      <c r="UQO44" s="27"/>
      <c r="UQP44" s="27"/>
      <c r="UQQ44" s="27"/>
      <c r="UQR44" s="27"/>
      <c r="UQS44" s="27"/>
      <c r="UQT44" s="27"/>
      <c r="UQU44" s="27"/>
      <c r="UQV44" s="27"/>
      <c r="UQW44" s="27"/>
      <c r="UQX44" s="27"/>
      <c r="UQY44" s="27"/>
      <c r="UQZ44" s="27"/>
      <c r="URA44" s="27"/>
      <c r="URB44" s="27"/>
      <c r="URC44" s="27"/>
      <c r="URD44" s="27"/>
      <c r="URE44" s="27"/>
      <c r="URF44" s="27"/>
      <c r="URG44" s="27"/>
      <c r="URH44" s="27"/>
      <c r="URI44" s="27"/>
      <c r="URJ44" s="27"/>
      <c r="URK44" s="27"/>
      <c r="URL44" s="27"/>
      <c r="URM44" s="27"/>
      <c r="URN44" s="27"/>
      <c r="URO44" s="27"/>
      <c r="URP44" s="27"/>
      <c r="URQ44" s="27"/>
      <c r="URR44" s="27"/>
      <c r="URS44" s="27"/>
      <c r="URT44" s="27"/>
      <c r="URU44" s="27"/>
      <c r="URV44" s="27"/>
      <c r="URW44" s="27"/>
      <c r="URX44" s="27"/>
      <c r="URY44" s="27"/>
      <c r="URZ44" s="27"/>
      <c r="USA44" s="27"/>
      <c r="USB44" s="27"/>
      <c r="USC44" s="27"/>
      <c r="USD44" s="27"/>
      <c r="USE44" s="27"/>
      <c r="USF44" s="27"/>
      <c r="USG44" s="27"/>
      <c r="USH44" s="27"/>
      <c r="USI44" s="27"/>
      <c r="USJ44" s="27"/>
      <c r="USK44" s="27"/>
      <c r="USL44" s="27"/>
      <c r="USM44" s="27"/>
      <c r="USN44" s="27"/>
      <c r="USO44" s="27"/>
      <c r="USP44" s="27"/>
      <c r="USQ44" s="27"/>
      <c r="USR44" s="27"/>
      <c r="USS44" s="27"/>
      <c r="UST44" s="27"/>
      <c r="USU44" s="27"/>
      <c r="USV44" s="27"/>
      <c r="USW44" s="27"/>
      <c r="USX44" s="27"/>
      <c r="USY44" s="27"/>
      <c r="USZ44" s="27"/>
      <c r="UTA44" s="27"/>
      <c r="UTB44" s="27"/>
      <c r="UTC44" s="27"/>
      <c r="UTD44" s="27"/>
      <c r="UTE44" s="27"/>
      <c r="UTF44" s="27"/>
      <c r="UTG44" s="27"/>
      <c r="UTH44" s="27"/>
      <c r="UTI44" s="27"/>
      <c r="UTJ44" s="27"/>
      <c r="UTK44" s="27"/>
      <c r="UTL44" s="27"/>
      <c r="UTM44" s="27"/>
      <c r="UTN44" s="27"/>
      <c r="UTO44" s="27"/>
      <c r="UTP44" s="27"/>
      <c r="UTQ44" s="27"/>
      <c r="UTR44" s="27"/>
      <c r="UTS44" s="27"/>
      <c r="UTT44" s="27"/>
      <c r="UTU44" s="27"/>
      <c r="UTV44" s="27"/>
      <c r="UTW44" s="27"/>
      <c r="UTX44" s="27"/>
      <c r="UTY44" s="27"/>
      <c r="UTZ44" s="27"/>
      <c r="UUA44" s="27"/>
      <c r="UUB44" s="27"/>
      <c r="UUC44" s="27"/>
      <c r="UUD44" s="27"/>
      <c r="UUE44" s="27"/>
      <c r="UUF44" s="27"/>
      <c r="UUG44" s="27"/>
      <c r="UUH44" s="27"/>
      <c r="UUI44" s="27"/>
      <c r="UUJ44" s="27"/>
      <c r="UUK44" s="27"/>
      <c r="UUL44" s="27"/>
      <c r="UUM44" s="27"/>
      <c r="UUN44" s="27"/>
      <c r="UUO44" s="27"/>
      <c r="UUP44" s="27"/>
      <c r="UUQ44" s="27"/>
      <c r="UUR44" s="27"/>
      <c r="UUS44" s="27"/>
      <c r="UUT44" s="27"/>
      <c r="UUU44" s="27"/>
      <c r="UUV44" s="27"/>
      <c r="UUW44" s="27"/>
      <c r="UUX44" s="27"/>
      <c r="UUY44" s="27"/>
      <c r="UUZ44" s="27"/>
      <c r="UVA44" s="27"/>
      <c r="UVB44" s="27"/>
      <c r="UVC44" s="27"/>
      <c r="UVD44" s="27"/>
      <c r="UVE44" s="27"/>
      <c r="UVF44" s="27"/>
      <c r="UVG44" s="27"/>
      <c r="UVH44" s="27"/>
      <c r="UVI44" s="27"/>
      <c r="UVJ44" s="27"/>
      <c r="UVK44" s="27"/>
      <c r="UVL44" s="27"/>
      <c r="UVM44" s="27"/>
      <c r="UVN44" s="27"/>
      <c r="UVO44" s="27"/>
      <c r="UVP44" s="27"/>
      <c r="UVQ44" s="27"/>
      <c r="UVR44" s="27"/>
      <c r="UVS44" s="27"/>
      <c r="UVT44" s="27"/>
      <c r="UVU44" s="27"/>
      <c r="UVV44" s="27"/>
      <c r="UVW44" s="27"/>
      <c r="UVX44" s="27"/>
      <c r="UVY44" s="27"/>
      <c r="UVZ44" s="27"/>
      <c r="UWA44" s="27"/>
      <c r="UWB44" s="27"/>
      <c r="UWC44" s="27"/>
      <c r="UWD44" s="27"/>
      <c r="UWE44" s="27"/>
      <c r="UWF44" s="27"/>
      <c r="UWG44" s="27"/>
      <c r="UWH44" s="27"/>
      <c r="UWI44" s="27"/>
      <c r="UWJ44" s="27"/>
      <c r="UWK44" s="27"/>
      <c r="UWL44" s="27"/>
      <c r="UWM44" s="27"/>
      <c r="UWN44" s="27"/>
      <c r="UWO44" s="27"/>
      <c r="UWP44" s="27"/>
      <c r="UWQ44" s="27"/>
      <c r="UWR44" s="27"/>
      <c r="UWS44" s="27"/>
      <c r="UWT44" s="27"/>
      <c r="UWU44" s="27"/>
      <c r="UWV44" s="27"/>
      <c r="UWW44" s="27"/>
      <c r="UWX44" s="27"/>
      <c r="UWY44" s="27"/>
      <c r="UWZ44" s="27"/>
      <c r="UXA44" s="27"/>
      <c r="UXB44" s="27"/>
      <c r="UXC44" s="27"/>
      <c r="UXD44" s="27"/>
      <c r="UXE44" s="27"/>
      <c r="UXF44" s="27"/>
      <c r="UXG44" s="27"/>
      <c r="UXH44" s="27"/>
      <c r="UXJ44" s="27"/>
      <c r="UXK44" s="27"/>
      <c r="UXL44" s="27"/>
      <c r="UXO44" s="27"/>
      <c r="UXP44" s="27"/>
      <c r="UXQ44" s="27"/>
      <c r="UXR44" s="27"/>
      <c r="UXS44" s="27"/>
      <c r="UXT44" s="27"/>
      <c r="UXU44" s="27"/>
      <c r="UXV44" s="27"/>
      <c r="UXW44" s="27"/>
      <c r="UXX44" s="27"/>
      <c r="UXY44" s="27"/>
      <c r="UYG44" s="27"/>
      <c r="UYH44" s="27"/>
      <c r="UYI44" s="27"/>
      <c r="UYJ44" s="27"/>
      <c r="UYK44" s="27"/>
      <c r="UYL44" s="27"/>
      <c r="UYM44" s="27"/>
      <c r="UYN44" s="27"/>
      <c r="UYO44" s="27"/>
      <c r="UYP44" s="27"/>
      <c r="UYQ44" s="27"/>
      <c r="UYR44" s="27"/>
      <c r="UYS44" s="27"/>
      <c r="UYT44" s="27"/>
      <c r="UYU44" s="27"/>
      <c r="UYV44" s="27"/>
      <c r="UYW44" s="27"/>
      <c r="UYX44" s="27"/>
      <c r="UYY44" s="27"/>
      <c r="UYZ44" s="27"/>
      <c r="UZA44" s="27"/>
      <c r="UZB44" s="27"/>
      <c r="UZC44" s="27"/>
      <c r="UZD44" s="27"/>
      <c r="UZE44" s="27"/>
      <c r="UZF44" s="27"/>
      <c r="UZG44" s="27"/>
      <c r="UZH44" s="27"/>
      <c r="UZI44" s="27"/>
      <c r="UZJ44" s="27"/>
      <c r="UZK44" s="27"/>
      <c r="UZL44" s="27"/>
      <c r="UZM44" s="27"/>
      <c r="UZN44" s="27"/>
      <c r="UZO44" s="27"/>
      <c r="UZP44" s="27"/>
      <c r="UZQ44" s="27"/>
      <c r="UZR44" s="27"/>
      <c r="UZS44" s="27"/>
      <c r="UZT44" s="27"/>
      <c r="UZU44" s="27"/>
      <c r="UZV44" s="27"/>
      <c r="UZW44" s="27"/>
      <c r="UZX44" s="27"/>
      <c r="UZY44" s="27"/>
      <c r="UZZ44" s="27"/>
      <c r="VAA44" s="27"/>
      <c r="VAB44" s="27"/>
      <c r="VAC44" s="27"/>
      <c r="VAD44" s="27"/>
      <c r="VAE44" s="27"/>
      <c r="VAF44" s="27"/>
      <c r="VAG44" s="27"/>
      <c r="VAH44" s="27"/>
      <c r="VAI44" s="27"/>
      <c r="VAJ44" s="27"/>
      <c r="VAK44" s="27"/>
      <c r="VAL44" s="27"/>
      <c r="VAM44" s="27"/>
      <c r="VAN44" s="27"/>
      <c r="VAO44" s="27"/>
      <c r="VAP44" s="27"/>
      <c r="VAQ44" s="27"/>
      <c r="VAR44" s="27"/>
      <c r="VAS44" s="27"/>
      <c r="VAT44" s="27"/>
      <c r="VAU44" s="27"/>
      <c r="VAV44" s="27"/>
      <c r="VAW44" s="27"/>
      <c r="VAX44" s="27"/>
      <c r="VAY44" s="27"/>
      <c r="VAZ44" s="27"/>
      <c r="VBA44" s="27"/>
      <c r="VBB44" s="27"/>
      <c r="VBC44" s="27"/>
      <c r="VBD44" s="27"/>
      <c r="VBE44" s="27"/>
      <c r="VBF44" s="27"/>
      <c r="VBG44" s="27"/>
      <c r="VBH44" s="27"/>
      <c r="VBI44" s="27"/>
      <c r="VBJ44" s="27"/>
      <c r="VBK44" s="27"/>
      <c r="VBL44" s="27"/>
      <c r="VBM44" s="27"/>
      <c r="VBN44" s="27"/>
      <c r="VBO44" s="27"/>
      <c r="VBP44" s="27"/>
      <c r="VBQ44" s="27"/>
      <c r="VBR44" s="27"/>
      <c r="VBS44" s="27"/>
      <c r="VBT44" s="27"/>
      <c r="VBU44" s="27"/>
      <c r="VBV44" s="27"/>
      <c r="VBW44" s="27"/>
      <c r="VBX44" s="27"/>
      <c r="VBY44" s="27"/>
      <c r="VBZ44" s="27"/>
      <c r="VCA44" s="27"/>
      <c r="VCB44" s="27"/>
      <c r="VCC44" s="27"/>
      <c r="VCD44" s="27"/>
      <c r="VCE44" s="27"/>
      <c r="VCF44" s="27"/>
      <c r="VCG44" s="27"/>
      <c r="VCH44" s="27"/>
      <c r="VCI44" s="27"/>
      <c r="VCJ44" s="27"/>
      <c r="VCK44" s="27"/>
      <c r="VCL44" s="27"/>
      <c r="VCM44" s="27"/>
      <c r="VCN44" s="27"/>
      <c r="VCO44" s="27"/>
      <c r="VCP44" s="27"/>
      <c r="VCQ44" s="27"/>
      <c r="VCR44" s="27"/>
      <c r="VCS44" s="27"/>
      <c r="VCT44" s="27"/>
      <c r="VCU44" s="27"/>
      <c r="VCV44" s="27"/>
      <c r="VCW44" s="27"/>
      <c r="VCX44" s="27"/>
      <c r="VCY44" s="27"/>
      <c r="VCZ44" s="27"/>
      <c r="VDA44" s="27"/>
      <c r="VDB44" s="27"/>
      <c r="VDC44" s="27"/>
      <c r="VDD44" s="27"/>
      <c r="VDE44" s="27"/>
      <c r="VDF44" s="27"/>
      <c r="VDG44" s="27"/>
      <c r="VDH44" s="27"/>
      <c r="VDI44" s="27"/>
      <c r="VDJ44" s="27"/>
      <c r="VDK44" s="27"/>
      <c r="VDL44" s="27"/>
      <c r="VDM44" s="27"/>
      <c r="VDN44" s="27"/>
      <c r="VDO44" s="27"/>
      <c r="VDP44" s="27"/>
      <c r="VDQ44" s="27"/>
      <c r="VDR44" s="27"/>
      <c r="VDS44" s="27"/>
      <c r="VDT44" s="27"/>
      <c r="VDU44" s="27"/>
      <c r="VDV44" s="27"/>
      <c r="VDW44" s="27"/>
      <c r="VDX44" s="27"/>
      <c r="VDY44" s="27"/>
      <c r="VDZ44" s="27"/>
      <c r="VEA44" s="27"/>
      <c r="VEB44" s="27"/>
      <c r="VEC44" s="27"/>
      <c r="VED44" s="27"/>
      <c r="VEE44" s="27"/>
      <c r="VEF44" s="27"/>
      <c r="VEG44" s="27"/>
      <c r="VEH44" s="27"/>
      <c r="VEI44" s="27"/>
      <c r="VEJ44" s="27"/>
      <c r="VEK44" s="27"/>
      <c r="VEL44" s="27"/>
      <c r="VEM44" s="27"/>
      <c r="VEN44" s="27"/>
      <c r="VEO44" s="27"/>
      <c r="VEP44" s="27"/>
      <c r="VEQ44" s="27"/>
      <c r="VER44" s="27"/>
      <c r="VES44" s="27"/>
      <c r="VET44" s="27"/>
      <c r="VEU44" s="27"/>
      <c r="VEV44" s="27"/>
      <c r="VEW44" s="27"/>
      <c r="VEX44" s="27"/>
      <c r="VEY44" s="27"/>
      <c r="VEZ44" s="27"/>
      <c r="VFA44" s="27"/>
      <c r="VFB44" s="27"/>
      <c r="VFC44" s="27"/>
      <c r="VFD44" s="27"/>
      <c r="VFE44" s="27"/>
      <c r="VFF44" s="27"/>
      <c r="VFG44" s="27"/>
      <c r="VFH44" s="27"/>
      <c r="VFI44" s="27"/>
      <c r="VFJ44" s="27"/>
      <c r="VFK44" s="27"/>
      <c r="VFL44" s="27"/>
      <c r="VFM44" s="27"/>
      <c r="VFN44" s="27"/>
      <c r="VFO44" s="27"/>
      <c r="VFP44" s="27"/>
      <c r="VFQ44" s="27"/>
      <c r="VFR44" s="27"/>
      <c r="VFS44" s="27"/>
      <c r="VFT44" s="27"/>
      <c r="VFU44" s="27"/>
      <c r="VFV44" s="27"/>
      <c r="VFW44" s="27"/>
      <c r="VFX44" s="27"/>
      <c r="VFY44" s="27"/>
      <c r="VFZ44" s="27"/>
      <c r="VGA44" s="27"/>
      <c r="VGB44" s="27"/>
      <c r="VGC44" s="27"/>
      <c r="VGD44" s="27"/>
      <c r="VGE44" s="27"/>
      <c r="VGF44" s="27"/>
      <c r="VGG44" s="27"/>
      <c r="VGH44" s="27"/>
      <c r="VGI44" s="27"/>
      <c r="VGJ44" s="27"/>
      <c r="VGK44" s="27"/>
      <c r="VGL44" s="27"/>
      <c r="VGM44" s="27"/>
      <c r="VGN44" s="27"/>
      <c r="VGO44" s="27"/>
      <c r="VGP44" s="27"/>
      <c r="VGQ44" s="27"/>
      <c r="VGR44" s="27"/>
      <c r="VGS44" s="27"/>
      <c r="VGT44" s="27"/>
      <c r="VGU44" s="27"/>
      <c r="VGV44" s="27"/>
      <c r="VGW44" s="27"/>
      <c r="VGX44" s="27"/>
      <c r="VGY44" s="27"/>
      <c r="VGZ44" s="27"/>
      <c r="VHA44" s="27"/>
      <c r="VHB44" s="27"/>
      <c r="VHC44" s="27"/>
      <c r="VHD44" s="27"/>
      <c r="VHF44" s="27"/>
      <c r="VHG44" s="27"/>
      <c r="VHH44" s="27"/>
      <c r="VHK44" s="27"/>
      <c r="VHL44" s="27"/>
      <c r="VHM44" s="27"/>
      <c r="VHN44" s="27"/>
      <c r="VHO44" s="27"/>
      <c r="VHP44" s="27"/>
      <c r="VHQ44" s="27"/>
      <c r="VHR44" s="27"/>
      <c r="VHS44" s="27"/>
      <c r="VHT44" s="27"/>
      <c r="VHU44" s="27"/>
      <c r="VIC44" s="27"/>
      <c r="VID44" s="27"/>
      <c r="VIE44" s="27"/>
      <c r="VIF44" s="27"/>
      <c r="VIG44" s="27"/>
      <c r="VIH44" s="27"/>
      <c r="VII44" s="27"/>
      <c r="VIJ44" s="27"/>
      <c r="VIK44" s="27"/>
      <c r="VIL44" s="27"/>
      <c r="VIM44" s="27"/>
      <c r="VIN44" s="27"/>
      <c r="VIO44" s="27"/>
      <c r="VIP44" s="27"/>
      <c r="VIQ44" s="27"/>
      <c r="VIR44" s="27"/>
      <c r="VIS44" s="27"/>
      <c r="VIT44" s="27"/>
      <c r="VIU44" s="27"/>
      <c r="VIV44" s="27"/>
      <c r="VIW44" s="27"/>
      <c r="VIX44" s="27"/>
      <c r="VIY44" s="27"/>
      <c r="VIZ44" s="27"/>
      <c r="VJA44" s="27"/>
      <c r="VJB44" s="27"/>
      <c r="VJC44" s="27"/>
      <c r="VJD44" s="27"/>
      <c r="VJE44" s="27"/>
      <c r="VJF44" s="27"/>
      <c r="VJG44" s="27"/>
      <c r="VJH44" s="27"/>
      <c r="VJI44" s="27"/>
      <c r="VJJ44" s="27"/>
      <c r="VJK44" s="27"/>
      <c r="VJL44" s="27"/>
      <c r="VJM44" s="27"/>
      <c r="VJN44" s="27"/>
      <c r="VJO44" s="27"/>
      <c r="VJP44" s="27"/>
      <c r="VJQ44" s="27"/>
      <c r="VJR44" s="27"/>
      <c r="VJS44" s="27"/>
      <c r="VJT44" s="27"/>
      <c r="VJU44" s="27"/>
      <c r="VJV44" s="27"/>
      <c r="VJW44" s="27"/>
      <c r="VJX44" s="27"/>
      <c r="VJY44" s="27"/>
      <c r="VJZ44" s="27"/>
      <c r="VKA44" s="27"/>
      <c r="VKB44" s="27"/>
      <c r="VKC44" s="27"/>
      <c r="VKD44" s="27"/>
      <c r="VKE44" s="27"/>
      <c r="VKF44" s="27"/>
      <c r="VKG44" s="27"/>
      <c r="VKH44" s="27"/>
      <c r="VKI44" s="27"/>
      <c r="VKJ44" s="27"/>
      <c r="VKK44" s="27"/>
      <c r="VKL44" s="27"/>
      <c r="VKM44" s="27"/>
      <c r="VKN44" s="27"/>
      <c r="VKO44" s="27"/>
      <c r="VKP44" s="27"/>
      <c r="VKQ44" s="27"/>
      <c r="VKR44" s="27"/>
      <c r="VKS44" s="27"/>
      <c r="VKT44" s="27"/>
      <c r="VKU44" s="27"/>
      <c r="VKV44" s="27"/>
      <c r="VKW44" s="27"/>
      <c r="VKX44" s="27"/>
      <c r="VKY44" s="27"/>
      <c r="VKZ44" s="27"/>
      <c r="VLA44" s="27"/>
      <c r="VLB44" s="27"/>
      <c r="VLC44" s="27"/>
      <c r="VLD44" s="27"/>
      <c r="VLE44" s="27"/>
      <c r="VLF44" s="27"/>
      <c r="VLG44" s="27"/>
      <c r="VLH44" s="27"/>
      <c r="VLI44" s="27"/>
      <c r="VLJ44" s="27"/>
      <c r="VLK44" s="27"/>
      <c r="VLL44" s="27"/>
      <c r="VLM44" s="27"/>
      <c r="VLN44" s="27"/>
      <c r="VLO44" s="27"/>
      <c r="VLP44" s="27"/>
      <c r="VLQ44" s="27"/>
      <c r="VLR44" s="27"/>
      <c r="VLS44" s="27"/>
      <c r="VLT44" s="27"/>
      <c r="VLU44" s="27"/>
      <c r="VLV44" s="27"/>
      <c r="VLW44" s="27"/>
      <c r="VLX44" s="27"/>
      <c r="VLY44" s="27"/>
      <c r="VLZ44" s="27"/>
      <c r="VMA44" s="27"/>
      <c r="VMB44" s="27"/>
      <c r="VMC44" s="27"/>
      <c r="VMD44" s="27"/>
      <c r="VME44" s="27"/>
      <c r="VMF44" s="27"/>
      <c r="VMG44" s="27"/>
      <c r="VMH44" s="27"/>
      <c r="VMI44" s="27"/>
      <c r="VMJ44" s="27"/>
      <c r="VMK44" s="27"/>
      <c r="VML44" s="27"/>
      <c r="VMM44" s="27"/>
      <c r="VMN44" s="27"/>
      <c r="VMO44" s="27"/>
      <c r="VMP44" s="27"/>
      <c r="VMQ44" s="27"/>
      <c r="VMR44" s="27"/>
      <c r="VMS44" s="27"/>
      <c r="VMT44" s="27"/>
      <c r="VMU44" s="27"/>
      <c r="VMV44" s="27"/>
      <c r="VMW44" s="27"/>
      <c r="VMX44" s="27"/>
      <c r="VMY44" s="27"/>
      <c r="VMZ44" s="27"/>
      <c r="VNA44" s="27"/>
      <c r="VNB44" s="27"/>
      <c r="VNC44" s="27"/>
      <c r="VND44" s="27"/>
      <c r="VNE44" s="27"/>
      <c r="VNF44" s="27"/>
      <c r="VNG44" s="27"/>
      <c r="VNH44" s="27"/>
      <c r="VNI44" s="27"/>
      <c r="VNJ44" s="27"/>
      <c r="VNK44" s="27"/>
      <c r="VNL44" s="27"/>
      <c r="VNM44" s="27"/>
      <c r="VNN44" s="27"/>
      <c r="VNO44" s="27"/>
      <c r="VNP44" s="27"/>
      <c r="VNQ44" s="27"/>
      <c r="VNR44" s="27"/>
      <c r="VNS44" s="27"/>
      <c r="VNT44" s="27"/>
      <c r="VNU44" s="27"/>
      <c r="VNV44" s="27"/>
      <c r="VNW44" s="27"/>
      <c r="VNX44" s="27"/>
      <c r="VNY44" s="27"/>
      <c r="VNZ44" s="27"/>
      <c r="VOA44" s="27"/>
      <c r="VOB44" s="27"/>
      <c r="VOC44" s="27"/>
      <c r="VOD44" s="27"/>
      <c r="VOE44" s="27"/>
      <c r="VOF44" s="27"/>
      <c r="VOG44" s="27"/>
      <c r="VOH44" s="27"/>
      <c r="VOI44" s="27"/>
      <c r="VOJ44" s="27"/>
      <c r="VOK44" s="27"/>
      <c r="VOL44" s="27"/>
      <c r="VOM44" s="27"/>
      <c r="VON44" s="27"/>
      <c r="VOO44" s="27"/>
      <c r="VOP44" s="27"/>
      <c r="VOQ44" s="27"/>
      <c r="VOR44" s="27"/>
      <c r="VOS44" s="27"/>
      <c r="VOT44" s="27"/>
      <c r="VOU44" s="27"/>
      <c r="VOV44" s="27"/>
      <c r="VOW44" s="27"/>
      <c r="VOX44" s="27"/>
      <c r="VOY44" s="27"/>
      <c r="VOZ44" s="27"/>
      <c r="VPA44" s="27"/>
      <c r="VPB44" s="27"/>
      <c r="VPC44" s="27"/>
      <c r="VPD44" s="27"/>
      <c r="VPE44" s="27"/>
      <c r="VPF44" s="27"/>
      <c r="VPG44" s="27"/>
      <c r="VPH44" s="27"/>
      <c r="VPI44" s="27"/>
      <c r="VPJ44" s="27"/>
      <c r="VPK44" s="27"/>
      <c r="VPL44" s="27"/>
      <c r="VPM44" s="27"/>
      <c r="VPN44" s="27"/>
      <c r="VPO44" s="27"/>
      <c r="VPP44" s="27"/>
      <c r="VPQ44" s="27"/>
      <c r="VPR44" s="27"/>
      <c r="VPS44" s="27"/>
      <c r="VPT44" s="27"/>
      <c r="VPU44" s="27"/>
      <c r="VPV44" s="27"/>
      <c r="VPW44" s="27"/>
      <c r="VPX44" s="27"/>
      <c r="VPY44" s="27"/>
      <c r="VPZ44" s="27"/>
      <c r="VQA44" s="27"/>
      <c r="VQB44" s="27"/>
      <c r="VQC44" s="27"/>
      <c r="VQD44" s="27"/>
      <c r="VQE44" s="27"/>
      <c r="VQF44" s="27"/>
      <c r="VQG44" s="27"/>
      <c r="VQH44" s="27"/>
      <c r="VQI44" s="27"/>
      <c r="VQJ44" s="27"/>
      <c r="VQK44" s="27"/>
      <c r="VQL44" s="27"/>
      <c r="VQM44" s="27"/>
      <c r="VQN44" s="27"/>
      <c r="VQO44" s="27"/>
      <c r="VQP44" s="27"/>
      <c r="VQQ44" s="27"/>
      <c r="VQR44" s="27"/>
      <c r="VQS44" s="27"/>
      <c r="VQT44" s="27"/>
      <c r="VQU44" s="27"/>
      <c r="VQV44" s="27"/>
      <c r="VQW44" s="27"/>
      <c r="VQX44" s="27"/>
      <c r="VQY44" s="27"/>
      <c r="VQZ44" s="27"/>
      <c r="VRB44" s="27"/>
      <c r="VRC44" s="27"/>
      <c r="VRD44" s="27"/>
      <c r="VRG44" s="27"/>
      <c r="VRH44" s="27"/>
      <c r="VRI44" s="27"/>
      <c r="VRJ44" s="27"/>
      <c r="VRK44" s="27"/>
      <c r="VRL44" s="27"/>
      <c r="VRM44" s="27"/>
      <c r="VRN44" s="27"/>
      <c r="VRO44" s="27"/>
      <c r="VRP44" s="27"/>
      <c r="VRQ44" s="27"/>
      <c r="VRY44" s="27"/>
      <c r="VRZ44" s="27"/>
      <c r="VSA44" s="27"/>
      <c r="VSB44" s="27"/>
      <c r="VSC44" s="27"/>
      <c r="VSD44" s="27"/>
      <c r="VSE44" s="27"/>
      <c r="VSF44" s="27"/>
      <c r="VSG44" s="27"/>
      <c r="VSH44" s="27"/>
      <c r="VSI44" s="27"/>
      <c r="VSJ44" s="27"/>
      <c r="VSK44" s="27"/>
      <c r="VSL44" s="27"/>
      <c r="VSM44" s="27"/>
      <c r="VSN44" s="27"/>
      <c r="VSO44" s="27"/>
      <c r="VSP44" s="27"/>
      <c r="VSQ44" s="27"/>
      <c r="VSR44" s="27"/>
      <c r="VSS44" s="27"/>
      <c r="VST44" s="27"/>
      <c r="VSU44" s="27"/>
      <c r="VSV44" s="27"/>
      <c r="VSW44" s="27"/>
      <c r="VSX44" s="27"/>
      <c r="VSY44" s="27"/>
      <c r="VSZ44" s="27"/>
      <c r="VTA44" s="27"/>
      <c r="VTB44" s="27"/>
      <c r="VTC44" s="27"/>
      <c r="VTD44" s="27"/>
      <c r="VTE44" s="27"/>
      <c r="VTF44" s="27"/>
      <c r="VTG44" s="27"/>
      <c r="VTH44" s="27"/>
      <c r="VTI44" s="27"/>
      <c r="VTJ44" s="27"/>
      <c r="VTK44" s="27"/>
      <c r="VTL44" s="27"/>
      <c r="VTM44" s="27"/>
      <c r="VTN44" s="27"/>
      <c r="VTO44" s="27"/>
      <c r="VTP44" s="27"/>
      <c r="VTQ44" s="27"/>
      <c r="VTR44" s="27"/>
      <c r="VTS44" s="27"/>
      <c r="VTT44" s="27"/>
      <c r="VTU44" s="27"/>
      <c r="VTV44" s="27"/>
      <c r="VTW44" s="27"/>
      <c r="VTX44" s="27"/>
      <c r="VTY44" s="27"/>
      <c r="VTZ44" s="27"/>
      <c r="VUA44" s="27"/>
      <c r="VUB44" s="27"/>
      <c r="VUC44" s="27"/>
      <c r="VUD44" s="27"/>
      <c r="VUE44" s="27"/>
      <c r="VUF44" s="27"/>
      <c r="VUG44" s="27"/>
      <c r="VUH44" s="27"/>
      <c r="VUI44" s="27"/>
      <c r="VUJ44" s="27"/>
      <c r="VUK44" s="27"/>
      <c r="VUL44" s="27"/>
      <c r="VUM44" s="27"/>
      <c r="VUN44" s="27"/>
      <c r="VUO44" s="27"/>
      <c r="VUP44" s="27"/>
      <c r="VUQ44" s="27"/>
      <c r="VUR44" s="27"/>
      <c r="VUS44" s="27"/>
      <c r="VUT44" s="27"/>
      <c r="VUU44" s="27"/>
      <c r="VUV44" s="27"/>
      <c r="VUW44" s="27"/>
      <c r="VUX44" s="27"/>
      <c r="VUY44" s="27"/>
      <c r="VUZ44" s="27"/>
      <c r="VVA44" s="27"/>
      <c r="VVB44" s="27"/>
      <c r="VVC44" s="27"/>
      <c r="VVD44" s="27"/>
      <c r="VVE44" s="27"/>
      <c r="VVF44" s="27"/>
      <c r="VVG44" s="27"/>
      <c r="VVH44" s="27"/>
      <c r="VVI44" s="27"/>
      <c r="VVJ44" s="27"/>
      <c r="VVK44" s="27"/>
      <c r="VVL44" s="27"/>
      <c r="VVM44" s="27"/>
      <c r="VVN44" s="27"/>
      <c r="VVO44" s="27"/>
      <c r="VVP44" s="27"/>
      <c r="VVQ44" s="27"/>
      <c r="VVR44" s="27"/>
      <c r="VVS44" s="27"/>
      <c r="VVT44" s="27"/>
      <c r="VVU44" s="27"/>
      <c r="VVV44" s="27"/>
      <c r="VVW44" s="27"/>
      <c r="VVX44" s="27"/>
      <c r="VVY44" s="27"/>
      <c r="VVZ44" s="27"/>
      <c r="VWA44" s="27"/>
      <c r="VWB44" s="27"/>
      <c r="VWC44" s="27"/>
      <c r="VWD44" s="27"/>
      <c r="VWE44" s="27"/>
      <c r="VWF44" s="27"/>
      <c r="VWG44" s="27"/>
      <c r="VWH44" s="27"/>
      <c r="VWI44" s="27"/>
      <c r="VWJ44" s="27"/>
      <c r="VWK44" s="27"/>
      <c r="VWL44" s="27"/>
      <c r="VWM44" s="27"/>
      <c r="VWN44" s="27"/>
      <c r="VWO44" s="27"/>
      <c r="VWP44" s="27"/>
      <c r="VWQ44" s="27"/>
      <c r="VWR44" s="27"/>
      <c r="VWS44" s="27"/>
      <c r="VWT44" s="27"/>
      <c r="VWU44" s="27"/>
      <c r="VWV44" s="27"/>
      <c r="VWW44" s="27"/>
      <c r="VWX44" s="27"/>
      <c r="VWY44" s="27"/>
      <c r="VWZ44" s="27"/>
      <c r="VXA44" s="27"/>
      <c r="VXB44" s="27"/>
      <c r="VXC44" s="27"/>
      <c r="VXD44" s="27"/>
      <c r="VXE44" s="27"/>
      <c r="VXF44" s="27"/>
      <c r="VXG44" s="27"/>
      <c r="VXH44" s="27"/>
      <c r="VXI44" s="27"/>
      <c r="VXJ44" s="27"/>
      <c r="VXK44" s="27"/>
      <c r="VXL44" s="27"/>
      <c r="VXM44" s="27"/>
      <c r="VXN44" s="27"/>
      <c r="VXO44" s="27"/>
      <c r="VXP44" s="27"/>
      <c r="VXQ44" s="27"/>
      <c r="VXR44" s="27"/>
      <c r="VXS44" s="27"/>
      <c r="VXT44" s="27"/>
      <c r="VXU44" s="27"/>
      <c r="VXV44" s="27"/>
      <c r="VXW44" s="27"/>
      <c r="VXX44" s="27"/>
      <c r="VXY44" s="27"/>
      <c r="VXZ44" s="27"/>
      <c r="VYA44" s="27"/>
      <c r="VYB44" s="27"/>
      <c r="VYC44" s="27"/>
      <c r="VYD44" s="27"/>
      <c r="VYE44" s="27"/>
      <c r="VYF44" s="27"/>
      <c r="VYG44" s="27"/>
      <c r="VYH44" s="27"/>
      <c r="VYI44" s="27"/>
      <c r="VYJ44" s="27"/>
      <c r="VYK44" s="27"/>
      <c r="VYL44" s="27"/>
      <c r="VYM44" s="27"/>
      <c r="VYN44" s="27"/>
      <c r="VYO44" s="27"/>
      <c r="VYP44" s="27"/>
      <c r="VYQ44" s="27"/>
      <c r="VYR44" s="27"/>
      <c r="VYS44" s="27"/>
      <c r="VYT44" s="27"/>
      <c r="VYU44" s="27"/>
      <c r="VYV44" s="27"/>
      <c r="VYW44" s="27"/>
      <c r="VYX44" s="27"/>
      <c r="VYY44" s="27"/>
      <c r="VYZ44" s="27"/>
      <c r="VZA44" s="27"/>
      <c r="VZB44" s="27"/>
      <c r="VZC44" s="27"/>
      <c r="VZD44" s="27"/>
      <c r="VZE44" s="27"/>
      <c r="VZF44" s="27"/>
      <c r="VZG44" s="27"/>
      <c r="VZH44" s="27"/>
      <c r="VZI44" s="27"/>
      <c r="VZJ44" s="27"/>
      <c r="VZK44" s="27"/>
      <c r="VZL44" s="27"/>
      <c r="VZM44" s="27"/>
      <c r="VZN44" s="27"/>
      <c r="VZO44" s="27"/>
      <c r="VZP44" s="27"/>
      <c r="VZQ44" s="27"/>
      <c r="VZR44" s="27"/>
      <c r="VZS44" s="27"/>
      <c r="VZT44" s="27"/>
      <c r="VZU44" s="27"/>
      <c r="VZV44" s="27"/>
      <c r="VZW44" s="27"/>
      <c r="VZX44" s="27"/>
      <c r="VZY44" s="27"/>
      <c r="VZZ44" s="27"/>
      <c r="WAA44" s="27"/>
      <c r="WAB44" s="27"/>
      <c r="WAC44" s="27"/>
      <c r="WAD44" s="27"/>
      <c r="WAE44" s="27"/>
      <c r="WAF44" s="27"/>
      <c r="WAG44" s="27"/>
      <c r="WAH44" s="27"/>
      <c r="WAI44" s="27"/>
      <c r="WAJ44" s="27"/>
      <c r="WAK44" s="27"/>
      <c r="WAL44" s="27"/>
      <c r="WAM44" s="27"/>
      <c r="WAN44" s="27"/>
      <c r="WAO44" s="27"/>
      <c r="WAP44" s="27"/>
      <c r="WAQ44" s="27"/>
      <c r="WAR44" s="27"/>
      <c r="WAS44" s="27"/>
      <c r="WAT44" s="27"/>
      <c r="WAU44" s="27"/>
      <c r="WAV44" s="27"/>
      <c r="WAX44" s="27"/>
      <c r="WAY44" s="27"/>
      <c r="WAZ44" s="27"/>
      <c r="WBC44" s="27"/>
      <c r="WBD44" s="27"/>
      <c r="WBE44" s="27"/>
      <c r="WBF44" s="27"/>
      <c r="WBG44" s="27"/>
      <c r="WBH44" s="27"/>
      <c r="WBI44" s="27"/>
      <c r="WBJ44" s="27"/>
      <c r="WBK44" s="27"/>
      <c r="WBL44" s="27"/>
      <c r="WBM44" s="27"/>
      <c r="WBU44" s="27"/>
      <c r="WBV44" s="27"/>
      <c r="WBW44" s="27"/>
      <c r="WBX44" s="27"/>
      <c r="WBY44" s="27"/>
      <c r="WBZ44" s="27"/>
      <c r="WCA44" s="27"/>
      <c r="WCB44" s="27"/>
      <c r="WCC44" s="27"/>
      <c r="WCD44" s="27"/>
      <c r="WCE44" s="27"/>
      <c r="WCF44" s="27"/>
      <c r="WCG44" s="27"/>
      <c r="WCH44" s="27"/>
      <c r="WCI44" s="27"/>
      <c r="WCJ44" s="27"/>
      <c r="WCK44" s="27"/>
      <c r="WCL44" s="27"/>
      <c r="WCM44" s="27"/>
      <c r="WCN44" s="27"/>
      <c r="WCO44" s="27"/>
      <c r="WCP44" s="27"/>
      <c r="WCQ44" s="27"/>
      <c r="WCR44" s="27"/>
      <c r="WCS44" s="27"/>
      <c r="WCT44" s="27"/>
      <c r="WCU44" s="27"/>
      <c r="WCV44" s="27"/>
      <c r="WCW44" s="27"/>
      <c r="WCX44" s="27"/>
      <c r="WCY44" s="27"/>
      <c r="WCZ44" s="27"/>
      <c r="WDA44" s="27"/>
      <c r="WDB44" s="27"/>
      <c r="WDC44" s="27"/>
      <c r="WDD44" s="27"/>
      <c r="WDE44" s="27"/>
      <c r="WDF44" s="27"/>
      <c r="WDG44" s="27"/>
      <c r="WDH44" s="27"/>
      <c r="WDI44" s="27"/>
      <c r="WDJ44" s="27"/>
      <c r="WDK44" s="27"/>
      <c r="WDL44" s="27"/>
      <c r="WDM44" s="27"/>
      <c r="WDN44" s="27"/>
      <c r="WDO44" s="27"/>
      <c r="WDP44" s="27"/>
      <c r="WDQ44" s="27"/>
      <c r="WDR44" s="27"/>
      <c r="WDS44" s="27"/>
      <c r="WDT44" s="27"/>
      <c r="WDU44" s="27"/>
      <c r="WDV44" s="27"/>
      <c r="WDW44" s="27"/>
      <c r="WDX44" s="27"/>
      <c r="WDY44" s="27"/>
      <c r="WDZ44" s="27"/>
      <c r="WEA44" s="27"/>
      <c r="WEB44" s="27"/>
      <c r="WEC44" s="27"/>
      <c r="WED44" s="27"/>
      <c r="WEE44" s="27"/>
      <c r="WEF44" s="27"/>
      <c r="WEG44" s="27"/>
      <c r="WEH44" s="27"/>
      <c r="WEI44" s="27"/>
      <c r="WEJ44" s="27"/>
      <c r="WEK44" s="27"/>
      <c r="WEL44" s="27"/>
      <c r="WEM44" s="27"/>
      <c r="WEN44" s="27"/>
      <c r="WEO44" s="27"/>
      <c r="WEP44" s="27"/>
      <c r="WEQ44" s="27"/>
      <c r="WER44" s="27"/>
      <c r="WES44" s="27"/>
      <c r="WET44" s="27"/>
      <c r="WEU44" s="27"/>
      <c r="WEV44" s="27"/>
      <c r="WEW44" s="27"/>
      <c r="WEX44" s="27"/>
      <c r="WEY44" s="27"/>
      <c r="WEZ44" s="27"/>
      <c r="WFA44" s="27"/>
      <c r="WFB44" s="27"/>
      <c r="WFC44" s="27"/>
      <c r="WFD44" s="27"/>
      <c r="WFE44" s="27"/>
      <c r="WFF44" s="27"/>
      <c r="WFG44" s="27"/>
      <c r="WFH44" s="27"/>
      <c r="WFI44" s="27"/>
      <c r="WFJ44" s="27"/>
      <c r="WFK44" s="27"/>
      <c r="WFL44" s="27"/>
      <c r="WFM44" s="27"/>
      <c r="WFN44" s="27"/>
      <c r="WFO44" s="27"/>
      <c r="WFP44" s="27"/>
      <c r="WFQ44" s="27"/>
      <c r="WFR44" s="27"/>
      <c r="WFS44" s="27"/>
      <c r="WFT44" s="27"/>
      <c r="WFU44" s="27"/>
      <c r="WFV44" s="27"/>
      <c r="WFW44" s="27"/>
      <c r="WFX44" s="27"/>
      <c r="WFY44" s="27"/>
      <c r="WFZ44" s="27"/>
      <c r="WGA44" s="27"/>
      <c r="WGB44" s="27"/>
      <c r="WGC44" s="27"/>
      <c r="WGD44" s="27"/>
      <c r="WGE44" s="27"/>
      <c r="WGF44" s="27"/>
      <c r="WGG44" s="27"/>
      <c r="WGH44" s="27"/>
      <c r="WGI44" s="27"/>
      <c r="WGJ44" s="27"/>
      <c r="WGK44" s="27"/>
      <c r="WGL44" s="27"/>
      <c r="WGM44" s="27"/>
      <c r="WGN44" s="27"/>
      <c r="WGO44" s="27"/>
      <c r="WGP44" s="27"/>
      <c r="WGQ44" s="27"/>
      <c r="WGR44" s="27"/>
      <c r="WGS44" s="27"/>
      <c r="WGT44" s="27"/>
      <c r="WGU44" s="27"/>
      <c r="WGV44" s="27"/>
      <c r="WGW44" s="27"/>
      <c r="WGX44" s="27"/>
      <c r="WGY44" s="27"/>
      <c r="WGZ44" s="27"/>
      <c r="WHA44" s="27"/>
      <c r="WHB44" s="27"/>
      <c r="WHC44" s="27"/>
      <c r="WHD44" s="27"/>
      <c r="WHE44" s="27"/>
      <c r="WHF44" s="27"/>
      <c r="WHG44" s="27"/>
      <c r="WHH44" s="27"/>
      <c r="WHI44" s="27"/>
      <c r="WHJ44" s="27"/>
      <c r="WHK44" s="27"/>
      <c r="WHL44" s="27"/>
      <c r="WHM44" s="27"/>
      <c r="WHN44" s="27"/>
      <c r="WHO44" s="27"/>
      <c r="WHP44" s="27"/>
      <c r="WHQ44" s="27"/>
      <c r="WHR44" s="27"/>
      <c r="WHS44" s="27"/>
      <c r="WHT44" s="27"/>
      <c r="WHU44" s="27"/>
      <c r="WHV44" s="27"/>
      <c r="WHW44" s="27"/>
      <c r="WHX44" s="27"/>
      <c r="WHY44" s="27"/>
      <c r="WHZ44" s="27"/>
      <c r="WIA44" s="27"/>
      <c r="WIB44" s="27"/>
      <c r="WIC44" s="27"/>
      <c r="WID44" s="27"/>
      <c r="WIE44" s="27"/>
      <c r="WIF44" s="27"/>
      <c r="WIG44" s="27"/>
      <c r="WIH44" s="27"/>
      <c r="WII44" s="27"/>
      <c r="WIJ44" s="27"/>
      <c r="WIK44" s="27"/>
      <c r="WIL44" s="27"/>
      <c r="WIM44" s="27"/>
      <c r="WIN44" s="27"/>
      <c r="WIO44" s="27"/>
      <c r="WIP44" s="27"/>
      <c r="WIQ44" s="27"/>
      <c r="WIR44" s="27"/>
      <c r="WIS44" s="27"/>
      <c r="WIT44" s="27"/>
      <c r="WIU44" s="27"/>
      <c r="WIV44" s="27"/>
      <c r="WIW44" s="27"/>
      <c r="WIX44" s="27"/>
      <c r="WIY44" s="27"/>
      <c r="WIZ44" s="27"/>
      <c r="WJA44" s="27"/>
      <c r="WJB44" s="27"/>
      <c r="WJC44" s="27"/>
      <c r="WJD44" s="27"/>
      <c r="WJE44" s="27"/>
      <c r="WJF44" s="27"/>
      <c r="WJG44" s="27"/>
      <c r="WJH44" s="27"/>
      <c r="WJI44" s="27"/>
      <c r="WJJ44" s="27"/>
      <c r="WJK44" s="27"/>
      <c r="WJL44" s="27"/>
      <c r="WJM44" s="27"/>
      <c r="WJN44" s="27"/>
      <c r="WJO44" s="27"/>
      <c r="WJP44" s="27"/>
      <c r="WJQ44" s="27"/>
      <c r="WJR44" s="27"/>
      <c r="WJS44" s="27"/>
      <c r="WJT44" s="27"/>
      <c r="WJU44" s="27"/>
      <c r="WJV44" s="27"/>
      <c r="WJW44" s="27"/>
      <c r="WJX44" s="27"/>
      <c r="WJY44" s="27"/>
      <c r="WJZ44" s="27"/>
      <c r="WKA44" s="27"/>
      <c r="WKB44" s="27"/>
      <c r="WKC44" s="27"/>
      <c r="WKD44" s="27"/>
      <c r="WKE44" s="27"/>
      <c r="WKF44" s="27"/>
      <c r="WKG44" s="27"/>
      <c r="WKH44" s="27"/>
      <c r="WKI44" s="27"/>
      <c r="WKJ44" s="27"/>
      <c r="WKK44" s="27"/>
      <c r="WKL44" s="27"/>
      <c r="WKM44" s="27"/>
      <c r="WKN44" s="27"/>
      <c r="WKO44" s="27"/>
      <c r="WKP44" s="27"/>
      <c r="WKQ44" s="27"/>
      <c r="WKR44" s="27"/>
      <c r="WKT44" s="27"/>
      <c r="WKU44" s="27"/>
      <c r="WKV44" s="27"/>
      <c r="WKY44" s="27"/>
      <c r="WKZ44" s="27"/>
      <c r="WLA44" s="27"/>
      <c r="WLB44" s="27"/>
      <c r="WLC44" s="27"/>
      <c r="WLD44" s="27"/>
      <c r="WLE44" s="27"/>
      <c r="WLF44" s="27"/>
      <c r="WLG44" s="27"/>
      <c r="WLH44" s="27"/>
      <c r="WLI44" s="27"/>
      <c r="WLQ44" s="27"/>
      <c r="WLR44" s="27"/>
      <c r="WLS44" s="27"/>
      <c r="WLT44" s="27"/>
      <c r="WLU44" s="27"/>
      <c r="WLV44" s="27"/>
      <c r="WLW44" s="27"/>
      <c r="WLX44" s="27"/>
      <c r="WLY44" s="27"/>
      <c r="WLZ44" s="27"/>
      <c r="WMA44" s="27"/>
      <c r="WMB44" s="27"/>
      <c r="WMC44" s="27"/>
      <c r="WMD44" s="27"/>
      <c r="WME44" s="27"/>
      <c r="WMF44" s="27"/>
      <c r="WMG44" s="27"/>
      <c r="WMH44" s="27"/>
      <c r="WMI44" s="27"/>
      <c r="WMJ44" s="27"/>
      <c r="WMK44" s="27"/>
      <c r="WML44" s="27"/>
      <c r="WMM44" s="27"/>
      <c r="WMN44" s="27"/>
      <c r="WMO44" s="27"/>
      <c r="WMP44" s="27"/>
      <c r="WMQ44" s="27"/>
      <c r="WMR44" s="27"/>
      <c r="WMS44" s="27"/>
      <c r="WMT44" s="27"/>
      <c r="WMU44" s="27"/>
      <c r="WMV44" s="27"/>
      <c r="WMW44" s="27"/>
      <c r="WMX44" s="27"/>
      <c r="WMY44" s="27"/>
      <c r="WMZ44" s="27"/>
      <c r="WNA44" s="27"/>
      <c r="WNB44" s="27"/>
      <c r="WNC44" s="27"/>
      <c r="WND44" s="27"/>
      <c r="WNE44" s="27"/>
      <c r="WNF44" s="27"/>
      <c r="WNG44" s="27"/>
      <c r="WNH44" s="27"/>
      <c r="WNI44" s="27"/>
      <c r="WNJ44" s="27"/>
      <c r="WNK44" s="27"/>
      <c r="WNL44" s="27"/>
      <c r="WNM44" s="27"/>
      <c r="WNN44" s="27"/>
      <c r="WNO44" s="27"/>
      <c r="WNP44" s="27"/>
      <c r="WNQ44" s="27"/>
      <c r="WNR44" s="27"/>
      <c r="WNS44" s="27"/>
      <c r="WNT44" s="27"/>
      <c r="WNU44" s="27"/>
      <c r="WNV44" s="27"/>
      <c r="WNW44" s="27"/>
      <c r="WNX44" s="27"/>
      <c r="WNY44" s="27"/>
      <c r="WNZ44" s="27"/>
      <c r="WOA44" s="27"/>
      <c r="WOB44" s="27"/>
      <c r="WOC44" s="27"/>
      <c r="WOD44" s="27"/>
      <c r="WOE44" s="27"/>
      <c r="WOF44" s="27"/>
      <c r="WOG44" s="27"/>
      <c r="WOH44" s="27"/>
      <c r="WOI44" s="27"/>
      <c r="WOJ44" s="27"/>
      <c r="WOK44" s="27"/>
      <c r="WOL44" s="27"/>
      <c r="WOM44" s="27"/>
      <c r="WON44" s="27"/>
      <c r="WOO44" s="27"/>
      <c r="WOP44" s="27"/>
      <c r="WOQ44" s="27"/>
      <c r="WOR44" s="27"/>
      <c r="WOS44" s="27"/>
      <c r="WOT44" s="27"/>
      <c r="WOU44" s="27"/>
      <c r="WOV44" s="27"/>
      <c r="WOW44" s="27"/>
      <c r="WOX44" s="27"/>
      <c r="WOY44" s="27"/>
      <c r="WOZ44" s="27"/>
      <c r="WPA44" s="27"/>
      <c r="WPB44" s="27"/>
      <c r="WPC44" s="27"/>
      <c r="WPD44" s="27"/>
      <c r="WPE44" s="27"/>
      <c r="WPF44" s="27"/>
      <c r="WPG44" s="27"/>
      <c r="WPH44" s="27"/>
      <c r="WPI44" s="27"/>
      <c r="WPJ44" s="27"/>
      <c r="WPK44" s="27"/>
      <c r="WPL44" s="27"/>
      <c r="WPM44" s="27"/>
      <c r="WPN44" s="27"/>
      <c r="WPO44" s="27"/>
      <c r="WPP44" s="27"/>
      <c r="WPQ44" s="27"/>
      <c r="WPR44" s="27"/>
      <c r="WPS44" s="27"/>
      <c r="WPT44" s="27"/>
      <c r="WPU44" s="27"/>
      <c r="WPV44" s="27"/>
      <c r="WPW44" s="27"/>
      <c r="WPX44" s="27"/>
      <c r="WPY44" s="27"/>
      <c r="WPZ44" s="27"/>
      <c r="WQA44" s="27"/>
      <c r="WQB44" s="27"/>
      <c r="WQC44" s="27"/>
      <c r="WQD44" s="27"/>
      <c r="WQE44" s="27"/>
      <c r="WQF44" s="27"/>
      <c r="WQG44" s="27"/>
      <c r="WQH44" s="27"/>
      <c r="WQI44" s="27"/>
      <c r="WQJ44" s="27"/>
      <c r="WQK44" s="27"/>
      <c r="WQL44" s="27"/>
      <c r="WQM44" s="27"/>
      <c r="WQN44" s="27"/>
      <c r="WQO44" s="27"/>
      <c r="WQP44" s="27"/>
      <c r="WQQ44" s="27"/>
      <c r="WQR44" s="27"/>
      <c r="WQS44" s="27"/>
      <c r="WQT44" s="27"/>
      <c r="WQU44" s="27"/>
      <c r="WQV44" s="27"/>
      <c r="WQW44" s="27"/>
      <c r="WQX44" s="27"/>
      <c r="WQY44" s="27"/>
      <c r="WQZ44" s="27"/>
      <c r="WRA44" s="27"/>
      <c r="WRB44" s="27"/>
      <c r="WRC44" s="27"/>
      <c r="WRD44" s="27"/>
      <c r="WRE44" s="27"/>
      <c r="WRF44" s="27"/>
      <c r="WRG44" s="27"/>
      <c r="WRH44" s="27"/>
      <c r="WRI44" s="27"/>
      <c r="WRJ44" s="27"/>
      <c r="WRK44" s="27"/>
      <c r="WRL44" s="27"/>
      <c r="WRM44" s="27"/>
      <c r="WRN44" s="27"/>
      <c r="WRO44" s="27"/>
      <c r="WRP44" s="27"/>
      <c r="WRQ44" s="27"/>
      <c r="WRR44" s="27"/>
      <c r="WRS44" s="27"/>
      <c r="WRT44" s="27"/>
      <c r="WRU44" s="27"/>
      <c r="WRV44" s="27"/>
      <c r="WRW44" s="27"/>
      <c r="WRX44" s="27"/>
      <c r="WRY44" s="27"/>
      <c r="WRZ44" s="27"/>
      <c r="WSA44" s="27"/>
      <c r="WSB44" s="27"/>
      <c r="WSC44" s="27"/>
      <c r="WSD44" s="27"/>
      <c r="WSE44" s="27"/>
      <c r="WSF44" s="27"/>
      <c r="WSG44" s="27"/>
      <c r="WSH44" s="27"/>
      <c r="WSI44" s="27"/>
      <c r="WSJ44" s="27"/>
      <c r="WSK44" s="27"/>
      <c r="WSL44" s="27"/>
      <c r="WSM44" s="27"/>
      <c r="WSN44" s="27"/>
      <c r="WSO44" s="27"/>
      <c r="WSP44" s="27"/>
      <c r="WSQ44" s="27"/>
      <c r="WSR44" s="27"/>
      <c r="WSS44" s="27"/>
      <c r="WST44" s="27"/>
      <c r="WSU44" s="27"/>
      <c r="WSV44" s="27"/>
      <c r="WSW44" s="27"/>
      <c r="WSX44" s="27"/>
      <c r="WSY44" s="27"/>
      <c r="WSZ44" s="27"/>
      <c r="WTA44" s="27"/>
      <c r="WTB44" s="27"/>
      <c r="WTC44" s="27"/>
      <c r="WTD44" s="27"/>
      <c r="WTE44" s="27"/>
      <c r="WTF44" s="27"/>
      <c r="WTG44" s="27"/>
      <c r="WTH44" s="27"/>
      <c r="WTI44" s="27"/>
      <c r="WTJ44" s="27"/>
      <c r="WTK44" s="27"/>
      <c r="WTL44" s="27"/>
      <c r="WTM44" s="27"/>
      <c r="WTN44" s="27"/>
      <c r="WTO44" s="27"/>
      <c r="WTP44" s="27"/>
      <c r="WTQ44" s="27"/>
      <c r="WTR44" s="27"/>
      <c r="WTS44" s="27"/>
      <c r="WTT44" s="27"/>
      <c r="WTU44" s="27"/>
      <c r="WTV44" s="27"/>
      <c r="WTW44" s="27"/>
      <c r="WTX44" s="27"/>
      <c r="WTY44" s="27"/>
      <c r="WTZ44" s="27"/>
      <c r="WUA44" s="27"/>
      <c r="WUB44" s="27"/>
      <c r="WUC44" s="27"/>
      <c r="WUD44" s="27"/>
      <c r="WUE44" s="27"/>
      <c r="WUF44" s="27"/>
      <c r="WUG44" s="27"/>
      <c r="WUH44" s="27"/>
      <c r="WUI44" s="27"/>
      <c r="WUJ44" s="27"/>
      <c r="WUK44" s="27"/>
      <c r="WUL44" s="27"/>
      <c r="WUM44" s="27"/>
      <c r="WUN44" s="27"/>
      <c r="WUP44" s="27"/>
      <c r="WUQ44" s="27"/>
      <c r="WUR44" s="27"/>
      <c r="WUU44" s="27"/>
      <c r="WUV44" s="27"/>
      <c r="WUW44" s="27"/>
      <c r="WUX44" s="27"/>
      <c r="WUY44" s="27"/>
      <c r="WUZ44" s="27"/>
      <c r="WVA44" s="27"/>
      <c r="WVB44" s="27"/>
      <c r="WVC44" s="27"/>
      <c r="WVD44" s="27"/>
      <c r="WVE44" s="27"/>
      <c r="WVM44" s="27"/>
      <c r="WVN44" s="27"/>
      <c r="WVO44" s="27"/>
      <c r="WVP44" s="27"/>
      <c r="WVQ44" s="27"/>
      <c r="WVR44" s="27"/>
      <c r="WVS44" s="27"/>
      <c r="WVT44" s="27"/>
      <c r="WVU44" s="27"/>
      <c r="WVV44" s="27"/>
      <c r="WVW44" s="27"/>
      <c r="WVX44" s="27"/>
      <c r="WVY44" s="27"/>
      <c r="WVZ44" s="27"/>
      <c r="WWA44" s="27"/>
      <c r="WWB44" s="27"/>
      <c r="WWC44" s="27"/>
      <c r="WWD44" s="27"/>
      <c r="WWE44" s="27"/>
      <c r="WWF44" s="27"/>
      <c r="WWG44" s="27"/>
      <c r="WWH44" s="27"/>
      <c r="WWI44" s="27"/>
      <c r="WWJ44" s="27"/>
      <c r="WWK44" s="27"/>
      <c r="WWL44" s="27"/>
      <c r="WWM44" s="27"/>
      <c r="WWN44" s="27"/>
      <c r="WWO44" s="27"/>
      <c r="WWP44" s="27"/>
      <c r="WWQ44" s="27"/>
      <c r="WWR44" s="27"/>
      <c r="WWS44" s="27"/>
      <c r="WWT44" s="27"/>
      <c r="WWU44" s="27"/>
      <c r="WWV44" s="27"/>
      <c r="WWW44" s="27"/>
      <c r="WWX44" s="27"/>
      <c r="WWY44" s="27"/>
      <c r="WWZ44" s="27"/>
      <c r="WXA44" s="27"/>
      <c r="WXB44" s="27"/>
      <c r="WXC44" s="27"/>
      <c r="WXD44" s="27"/>
      <c r="WXE44" s="27"/>
      <c r="WXF44" s="27"/>
      <c r="WXG44" s="27"/>
      <c r="WXH44" s="27"/>
      <c r="WXI44" s="27"/>
      <c r="WXJ44" s="27"/>
      <c r="WXK44" s="27"/>
      <c r="WXL44" s="27"/>
      <c r="WXM44" s="27"/>
      <c r="WXN44" s="27"/>
      <c r="WXO44" s="27"/>
      <c r="WXP44" s="27"/>
      <c r="WXQ44" s="27"/>
      <c r="WXR44" s="27"/>
      <c r="WXS44" s="27"/>
      <c r="WXT44" s="27"/>
      <c r="WXU44" s="27"/>
      <c r="WXV44" s="27"/>
      <c r="WXW44" s="27"/>
      <c r="WXX44" s="27"/>
      <c r="WXY44" s="27"/>
      <c r="WXZ44" s="27"/>
      <c r="WYA44" s="27"/>
      <c r="WYB44" s="27"/>
      <c r="WYC44" s="27"/>
      <c r="WYD44" s="27"/>
      <c r="WYE44" s="27"/>
      <c r="WYF44" s="27"/>
      <c r="WYG44" s="27"/>
      <c r="WYH44" s="27"/>
      <c r="WYI44" s="27"/>
      <c r="WYJ44" s="27"/>
      <c r="WYK44" s="27"/>
      <c r="WYL44" s="27"/>
      <c r="WYM44" s="27"/>
      <c r="WYN44" s="27"/>
      <c r="WYO44" s="27"/>
      <c r="WYP44" s="27"/>
      <c r="WYQ44" s="27"/>
      <c r="WYR44" s="27"/>
      <c r="WYS44" s="27"/>
      <c r="WYT44" s="27"/>
      <c r="WYU44" s="27"/>
      <c r="WYV44" s="27"/>
      <c r="WYW44" s="27"/>
      <c r="WYX44" s="27"/>
      <c r="WYY44" s="27"/>
      <c r="WYZ44" s="27"/>
      <c r="WZA44" s="27"/>
      <c r="WZB44" s="27"/>
      <c r="WZC44" s="27"/>
      <c r="WZD44" s="27"/>
      <c r="WZE44" s="27"/>
      <c r="WZF44" s="27"/>
      <c r="WZG44" s="27"/>
      <c r="WZH44" s="27"/>
      <c r="WZI44" s="27"/>
      <c r="WZJ44" s="27"/>
      <c r="WZK44" s="27"/>
      <c r="WZL44" s="27"/>
      <c r="WZM44" s="27"/>
      <c r="WZN44" s="27"/>
      <c r="WZO44" s="27"/>
      <c r="WZP44" s="27"/>
      <c r="WZQ44" s="27"/>
      <c r="WZR44" s="27"/>
      <c r="WZS44" s="27"/>
      <c r="WZT44" s="27"/>
      <c r="WZU44" s="27"/>
      <c r="WZV44" s="27"/>
      <c r="WZW44" s="27"/>
      <c r="WZX44" s="27"/>
      <c r="WZY44" s="27"/>
      <c r="WZZ44" s="27"/>
      <c r="XAA44" s="27"/>
      <c r="XAB44" s="27"/>
      <c r="XAC44" s="27"/>
      <c r="XAD44" s="27"/>
      <c r="XAE44" s="27"/>
      <c r="XAF44" s="27"/>
      <c r="XAG44" s="27"/>
      <c r="XAH44" s="27"/>
      <c r="XAI44" s="27"/>
      <c r="XAJ44" s="27"/>
      <c r="XAK44" s="27"/>
      <c r="XAL44" s="27"/>
      <c r="XAM44" s="27"/>
      <c r="XAN44" s="27"/>
      <c r="XAO44" s="27"/>
      <c r="XAP44" s="27"/>
      <c r="XAQ44" s="27"/>
      <c r="XAR44" s="27"/>
      <c r="XAS44" s="27"/>
      <c r="XAT44" s="27"/>
      <c r="XAU44" s="27"/>
      <c r="XAV44" s="27"/>
      <c r="XAW44" s="27"/>
      <c r="XAX44" s="27"/>
      <c r="XAY44" s="27"/>
      <c r="XAZ44" s="27"/>
      <c r="XBA44" s="27"/>
      <c r="XBB44" s="27"/>
      <c r="XBC44" s="27"/>
      <c r="XBD44" s="27"/>
      <c r="XBE44" s="27"/>
      <c r="XBF44" s="27"/>
      <c r="XBG44" s="27"/>
      <c r="XBH44" s="27"/>
      <c r="XBI44" s="27"/>
      <c r="XBJ44" s="27"/>
      <c r="XBK44" s="27"/>
      <c r="XBL44" s="27"/>
      <c r="XBM44" s="27"/>
      <c r="XBN44" s="27"/>
      <c r="XBO44" s="27"/>
      <c r="XBP44" s="27"/>
      <c r="XBQ44" s="27"/>
      <c r="XBR44" s="27"/>
      <c r="XBS44" s="27"/>
      <c r="XBT44" s="27"/>
      <c r="XBU44" s="27"/>
      <c r="XBV44" s="27"/>
      <c r="XBW44" s="27"/>
      <c r="XBX44" s="27"/>
      <c r="XBY44" s="27"/>
      <c r="XBZ44" s="27"/>
      <c r="XCA44" s="27"/>
      <c r="XCB44" s="27"/>
      <c r="XCC44" s="27"/>
      <c r="XCD44" s="27"/>
      <c r="XCE44" s="27"/>
      <c r="XCF44" s="27"/>
      <c r="XCG44" s="27"/>
      <c r="XCH44" s="27"/>
      <c r="XCI44" s="27"/>
      <c r="XCJ44" s="27"/>
      <c r="XCK44" s="27"/>
      <c r="XCL44" s="27"/>
      <c r="XCM44" s="27"/>
      <c r="XCN44" s="27"/>
      <c r="XCO44" s="27"/>
      <c r="XCP44" s="27"/>
      <c r="XCQ44" s="27"/>
      <c r="XCR44" s="27"/>
      <c r="XCS44" s="27"/>
      <c r="XCT44" s="27"/>
      <c r="XCU44" s="27"/>
      <c r="XCV44" s="27"/>
      <c r="XCW44" s="27"/>
      <c r="XCX44" s="27"/>
      <c r="XCY44" s="27"/>
      <c r="XCZ44" s="27"/>
      <c r="XDA44" s="27"/>
      <c r="XDB44" s="27"/>
      <c r="XDC44" s="27"/>
      <c r="XDD44" s="27"/>
      <c r="XDE44" s="27"/>
      <c r="XDF44" s="27"/>
      <c r="XDG44" s="27"/>
      <c r="XDH44" s="27"/>
      <c r="XDI44" s="27"/>
      <c r="XDJ44" s="27"/>
      <c r="XDK44" s="27"/>
      <c r="XDL44" s="27"/>
      <c r="XDM44" s="27"/>
      <c r="XDN44" s="27"/>
      <c r="XDO44" s="27"/>
      <c r="XDP44" s="27"/>
      <c r="XDQ44" s="27"/>
      <c r="XDR44" s="27"/>
      <c r="XDS44" s="27"/>
      <c r="XDT44" s="27"/>
      <c r="XDU44" s="27"/>
      <c r="XDV44" s="27"/>
      <c r="XDW44" s="27"/>
      <c r="XDX44" s="27"/>
      <c r="XDY44" s="27"/>
      <c r="XDZ44" s="27"/>
      <c r="XEA44" s="27"/>
      <c r="XEB44" s="27"/>
      <c r="XEC44" s="27"/>
      <c r="XED44" s="27"/>
      <c r="XEE44" s="27"/>
      <c r="XEF44" s="27"/>
    </row>
    <row r="45" spans="1:1021 1029:2045 2053:3069 3077:4093 4101:5117 5125:6141 6149:7165 7173:8189 8197:9213 9221:10237 10245:11261 11269:12285 12293:13309 13317:14333 14341:15357 15365:16360" s="13" customFormat="1" hidden="1">
      <c r="A45" s="20"/>
      <c r="B45" s="236"/>
      <c r="C45" s="7" t="s">
        <v>66</v>
      </c>
      <c r="D45" s="7" t="s">
        <v>67</v>
      </c>
      <c r="E45" s="7">
        <v>0.78400000000000003</v>
      </c>
      <c r="F45" s="7">
        <v>1092</v>
      </c>
      <c r="G45" s="7">
        <v>2.2999999999999998</v>
      </c>
      <c r="H45" s="15">
        <f t="shared" si="3"/>
        <v>0</v>
      </c>
      <c r="I45" s="230"/>
      <c r="J45" s="10">
        <f t="shared" si="4"/>
        <v>0</v>
      </c>
      <c r="K45" s="11">
        <f t="shared" si="5"/>
        <v>0</v>
      </c>
      <c r="L45" s="11" t="s">
        <v>485</v>
      </c>
      <c r="M45" s="19" t="s">
        <v>38</v>
      </c>
      <c r="N45" s="214">
        <f>VLOOKUP($M45,Лист5!$A$1:$N$10,2,FALSE)*$K45</f>
        <v>0</v>
      </c>
      <c r="O45" s="214">
        <f>VLOOKUP($M45,Лист5!$A$1:$N$10,3,FALSE)*$K45</f>
        <v>0</v>
      </c>
      <c r="P45" s="214">
        <f>VLOOKUP($M45,Лист5!$A$1:$N$10,4,FALSE)*$K45</f>
        <v>0</v>
      </c>
      <c r="Q45" s="214">
        <f>VLOOKUP($M45,Лист5!$A$1:$N$10,5,FALSE)*$K45</f>
        <v>0</v>
      </c>
      <c r="R45" s="214">
        <f>VLOOKUP($M45,Лист5!$A$1:$N$10,6,FALSE)*$K45</f>
        <v>0</v>
      </c>
      <c r="S45" s="214">
        <f>VLOOKUP($M45,Лист5!$A$1:$N$10,7,FALSE)*$K45</f>
        <v>0</v>
      </c>
      <c r="T45" s="214">
        <f>VLOOKUP($M45,Лист5!$A$1:$N$10,8,FALSE)*$K45</f>
        <v>0</v>
      </c>
      <c r="U45" s="214">
        <f>VLOOKUP($M45,Лист5!$A$1:$N$10,9,FALSE)*$K45</f>
        <v>0</v>
      </c>
      <c r="V45" s="214">
        <f>VLOOKUP($M45,Лист5!$A$1:$N$10,10,FALSE)*$K45</f>
        <v>0</v>
      </c>
      <c r="W45" s="214">
        <f>VLOOKUP($M45,Лист5!$A$1:$N$10,11,FALSE)*$K45</f>
        <v>0</v>
      </c>
      <c r="X45" s="214">
        <f>VLOOKUP($M45,Лист5!$A$1:$N$10,12,FALSE)*$K45</f>
        <v>0</v>
      </c>
      <c r="Y45" s="214">
        <f>VLOOKUP($M45,Лист5!$A$1:$N$10,13,FALSE)*$K45</f>
        <v>0</v>
      </c>
      <c r="Z45" t="s">
        <v>227</v>
      </c>
    </row>
    <row r="46" spans="1:1021 1029:2045 2053:3069 3077:4093 4101:5117 5125:6141 6149:7165 7173:8189 8197:9213 9221:10237 10245:11261 11269:12285 12293:13309 13317:14333 14341:15357 15365:16360">
      <c r="A46" s="20"/>
      <c r="B46" s="233">
        <v>9</v>
      </c>
      <c r="C46" s="7" t="s">
        <v>68</v>
      </c>
      <c r="D46" s="7" t="s">
        <v>69</v>
      </c>
      <c r="E46" s="7">
        <v>1.135</v>
      </c>
      <c r="F46" s="7">
        <v>832</v>
      </c>
      <c r="G46" s="7">
        <v>2.7</v>
      </c>
      <c r="H46" s="9">
        <f t="shared" si="3"/>
        <v>30.42173076923077</v>
      </c>
      <c r="I46" s="230">
        <v>7</v>
      </c>
      <c r="J46" s="10">
        <f t="shared" si="4"/>
        <v>25310.880000000001</v>
      </c>
      <c r="K46" s="11">
        <f t="shared" si="5"/>
        <v>28727.8488</v>
      </c>
      <c r="L46" s="11" t="s">
        <v>485</v>
      </c>
      <c r="M46" s="28" t="s">
        <v>70</v>
      </c>
      <c r="N46" s="214">
        <f>VLOOKUP($M46,Лист5!$A$1:$N$10,2,FALSE)*$K46</f>
        <v>15909.40993670886</v>
      </c>
      <c r="O46" s="214">
        <f>VLOOKUP($M46,Лист5!$A$1:$N$10,3,FALSE)*$K46</f>
        <v>540.9199378481012</v>
      </c>
      <c r="P46" s="214">
        <f>VLOOKUP($M46,Лист5!$A$1:$N$10,4,FALSE)*$K46</f>
        <v>0</v>
      </c>
      <c r="Q46" s="214">
        <f>VLOOKUP($M46,Лист5!$A$1:$N$10,5,FALSE)*$K46</f>
        <v>477.28229810126578</v>
      </c>
      <c r="R46" s="214">
        <f>VLOOKUP($M46,Лист5!$A$1:$N$10,6,FALSE)*$K46</f>
        <v>795.47049683544287</v>
      </c>
      <c r="S46" s="214">
        <f>VLOOKUP($M46,Лист5!$A$1:$N$10,7,FALSE)*$K46</f>
        <v>2386.4114905063288</v>
      </c>
      <c r="T46" s="214">
        <f>VLOOKUP($M46,Лист5!$A$1:$N$10,8,FALSE)*$K46</f>
        <v>0</v>
      </c>
      <c r="U46" s="214">
        <f>VLOOKUP($M46,Лист5!$A$1:$N$10,9,FALSE)*$K46</f>
        <v>0</v>
      </c>
      <c r="V46" s="214">
        <f>VLOOKUP($M46,Лист5!$A$1:$N$10,10,FALSE)*$K46</f>
        <v>0</v>
      </c>
      <c r="W46" s="214">
        <f>VLOOKUP($M46,Лист5!$A$1:$N$10,11,FALSE)*$K46</f>
        <v>0</v>
      </c>
      <c r="X46" s="214">
        <f>VLOOKUP($M46,Лист5!$A$1:$N$10,12,FALSE)*$K46</f>
        <v>8618.3546399999996</v>
      </c>
      <c r="Y46" s="214">
        <f>VLOOKUP($M46,Лист5!$A$1:$N$10,13,FALSE)*$K46</f>
        <v>0</v>
      </c>
      <c r="Z46" t="s">
        <v>225</v>
      </c>
    </row>
    <row r="47" spans="1:1021 1029:2045 2053:3069 3077:4093 4101:5117 5125:6141 6149:7165 7173:8189 8197:9213 9221:10237 10245:11261 11269:12285 12293:13309 13317:14333 14341:15357 15365:16360">
      <c r="A47" s="6"/>
      <c r="B47" s="234">
        <v>14</v>
      </c>
      <c r="C47" s="7" t="s">
        <v>71</v>
      </c>
      <c r="D47" s="7" t="s">
        <v>72</v>
      </c>
      <c r="E47" s="7">
        <v>1.0209999999999999</v>
      </c>
      <c r="F47" s="7">
        <v>832</v>
      </c>
      <c r="G47" s="231">
        <v>2.96</v>
      </c>
      <c r="H47" s="9">
        <f t="shared" si="3"/>
        <v>33.351230769230774</v>
      </c>
      <c r="I47" s="230">
        <v>7</v>
      </c>
      <c r="J47" s="10">
        <f t="shared" si="4"/>
        <v>27748.224000000002</v>
      </c>
      <c r="K47" s="11">
        <f t="shared" si="5"/>
        <v>28330.936704</v>
      </c>
      <c r="L47" s="11" t="s">
        <v>485</v>
      </c>
      <c r="M47" s="29" t="s">
        <v>73</v>
      </c>
      <c r="N47" s="214">
        <f>VLOOKUP($M47,Лист5!$A$1:$N$10,2,FALSE)*$K47</f>
        <v>22016.581212309604</v>
      </c>
      <c r="O47" s="214">
        <f>VLOOKUP($M47,Лист5!$A$1:$N$10,3,FALSE)*$K47</f>
        <v>755.16873558221937</v>
      </c>
      <c r="P47" s="214">
        <f>VLOOKUP($M47,Лист5!$A$1:$N$10,4,FALSE)*$K47</f>
        <v>0</v>
      </c>
      <c r="Q47" s="214">
        <f>VLOOKUP($M47,Лист5!$A$1:$N$10,5,FALSE)*$K47</f>
        <v>561.42282091389484</v>
      </c>
      <c r="R47" s="214">
        <f>VLOOKUP($M47,Лист5!$A$1:$N$10,6,FALSE)*$K47</f>
        <v>1034.7793169785514</v>
      </c>
      <c r="S47" s="214">
        <f>VLOOKUP($M47,Лист5!$A$1:$N$10,7,FALSE)*$K47</f>
        <v>3962.9846182157289</v>
      </c>
      <c r="T47" s="214">
        <f>VLOOKUP($M47,Лист5!$A$1:$N$10,8,FALSE)*$K47</f>
        <v>0</v>
      </c>
      <c r="U47" s="214">
        <f>VLOOKUP($M47,Лист5!$A$1:$N$10,9,FALSE)*$K47</f>
        <v>0</v>
      </c>
      <c r="V47" s="214">
        <f>VLOOKUP($M47,Лист5!$A$1:$N$10,10,FALSE)*$K47</f>
        <v>0</v>
      </c>
      <c r="W47" s="214">
        <f>VLOOKUP($M47,Лист5!$A$1:$N$10,11,FALSE)*$K47</f>
        <v>0</v>
      </c>
      <c r="X47" s="214">
        <f>VLOOKUP($M47,Лист5!$A$1:$N$10,12,FALSE)*$K47</f>
        <v>0</v>
      </c>
      <c r="Y47" s="214">
        <f>VLOOKUP($M47,Лист5!$A$1:$N$10,13,FALSE)*$K47</f>
        <v>0</v>
      </c>
      <c r="Z47" t="s">
        <v>225</v>
      </c>
    </row>
    <row r="48" spans="1:1021 1029:2045 2053:3069 3077:4093 4101:5117 5125:6141 6149:7165 7173:8189 8197:9213 9221:10237 10245:11261 11269:12285 12293:13309 13317:14333 14341:15357 15365:16360" s="13" customFormat="1" hidden="1">
      <c r="A48" s="20"/>
      <c r="B48" s="233"/>
      <c r="C48" s="7" t="s">
        <v>74</v>
      </c>
      <c r="D48" s="7" t="s">
        <v>75</v>
      </c>
      <c r="E48" s="7">
        <v>1.1459999999999999</v>
      </c>
      <c r="F48" s="7">
        <v>832</v>
      </c>
      <c r="G48" s="231">
        <v>2.72</v>
      </c>
      <c r="H48" s="9">
        <f t="shared" si="3"/>
        <v>0</v>
      </c>
      <c r="I48" s="230"/>
      <c r="J48" s="10">
        <f t="shared" si="4"/>
        <v>0</v>
      </c>
      <c r="K48" s="30">
        <f t="shared" si="5"/>
        <v>0</v>
      </c>
      <c r="L48" s="11" t="s">
        <v>485</v>
      </c>
      <c r="M48" s="24" t="s">
        <v>43</v>
      </c>
      <c r="N48" s="214">
        <f>VLOOKUP($M48,Лист5!$A$1:$N$10,2,FALSE)*$K48</f>
        <v>0</v>
      </c>
      <c r="O48" s="214">
        <f>VLOOKUP($M48,Лист5!$A$1:$N$10,3,FALSE)*$K48</f>
        <v>0</v>
      </c>
      <c r="P48" s="214">
        <f>VLOOKUP($M48,Лист5!$A$1:$N$10,4,FALSE)*$K48</f>
        <v>0</v>
      </c>
      <c r="Q48" s="214">
        <f>VLOOKUP($M48,Лист5!$A$1:$N$10,5,FALSE)*$K48</f>
        <v>0</v>
      </c>
      <c r="R48" s="214">
        <f>VLOOKUP($M48,Лист5!$A$1:$N$10,6,FALSE)*$K48</f>
        <v>0</v>
      </c>
      <c r="S48" s="214">
        <f>VLOOKUP($M48,Лист5!$A$1:$N$10,7,FALSE)*$K48</f>
        <v>0</v>
      </c>
      <c r="T48" s="214">
        <f>VLOOKUP($M48,Лист5!$A$1:$N$10,8,FALSE)*$K48</f>
        <v>0</v>
      </c>
      <c r="U48" s="214">
        <f>VLOOKUP($M48,Лист5!$A$1:$N$10,9,FALSE)*$K48</f>
        <v>0</v>
      </c>
      <c r="V48" s="214">
        <f>VLOOKUP($M48,Лист5!$A$1:$N$10,10,FALSE)*$K48</f>
        <v>0</v>
      </c>
      <c r="W48" s="214">
        <f>VLOOKUP($M48,Лист5!$A$1:$N$10,11,FALSE)*$K48</f>
        <v>0</v>
      </c>
      <c r="X48" s="214">
        <f>VLOOKUP($M48,Лист5!$A$1:$N$10,12,FALSE)*$K48</f>
        <v>0</v>
      </c>
      <c r="Y48" s="214">
        <f>VLOOKUP($M48,Лист5!$A$1:$N$10,13,FALSE)*$K48</f>
        <v>0</v>
      </c>
      <c r="Z48" t="s">
        <v>225</v>
      </c>
    </row>
    <row r="49" spans="1:26" hidden="1">
      <c r="A49" s="6"/>
      <c r="B49" s="233"/>
      <c r="C49" s="7" t="s">
        <v>76</v>
      </c>
      <c r="D49" s="7" t="s">
        <v>75</v>
      </c>
      <c r="E49" s="7">
        <v>1.1459999999999999</v>
      </c>
      <c r="F49" s="7">
        <v>832</v>
      </c>
      <c r="G49" s="231">
        <v>2.7</v>
      </c>
      <c r="H49" s="9">
        <f t="shared" si="3"/>
        <v>0</v>
      </c>
      <c r="I49" s="230"/>
      <c r="J49" s="10">
        <f t="shared" si="4"/>
        <v>0</v>
      </c>
      <c r="K49" s="30">
        <f t="shared" si="5"/>
        <v>0</v>
      </c>
      <c r="L49" s="11" t="s">
        <v>485</v>
      </c>
      <c r="M49" s="24" t="s">
        <v>43</v>
      </c>
      <c r="N49" s="214">
        <f>VLOOKUP($M49,Лист5!$A$1:$N$10,2,FALSE)*$K49</f>
        <v>0</v>
      </c>
      <c r="O49" s="214">
        <f>VLOOKUP($M49,Лист5!$A$1:$N$10,3,FALSE)*$K49</f>
        <v>0</v>
      </c>
      <c r="P49" s="214">
        <f>VLOOKUP($M49,Лист5!$A$1:$N$10,4,FALSE)*$K49</f>
        <v>0</v>
      </c>
      <c r="Q49" s="214">
        <f>VLOOKUP($M49,Лист5!$A$1:$N$10,5,FALSE)*$K49</f>
        <v>0</v>
      </c>
      <c r="R49" s="214">
        <f>VLOOKUP($M49,Лист5!$A$1:$N$10,6,FALSE)*$K49</f>
        <v>0</v>
      </c>
      <c r="S49" s="214">
        <f>VLOOKUP($M49,Лист5!$A$1:$N$10,7,FALSE)*$K49</f>
        <v>0</v>
      </c>
      <c r="T49" s="214">
        <f>VLOOKUP($M49,Лист5!$A$1:$N$10,8,FALSE)*$K49</f>
        <v>0</v>
      </c>
      <c r="U49" s="214">
        <f>VLOOKUP($M49,Лист5!$A$1:$N$10,9,FALSE)*$K49</f>
        <v>0</v>
      </c>
      <c r="V49" s="214">
        <f>VLOOKUP($M49,Лист5!$A$1:$N$10,10,FALSE)*$K49</f>
        <v>0</v>
      </c>
      <c r="W49" s="214">
        <f>VLOOKUP($M49,Лист5!$A$1:$N$10,11,FALSE)*$K49</f>
        <v>0</v>
      </c>
      <c r="X49" s="214">
        <f>VLOOKUP($M49,Лист5!$A$1:$N$10,12,FALSE)*$K49</f>
        <v>0</v>
      </c>
      <c r="Y49" s="214">
        <f>VLOOKUP($M49,Лист5!$A$1:$N$10,13,FALSE)*$K49</f>
        <v>0</v>
      </c>
      <c r="Z49" t="s">
        <v>225</v>
      </c>
    </row>
    <row r="50" spans="1:26" s="13" customFormat="1">
      <c r="A50" s="20"/>
      <c r="B50" s="233">
        <v>11</v>
      </c>
      <c r="C50" s="7" t="s">
        <v>77</v>
      </c>
      <c r="D50" s="7" t="s">
        <v>78</v>
      </c>
      <c r="E50" s="7">
        <v>1.226</v>
      </c>
      <c r="F50" s="7">
        <v>591.5</v>
      </c>
      <c r="G50" s="7">
        <v>2.39</v>
      </c>
      <c r="H50" s="9">
        <f t="shared" si="3"/>
        <v>21.644551141166527</v>
      </c>
      <c r="I50" s="230">
        <v>4</v>
      </c>
      <c r="J50" s="10">
        <f t="shared" si="4"/>
        <v>12802.752</v>
      </c>
      <c r="K50" s="11">
        <f t="shared" si="5"/>
        <v>15696.173952000001</v>
      </c>
      <c r="L50" s="11" t="s">
        <v>485</v>
      </c>
      <c r="M50" s="19" t="s">
        <v>38</v>
      </c>
      <c r="N50" s="214">
        <f>VLOOKUP($M50,Лист5!$A$1:$N$10,2,FALSE)*$K50</f>
        <v>12417.859139240507</v>
      </c>
      <c r="O50" s="214">
        <f>VLOOKUP($M50,Лист5!$A$1:$N$10,3,FALSE)*$K50</f>
        <v>422.20721073417718</v>
      </c>
      <c r="P50" s="214">
        <f>VLOOKUP($M50,Лист5!$A$1:$N$10,4,FALSE)*$K50</f>
        <v>0</v>
      </c>
      <c r="Q50" s="214">
        <f>VLOOKUP($M50,Лист5!$A$1:$N$10,5,FALSE)*$K50</f>
        <v>372.53577417721516</v>
      </c>
      <c r="R50" s="214">
        <f>VLOOKUP($M50,Лист5!$A$1:$N$10,6,FALSE)*$K50</f>
        <v>620.89295696202532</v>
      </c>
      <c r="S50" s="214">
        <f>VLOOKUP($M50,Лист5!$A$1:$N$10,7,FALSE)*$K50</f>
        <v>1862.6788708860761</v>
      </c>
      <c r="T50" s="214">
        <f>VLOOKUP($M50,Лист5!$A$1:$N$10,8,FALSE)*$K50</f>
        <v>0</v>
      </c>
      <c r="U50" s="214">
        <f>VLOOKUP($M50,Лист5!$A$1:$N$10,9,FALSE)*$K50</f>
        <v>0</v>
      </c>
      <c r="V50" s="214">
        <f>VLOOKUP($M50,Лист5!$A$1:$N$10,10,FALSE)*$K50</f>
        <v>0</v>
      </c>
      <c r="W50" s="214">
        <f>VLOOKUP($M50,Лист5!$A$1:$N$10,11,FALSE)*$K50</f>
        <v>0</v>
      </c>
      <c r="X50" s="214">
        <f>VLOOKUP($M50,Лист5!$A$1:$N$10,12,FALSE)*$K50</f>
        <v>0</v>
      </c>
      <c r="Y50" s="214">
        <f>VLOOKUP($M50,Лист5!$A$1:$N$10,13,FALSE)*$K50</f>
        <v>0</v>
      </c>
      <c r="Z50" t="s">
        <v>225</v>
      </c>
    </row>
    <row r="51" spans="1:26" s="13" customFormat="1" hidden="1">
      <c r="A51" s="20"/>
      <c r="B51" s="233"/>
      <c r="C51" s="7" t="s">
        <v>79</v>
      </c>
      <c r="D51" s="7" t="s">
        <v>80</v>
      </c>
      <c r="E51" s="7">
        <v>1.383</v>
      </c>
      <c r="F51" s="7">
        <v>591.5</v>
      </c>
      <c r="G51" s="231">
        <v>2.38</v>
      </c>
      <c r="H51" s="9">
        <f t="shared" si="3"/>
        <v>0</v>
      </c>
      <c r="I51" s="230"/>
      <c r="J51" s="10">
        <f t="shared" si="4"/>
        <v>0</v>
      </c>
      <c r="K51" s="30">
        <f t="shared" si="5"/>
        <v>0</v>
      </c>
      <c r="L51" s="11" t="s">
        <v>485</v>
      </c>
      <c r="M51" s="19" t="s">
        <v>38</v>
      </c>
      <c r="N51" s="214">
        <f>VLOOKUP($M51,Лист5!$A$1:$N$10,2,FALSE)*$K51</f>
        <v>0</v>
      </c>
      <c r="O51" s="214">
        <f>VLOOKUP($M51,Лист5!$A$1:$N$10,3,FALSE)*$K51</f>
        <v>0</v>
      </c>
      <c r="P51" s="214">
        <f>VLOOKUP($M51,Лист5!$A$1:$N$10,4,FALSE)*$K51</f>
        <v>0</v>
      </c>
      <c r="Q51" s="214">
        <f>VLOOKUP($M51,Лист5!$A$1:$N$10,5,FALSE)*$K51</f>
        <v>0</v>
      </c>
      <c r="R51" s="214">
        <f>VLOOKUP($M51,Лист5!$A$1:$N$10,6,FALSE)*$K51</f>
        <v>0</v>
      </c>
      <c r="S51" s="214">
        <f>VLOOKUP($M51,Лист5!$A$1:$N$10,7,FALSE)*$K51</f>
        <v>0</v>
      </c>
      <c r="T51" s="214">
        <f>VLOOKUP($M51,Лист5!$A$1:$N$10,8,FALSE)*$K51</f>
        <v>0</v>
      </c>
      <c r="U51" s="214">
        <f>VLOOKUP($M51,Лист5!$A$1:$N$10,9,FALSE)*$K51</f>
        <v>0</v>
      </c>
      <c r="V51" s="214">
        <f>VLOOKUP($M51,Лист5!$A$1:$N$10,10,FALSE)*$K51</f>
        <v>0</v>
      </c>
      <c r="W51" s="214">
        <f>VLOOKUP($M51,Лист5!$A$1:$N$10,11,FALSE)*$K51</f>
        <v>0</v>
      </c>
      <c r="X51" s="214">
        <f>VLOOKUP($M51,Лист5!$A$1:$N$10,12,FALSE)*$K51</f>
        <v>0</v>
      </c>
      <c r="Y51" s="214">
        <f>VLOOKUP($M51,Лист5!$A$1:$N$10,13,FALSE)*$K51</f>
        <v>0</v>
      </c>
      <c r="Z51" t="s">
        <v>225</v>
      </c>
    </row>
    <row r="52" spans="1:26" s="13" customFormat="1" hidden="1">
      <c r="A52" s="20"/>
      <c r="B52" s="233"/>
      <c r="C52" s="7" t="s">
        <v>81</v>
      </c>
      <c r="D52" s="7" t="s">
        <v>82</v>
      </c>
      <c r="E52" s="7">
        <v>1.0109999999999999</v>
      </c>
      <c r="F52" s="7">
        <v>715</v>
      </c>
      <c r="G52" s="231">
        <v>2.66</v>
      </c>
      <c r="H52" s="9">
        <f t="shared" si="3"/>
        <v>0</v>
      </c>
      <c r="I52" s="230"/>
      <c r="J52" s="10">
        <f t="shared" si="4"/>
        <v>0</v>
      </c>
      <c r="K52" s="30">
        <f t="shared" si="5"/>
        <v>0</v>
      </c>
      <c r="L52" s="11" t="s">
        <v>485</v>
      </c>
      <c r="M52" s="19" t="s">
        <v>38</v>
      </c>
      <c r="N52" s="214">
        <f>VLOOKUP($M52,Лист5!$A$1:$N$10,2,FALSE)*$K52</f>
        <v>0</v>
      </c>
      <c r="O52" s="214">
        <f>VLOOKUP($M52,Лист5!$A$1:$N$10,3,FALSE)*$K52</f>
        <v>0</v>
      </c>
      <c r="P52" s="214">
        <f>VLOOKUP($M52,Лист5!$A$1:$N$10,4,FALSE)*$K52</f>
        <v>0</v>
      </c>
      <c r="Q52" s="214">
        <f>VLOOKUP($M52,Лист5!$A$1:$N$10,5,FALSE)*$K52</f>
        <v>0</v>
      </c>
      <c r="R52" s="214">
        <f>VLOOKUP($M52,Лист5!$A$1:$N$10,6,FALSE)*$K52</f>
        <v>0</v>
      </c>
      <c r="S52" s="214">
        <f>VLOOKUP($M52,Лист5!$A$1:$N$10,7,FALSE)*$K52</f>
        <v>0</v>
      </c>
      <c r="T52" s="214">
        <f>VLOOKUP($M52,Лист5!$A$1:$N$10,8,FALSE)*$K52</f>
        <v>0</v>
      </c>
      <c r="U52" s="214">
        <f>VLOOKUP($M52,Лист5!$A$1:$N$10,9,FALSE)*$K52</f>
        <v>0</v>
      </c>
      <c r="V52" s="214">
        <f>VLOOKUP($M52,Лист5!$A$1:$N$10,10,FALSE)*$K52</f>
        <v>0</v>
      </c>
      <c r="W52" s="214">
        <f>VLOOKUP($M52,Лист5!$A$1:$N$10,11,FALSE)*$K52</f>
        <v>0</v>
      </c>
      <c r="X52" s="214">
        <f>VLOOKUP($M52,Лист5!$A$1:$N$10,12,FALSE)*$K52</f>
        <v>0</v>
      </c>
      <c r="Y52" s="214">
        <f>VLOOKUP($M52,Лист5!$A$1:$N$10,13,FALSE)*$K52</f>
        <v>0</v>
      </c>
      <c r="Z52" t="s">
        <v>225</v>
      </c>
    </row>
    <row r="53" spans="1:26" s="13" customFormat="1">
      <c r="A53" s="20"/>
      <c r="B53" s="233">
        <v>4</v>
      </c>
      <c r="C53" s="7" t="s">
        <v>83</v>
      </c>
      <c r="D53" s="7" t="s">
        <v>84</v>
      </c>
      <c r="E53" s="7">
        <v>1.101</v>
      </c>
      <c r="F53" s="7">
        <v>715</v>
      </c>
      <c r="G53" s="231">
        <v>2.54</v>
      </c>
      <c r="H53" s="9">
        <f t="shared" si="3"/>
        <v>19.029751048951049</v>
      </c>
      <c r="I53" s="230">
        <v>4</v>
      </c>
      <c r="J53" s="10">
        <f t="shared" si="4"/>
        <v>13606.272000000001</v>
      </c>
      <c r="K53" s="30">
        <f t="shared" si="5"/>
        <v>14980.505472000001</v>
      </c>
      <c r="L53" s="11" t="s">
        <v>485</v>
      </c>
      <c r="M53" s="24" t="s">
        <v>43</v>
      </c>
      <c r="N53" s="214">
        <f>VLOOKUP($M53,Лист5!$A$1:$N$10,2,FALSE)*$K53</f>
        <v>11823.603371744277</v>
      </c>
      <c r="O53" s="214">
        <f>VLOOKUP($M53,Лист5!$A$1:$N$10,3,FALSE)*$K53</f>
        <v>437.47332475453828</v>
      </c>
      <c r="P53" s="214">
        <f>VLOOKUP($M53,Лист5!$A$1:$N$10,4,FALSE)*$K53</f>
        <v>0</v>
      </c>
      <c r="Q53" s="214">
        <f>VLOOKUP($M53,Лист5!$A$1:$N$10,5,FALSE)*$K53</f>
        <v>354.70810115232837</v>
      </c>
      <c r="R53" s="214">
        <f>VLOOKUP($M53,Лист5!$A$1:$N$10,6,FALSE)*$K53</f>
        <v>591.18016858721387</v>
      </c>
      <c r="S53" s="214">
        <f>VLOOKUP($M53,Лист5!$A$1:$N$10,7,FALSE)*$K53</f>
        <v>1773.5405057616417</v>
      </c>
      <c r="T53" s="214">
        <f>VLOOKUP($M53,Лист5!$A$1:$N$10,8,FALSE)*$K53</f>
        <v>0</v>
      </c>
      <c r="U53" s="214">
        <f>VLOOKUP($M53,Лист5!$A$1:$N$10,9,FALSE)*$K53</f>
        <v>0</v>
      </c>
      <c r="V53" s="214">
        <f>VLOOKUP($M53,Лист5!$A$1:$N$10,10,FALSE)*$K53</f>
        <v>0</v>
      </c>
      <c r="W53" s="214">
        <f>VLOOKUP($M53,Лист5!$A$1:$N$10,11,FALSE)*$K53</f>
        <v>0</v>
      </c>
      <c r="X53" s="214">
        <f>VLOOKUP($M53,Лист5!$A$1:$N$10,12,FALSE)*$K53</f>
        <v>0</v>
      </c>
      <c r="Y53" s="214">
        <f>VLOOKUP($M53,Лист5!$A$1:$N$10,13,FALSE)*$K53</f>
        <v>0</v>
      </c>
      <c r="Z53" t="s">
        <v>225</v>
      </c>
    </row>
    <row r="54" spans="1:26" s="13" customFormat="1">
      <c r="A54" s="20"/>
      <c r="B54" s="233">
        <v>4</v>
      </c>
      <c r="C54" s="7" t="s">
        <v>85</v>
      </c>
      <c r="D54" s="7" t="s">
        <v>84</v>
      </c>
      <c r="E54" s="7">
        <v>1.101</v>
      </c>
      <c r="F54" s="7">
        <v>715</v>
      </c>
      <c r="G54" s="231">
        <v>2.4</v>
      </c>
      <c r="H54" s="9">
        <f t="shared" si="3"/>
        <v>17.980867132867132</v>
      </c>
      <c r="I54" s="230">
        <v>4</v>
      </c>
      <c r="J54" s="10">
        <f t="shared" si="4"/>
        <v>12856.32</v>
      </c>
      <c r="K54" s="30">
        <f t="shared" si="5"/>
        <v>14154.80832</v>
      </c>
      <c r="L54" s="11" t="s">
        <v>485</v>
      </c>
      <c r="M54" s="24" t="s">
        <v>43</v>
      </c>
      <c r="N54" s="214">
        <f>VLOOKUP($M54,Лист5!$A$1:$N$10,2,FALSE)*$K54</f>
        <v>11171.908697711127</v>
      </c>
      <c r="O54" s="214">
        <f>VLOOKUP($M54,Лист5!$A$1:$N$10,3,FALSE)*$K54</f>
        <v>413.36062181531173</v>
      </c>
      <c r="P54" s="214">
        <f>VLOOKUP($M54,Лист5!$A$1:$N$10,4,FALSE)*$K54</f>
        <v>0</v>
      </c>
      <c r="Q54" s="214">
        <f>VLOOKUP($M54,Лист5!$A$1:$N$10,5,FALSE)*$K54</f>
        <v>335.15726093133384</v>
      </c>
      <c r="R54" s="214">
        <f>VLOOKUP($M54,Лист5!$A$1:$N$10,6,FALSE)*$K54</f>
        <v>558.59543488555641</v>
      </c>
      <c r="S54" s="214">
        <f>VLOOKUP($M54,Лист5!$A$1:$N$10,7,FALSE)*$K54</f>
        <v>1675.7863046566692</v>
      </c>
      <c r="T54" s="214">
        <f>VLOOKUP($M54,Лист5!$A$1:$N$10,8,FALSE)*$K54</f>
        <v>0</v>
      </c>
      <c r="U54" s="214">
        <f>VLOOKUP($M54,Лист5!$A$1:$N$10,9,FALSE)*$K54</f>
        <v>0</v>
      </c>
      <c r="V54" s="214">
        <f>VLOOKUP($M54,Лист5!$A$1:$N$10,10,FALSE)*$K54</f>
        <v>0</v>
      </c>
      <c r="W54" s="214">
        <f>VLOOKUP($M54,Лист5!$A$1:$N$10,11,FALSE)*$K54</f>
        <v>0</v>
      </c>
      <c r="X54" s="214">
        <f>VLOOKUP($M54,Лист5!$A$1:$N$10,12,FALSE)*$K54</f>
        <v>0</v>
      </c>
      <c r="Y54" s="214">
        <f>VLOOKUP($M54,Лист5!$A$1:$N$10,13,FALSE)*$K54</f>
        <v>0</v>
      </c>
      <c r="Z54" t="s">
        <v>225</v>
      </c>
    </row>
    <row r="55" spans="1:26" hidden="1">
      <c r="A55" s="6"/>
      <c r="B55" s="233"/>
      <c r="C55" s="7" t="s">
        <v>86</v>
      </c>
      <c r="D55" s="7" t="s">
        <v>87</v>
      </c>
      <c r="E55" s="7">
        <v>1.2689999999999999</v>
      </c>
      <c r="F55" s="7">
        <v>572</v>
      </c>
      <c r="G55" s="231">
        <v>2.5</v>
      </c>
      <c r="H55" s="9">
        <f t="shared" si="3"/>
        <v>0</v>
      </c>
      <c r="I55" s="230"/>
      <c r="J55" s="10">
        <f t="shared" si="4"/>
        <v>0</v>
      </c>
      <c r="K55" s="30">
        <f t="shared" si="5"/>
        <v>0</v>
      </c>
      <c r="L55" s="11" t="s">
        <v>485</v>
      </c>
      <c r="M55" s="19" t="s">
        <v>38</v>
      </c>
      <c r="N55" s="214">
        <f>VLOOKUP($M55,Лист5!$A$1:$N$10,2,FALSE)*$K55</f>
        <v>0</v>
      </c>
      <c r="O55" s="214">
        <f>VLOOKUP($M55,Лист5!$A$1:$N$10,3,FALSE)*$K55</f>
        <v>0</v>
      </c>
      <c r="P55" s="214">
        <f>VLOOKUP($M55,Лист5!$A$1:$N$10,4,FALSE)*$K55</f>
        <v>0</v>
      </c>
      <c r="Q55" s="214">
        <f>VLOOKUP($M55,Лист5!$A$1:$N$10,5,FALSE)*$K55</f>
        <v>0</v>
      </c>
      <c r="R55" s="214">
        <f>VLOOKUP($M55,Лист5!$A$1:$N$10,6,FALSE)*$K55</f>
        <v>0</v>
      </c>
      <c r="S55" s="214">
        <f>VLOOKUP($M55,Лист5!$A$1:$N$10,7,FALSE)*$K55</f>
        <v>0</v>
      </c>
      <c r="T55" s="214">
        <f>VLOOKUP($M55,Лист5!$A$1:$N$10,8,FALSE)*$K55</f>
        <v>0</v>
      </c>
      <c r="U55" s="214">
        <f>VLOOKUP($M55,Лист5!$A$1:$N$10,9,FALSE)*$K55</f>
        <v>0</v>
      </c>
      <c r="V55" s="214">
        <f>VLOOKUP($M55,Лист5!$A$1:$N$10,10,FALSE)*$K55</f>
        <v>0</v>
      </c>
      <c r="W55" s="214">
        <f>VLOOKUP($M55,Лист5!$A$1:$N$10,11,FALSE)*$K55</f>
        <v>0</v>
      </c>
      <c r="X55" s="214">
        <f>VLOOKUP($M55,Лист5!$A$1:$N$10,12,FALSE)*$K55</f>
        <v>0</v>
      </c>
      <c r="Y55" s="214">
        <f>VLOOKUP($M55,Лист5!$A$1:$N$10,13,FALSE)*$K55</f>
        <v>0</v>
      </c>
      <c r="Z55" t="s">
        <v>225</v>
      </c>
    </row>
    <row r="56" spans="1:26" s="13" customFormat="1" hidden="1">
      <c r="A56" s="20"/>
      <c r="B56" s="234"/>
      <c r="C56" s="7" t="s">
        <v>88</v>
      </c>
      <c r="D56" s="7" t="s">
        <v>89</v>
      </c>
      <c r="E56" s="32">
        <v>1.01</v>
      </c>
      <c r="F56" s="7">
        <v>936</v>
      </c>
      <c r="G56" s="7">
        <v>2.74</v>
      </c>
      <c r="H56" s="15">
        <f t="shared" si="3"/>
        <v>0</v>
      </c>
      <c r="I56" s="230"/>
      <c r="J56" s="10">
        <f t="shared" si="4"/>
        <v>0</v>
      </c>
      <c r="K56" s="30">
        <f t="shared" si="5"/>
        <v>0</v>
      </c>
      <c r="L56" s="11" t="s">
        <v>485</v>
      </c>
      <c r="M56" s="19" t="s">
        <v>38</v>
      </c>
      <c r="N56" s="214">
        <f>VLOOKUP($M56,Лист5!$A$1:$N$10,2,FALSE)*$K56</f>
        <v>0</v>
      </c>
      <c r="O56" s="214">
        <f>VLOOKUP($M56,Лист5!$A$1:$N$10,3,FALSE)*$K56</f>
        <v>0</v>
      </c>
      <c r="P56" s="214">
        <f>VLOOKUP($M56,Лист5!$A$1:$N$10,4,FALSE)*$K56</f>
        <v>0</v>
      </c>
      <c r="Q56" s="214">
        <f>VLOOKUP($M56,Лист5!$A$1:$N$10,5,FALSE)*$K56</f>
        <v>0</v>
      </c>
      <c r="R56" s="214">
        <f>VLOOKUP($M56,Лист5!$A$1:$N$10,6,FALSE)*$K56</f>
        <v>0</v>
      </c>
      <c r="S56" s="214">
        <f>VLOOKUP($M56,Лист5!$A$1:$N$10,7,FALSE)*$K56</f>
        <v>0</v>
      </c>
      <c r="T56" s="214">
        <f>VLOOKUP($M56,Лист5!$A$1:$N$10,8,FALSE)*$K56</f>
        <v>0</v>
      </c>
      <c r="U56" s="214">
        <f>VLOOKUP($M56,Лист5!$A$1:$N$10,9,FALSE)*$K56</f>
        <v>0</v>
      </c>
      <c r="V56" s="214">
        <f>VLOOKUP($M56,Лист5!$A$1:$N$10,10,FALSE)*$K56</f>
        <v>0</v>
      </c>
      <c r="W56" s="214">
        <f>VLOOKUP($M56,Лист5!$A$1:$N$10,11,FALSE)*$K56</f>
        <v>0</v>
      </c>
      <c r="X56" s="214">
        <f>VLOOKUP($M56,Лист5!$A$1:$N$10,12,FALSE)*$K56</f>
        <v>0</v>
      </c>
      <c r="Y56" s="214">
        <f>VLOOKUP($M56,Лист5!$A$1:$N$10,13,FALSE)*$K56</f>
        <v>0</v>
      </c>
      <c r="Z56" t="s">
        <v>227</v>
      </c>
    </row>
    <row r="57" spans="1:26" s="13" customFormat="1">
      <c r="A57" s="20"/>
      <c r="B57" s="233">
        <v>11</v>
      </c>
      <c r="C57" s="7" t="s">
        <v>90</v>
      </c>
      <c r="D57" s="7" t="s">
        <v>91</v>
      </c>
      <c r="E57" s="7">
        <v>1.304</v>
      </c>
      <c r="F57" s="7">
        <v>624</v>
      </c>
      <c r="G57" s="231">
        <v>2.6</v>
      </c>
      <c r="H57" s="15">
        <f t="shared" si="3"/>
        <v>16.740000000000002</v>
      </c>
      <c r="I57" s="230">
        <v>3</v>
      </c>
      <c r="J57" s="10">
        <f t="shared" si="4"/>
        <v>10445.76</v>
      </c>
      <c r="K57" s="30">
        <f t="shared" si="5"/>
        <v>13621.271040000001</v>
      </c>
      <c r="L57" s="11" t="s">
        <v>485</v>
      </c>
      <c r="M57" s="19" t="s">
        <v>38</v>
      </c>
      <c r="N57" s="214">
        <f>VLOOKUP($M57,Лист5!$A$1:$N$10,2,FALSE)*$K57</f>
        <v>10776.322025316456</v>
      </c>
      <c r="O57" s="214">
        <f>VLOOKUP($M57,Лист5!$A$1:$N$10,3,FALSE)*$K57</f>
        <v>366.39494886075948</v>
      </c>
      <c r="P57" s="214">
        <f>VLOOKUP($M57,Лист5!$A$1:$N$10,4,FALSE)*$K57</f>
        <v>0</v>
      </c>
      <c r="Q57" s="214">
        <f>VLOOKUP($M57,Лист5!$A$1:$N$10,5,FALSE)*$K57</f>
        <v>323.2896607594937</v>
      </c>
      <c r="R57" s="214">
        <f>VLOOKUP($M57,Лист5!$A$1:$N$10,6,FALSE)*$K57</f>
        <v>538.81610126582279</v>
      </c>
      <c r="S57" s="214">
        <f>VLOOKUP($M57,Лист5!$A$1:$N$10,7,FALSE)*$K57</f>
        <v>1616.4483037974685</v>
      </c>
      <c r="T57" s="214">
        <f>VLOOKUP($M57,Лист5!$A$1:$N$10,8,FALSE)*$K57</f>
        <v>0</v>
      </c>
      <c r="U57" s="214">
        <f>VLOOKUP($M57,Лист5!$A$1:$N$10,9,FALSE)*$K57</f>
        <v>0</v>
      </c>
      <c r="V57" s="214">
        <f>VLOOKUP($M57,Лист5!$A$1:$N$10,10,FALSE)*$K57</f>
        <v>0</v>
      </c>
      <c r="W57" s="214">
        <f>VLOOKUP($M57,Лист5!$A$1:$N$10,11,FALSE)*$K57</f>
        <v>0</v>
      </c>
      <c r="X57" s="214">
        <f>VLOOKUP($M57,Лист5!$A$1:$N$10,12,FALSE)*$K57</f>
        <v>0</v>
      </c>
      <c r="Y57" s="214">
        <f>VLOOKUP($M57,Лист5!$A$1:$N$10,13,FALSE)*$K57</f>
        <v>0</v>
      </c>
      <c r="Z57" t="s">
        <v>227</v>
      </c>
    </row>
    <row r="58" spans="1:26" s="13" customFormat="1" hidden="1">
      <c r="A58" s="20"/>
      <c r="B58" s="233"/>
      <c r="C58" s="7" t="s">
        <v>92</v>
      </c>
      <c r="D58" s="7" t="s">
        <v>93</v>
      </c>
      <c r="E58" s="7">
        <v>1.1739999999999999</v>
      </c>
      <c r="F58" s="7">
        <v>624</v>
      </c>
      <c r="G58" s="7">
        <v>2.84</v>
      </c>
      <c r="H58" s="33">
        <f t="shared" si="3"/>
        <v>0</v>
      </c>
      <c r="I58" s="230"/>
      <c r="J58" s="10">
        <f t="shared" si="4"/>
        <v>0</v>
      </c>
      <c r="K58" s="30">
        <f t="shared" si="5"/>
        <v>0</v>
      </c>
      <c r="L58" s="11" t="s">
        <v>485</v>
      </c>
      <c r="M58" s="19" t="s">
        <v>38</v>
      </c>
      <c r="N58" s="214">
        <f>VLOOKUP($M58,Лист5!$A$1:$N$10,2,FALSE)*$K58</f>
        <v>0</v>
      </c>
      <c r="O58" s="214">
        <f>VLOOKUP($M58,Лист5!$A$1:$N$10,3,FALSE)*$K58</f>
        <v>0</v>
      </c>
      <c r="P58" s="214">
        <f>VLOOKUP($M58,Лист5!$A$1:$N$10,4,FALSE)*$K58</f>
        <v>0</v>
      </c>
      <c r="Q58" s="214">
        <f>VLOOKUP($M58,Лист5!$A$1:$N$10,5,FALSE)*$K58</f>
        <v>0</v>
      </c>
      <c r="R58" s="214">
        <f>VLOOKUP($M58,Лист5!$A$1:$N$10,6,FALSE)*$K58</f>
        <v>0</v>
      </c>
      <c r="S58" s="214">
        <f>VLOOKUP($M58,Лист5!$A$1:$N$10,7,FALSE)*$K58</f>
        <v>0</v>
      </c>
      <c r="T58" s="214">
        <f>VLOOKUP($M58,Лист5!$A$1:$N$10,8,FALSE)*$K58</f>
        <v>0</v>
      </c>
      <c r="U58" s="214">
        <f>VLOOKUP($M58,Лист5!$A$1:$N$10,9,FALSE)*$K58</f>
        <v>0</v>
      </c>
      <c r="V58" s="214">
        <f>VLOOKUP($M58,Лист5!$A$1:$N$10,10,FALSE)*$K58</f>
        <v>0</v>
      </c>
      <c r="W58" s="214">
        <f>VLOOKUP($M58,Лист5!$A$1:$N$10,11,FALSE)*$K58</f>
        <v>0</v>
      </c>
      <c r="X58" s="214">
        <f>VLOOKUP($M58,Лист5!$A$1:$N$10,12,FALSE)*$K58</f>
        <v>0</v>
      </c>
      <c r="Y58" s="214">
        <f>VLOOKUP($M58,Лист5!$A$1:$N$10,13,FALSE)*$K58</f>
        <v>0</v>
      </c>
      <c r="Z58" t="s">
        <v>227</v>
      </c>
    </row>
    <row r="59" spans="1:26">
      <c r="A59" s="20"/>
      <c r="B59" s="233">
        <v>16</v>
      </c>
      <c r="C59" s="7" t="s">
        <v>94</v>
      </c>
      <c r="D59" s="7" t="s">
        <v>95</v>
      </c>
      <c r="E59" s="7">
        <v>1.3260000000000001</v>
      </c>
      <c r="F59" s="7">
        <v>624</v>
      </c>
      <c r="G59" s="7">
        <v>2.56</v>
      </c>
      <c r="H59" s="15">
        <f t="shared" si="3"/>
        <v>16.482461538461539</v>
      </c>
      <c r="I59" s="230">
        <v>3</v>
      </c>
      <c r="J59" s="10">
        <f t="shared" si="4"/>
        <v>10285.056</v>
      </c>
      <c r="K59" s="11">
        <f t="shared" si="5"/>
        <v>13637.984256000002</v>
      </c>
      <c r="L59" s="11" t="s">
        <v>485</v>
      </c>
      <c r="M59" s="19" t="s">
        <v>38</v>
      </c>
      <c r="N59" s="214">
        <f>VLOOKUP($M59,Лист5!$A$1:$N$10,2,FALSE)*$K59</f>
        <v>10789.544506329115</v>
      </c>
      <c r="O59" s="214">
        <f>VLOOKUP($M59,Лист5!$A$1:$N$10,3,FALSE)*$K59</f>
        <v>366.84451321518986</v>
      </c>
      <c r="P59" s="214">
        <f>VLOOKUP($M59,Лист5!$A$1:$N$10,4,FALSE)*$K59</f>
        <v>0</v>
      </c>
      <c r="Q59" s="214">
        <f>VLOOKUP($M59,Лист5!$A$1:$N$10,5,FALSE)*$K59</f>
        <v>323.68633518987343</v>
      </c>
      <c r="R59" s="214">
        <f>VLOOKUP($M59,Лист5!$A$1:$N$10,6,FALSE)*$K59</f>
        <v>539.4772253164557</v>
      </c>
      <c r="S59" s="214">
        <f>VLOOKUP($M59,Лист5!$A$1:$N$10,7,FALSE)*$K59</f>
        <v>1618.4316759493672</v>
      </c>
      <c r="T59" s="214">
        <f>VLOOKUP($M59,Лист5!$A$1:$N$10,8,FALSE)*$K59</f>
        <v>0</v>
      </c>
      <c r="U59" s="214">
        <f>VLOOKUP($M59,Лист5!$A$1:$N$10,9,FALSE)*$K59</f>
        <v>0</v>
      </c>
      <c r="V59" s="214">
        <f>VLOOKUP($M59,Лист5!$A$1:$N$10,10,FALSE)*$K59</f>
        <v>0</v>
      </c>
      <c r="W59" s="214">
        <f>VLOOKUP($M59,Лист5!$A$1:$N$10,11,FALSE)*$K59</f>
        <v>0</v>
      </c>
      <c r="X59" s="214">
        <f>VLOOKUP($M59,Лист5!$A$1:$N$10,12,FALSE)*$K59</f>
        <v>0</v>
      </c>
      <c r="Y59" s="214">
        <f>VLOOKUP($M59,Лист5!$A$1:$N$10,13,FALSE)*$K59</f>
        <v>0</v>
      </c>
      <c r="Z59" t="s">
        <v>227</v>
      </c>
    </row>
    <row r="60" spans="1:26" s="13" customFormat="1">
      <c r="A60" s="20"/>
      <c r="B60" s="233" t="s">
        <v>365</v>
      </c>
      <c r="C60" s="7" t="s">
        <v>96</v>
      </c>
      <c r="D60" s="7" t="s">
        <v>97</v>
      </c>
      <c r="E60" s="7">
        <v>1.4670000000000001</v>
      </c>
      <c r="F60" s="7">
        <v>624</v>
      </c>
      <c r="G60" s="231">
        <v>2.39</v>
      </c>
      <c r="H60" s="15">
        <f t="shared" si="3"/>
        <v>20.517230769230771</v>
      </c>
      <c r="I60" s="230">
        <v>4</v>
      </c>
      <c r="J60" s="10">
        <f t="shared" si="4"/>
        <v>12802.752</v>
      </c>
      <c r="K60" s="30">
        <f t="shared" si="5"/>
        <v>18781.637184000003</v>
      </c>
      <c r="L60" s="11" t="s">
        <v>485</v>
      </c>
      <c r="M60" s="24" t="s">
        <v>43</v>
      </c>
      <c r="N60" s="214">
        <f>VLOOKUP($M60,Лист5!$A$1:$N$10,2,FALSE)*$K60</f>
        <v>14823.707327545384</v>
      </c>
      <c r="O60" s="214">
        <f>VLOOKUP($M60,Лист5!$A$1:$N$10,3,FALSE)*$K60</f>
        <v>548.47717111917927</v>
      </c>
      <c r="P60" s="214">
        <f>VLOOKUP($M60,Лист5!$A$1:$N$10,4,FALSE)*$K60</f>
        <v>0</v>
      </c>
      <c r="Q60" s="214">
        <f>VLOOKUP($M60,Лист5!$A$1:$N$10,5,FALSE)*$K60</f>
        <v>444.71121982636157</v>
      </c>
      <c r="R60" s="214">
        <f>VLOOKUP($M60,Лист5!$A$1:$N$10,6,FALSE)*$K60</f>
        <v>741.18536637726925</v>
      </c>
      <c r="S60" s="214">
        <f>VLOOKUP($M60,Лист5!$A$1:$N$10,7,FALSE)*$K60</f>
        <v>2223.556099131808</v>
      </c>
      <c r="T60" s="214">
        <f>VLOOKUP($M60,Лист5!$A$1:$N$10,8,FALSE)*$K60</f>
        <v>0</v>
      </c>
      <c r="U60" s="214">
        <f>VLOOKUP($M60,Лист5!$A$1:$N$10,9,FALSE)*$K60</f>
        <v>0</v>
      </c>
      <c r="V60" s="214">
        <f>VLOOKUP($M60,Лист5!$A$1:$N$10,10,FALSE)*$K60</f>
        <v>0</v>
      </c>
      <c r="W60" s="214">
        <f>VLOOKUP($M60,Лист5!$A$1:$N$10,11,FALSE)*$K60</f>
        <v>0</v>
      </c>
      <c r="X60" s="214">
        <f>VLOOKUP($M60,Лист5!$A$1:$N$10,12,FALSE)*$K60</f>
        <v>0</v>
      </c>
      <c r="Y60" s="214">
        <f>VLOOKUP($M60,Лист5!$A$1:$N$10,13,FALSE)*$K60</f>
        <v>0</v>
      </c>
      <c r="Z60" t="s">
        <v>227</v>
      </c>
    </row>
    <row r="61" spans="1:26" s="13" customFormat="1" hidden="1">
      <c r="A61" s="20"/>
      <c r="B61" s="233"/>
      <c r="C61" s="7" t="s">
        <v>98</v>
      </c>
      <c r="D61" s="7" t="s">
        <v>98</v>
      </c>
      <c r="E61" s="7">
        <v>1.2070000000000001</v>
      </c>
      <c r="F61" s="7">
        <v>624</v>
      </c>
      <c r="G61" s="7">
        <v>2.5499999999999998</v>
      </c>
      <c r="H61" s="9">
        <f t="shared" si="3"/>
        <v>0</v>
      </c>
      <c r="I61" s="230"/>
      <c r="J61" s="10">
        <f t="shared" si="4"/>
        <v>0</v>
      </c>
      <c r="K61" s="30">
        <f t="shared" si="5"/>
        <v>0</v>
      </c>
      <c r="L61" s="11" t="s">
        <v>485</v>
      </c>
      <c r="M61" s="19" t="s">
        <v>38</v>
      </c>
      <c r="N61" s="214">
        <f>VLOOKUP($M61,Лист5!$A$1:$N$10,2,FALSE)*$K61</f>
        <v>0</v>
      </c>
      <c r="O61" s="214">
        <f>VLOOKUP($M61,Лист5!$A$1:$N$10,3,FALSE)*$K61</f>
        <v>0</v>
      </c>
      <c r="P61" s="214">
        <f>VLOOKUP($M61,Лист5!$A$1:$N$10,4,FALSE)*$K61</f>
        <v>0</v>
      </c>
      <c r="Q61" s="214">
        <f>VLOOKUP($M61,Лист5!$A$1:$N$10,5,FALSE)*$K61</f>
        <v>0</v>
      </c>
      <c r="R61" s="214">
        <f>VLOOKUP($M61,Лист5!$A$1:$N$10,6,FALSE)*$K61</f>
        <v>0</v>
      </c>
      <c r="S61" s="214">
        <f>VLOOKUP($M61,Лист5!$A$1:$N$10,7,FALSE)*$K61</f>
        <v>0</v>
      </c>
      <c r="T61" s="214">
        <f>VLOOKUP($M61,Лист5!$A$1:$N$10,8,FALSE)*$K61</f>
        <v>0</v>
      </c>
      <c r="U61" s="214">
        <f>VLOOKUP($M61,Лист5!$A$1:$N$10,9,FALSE)*$K61</f>
        <v>0</v>
      </c>
      <c r="V61" s="214">
        <f>VLOOKUP($M61,Лист5!$A$1:$N$10,10,FALSE)*$K61</f>
        <v>0</v>
      </c>
      <c r="W61" s="214">
        <f>VLOOKUP($M61,Лист5!$A$1:$N$10,11,FALSE)*$K61</f>
        <v>0</v>
      </c>
      <c r="X61" s="214">
        <f>VLOOKUP($M61,Лист5!$A$1:$N$10,12,FALSE)*$K61</f>
        <v>0</v>
      </c>
      <c r="Y61" s="214">
        <f>VLOOKUP($M61,Лист5!$A$1:$N$10,13,FALSE)*$K61</f>
        <v>0</v>
      </c>
      <c r="Z61" t="s">
        <v>225</v>
      </c>
    </row>
    <row r="62" spans="1:26">
      <c r="A62" s="6"/>
      <c r="B62" s="234">
        <v>10</v>
      </c>
      <c r="C62" s="7" t="s">
        <v>99</v>
      </c>
      <c r="D62" s="7" t="s">
        <v>100</v>
      </c>
      <c r="E62" s="7">
        <v>1.123</v>
      </c>
      <c r="F62" s="7">
        <v>624</v>
      </c>
      <c r="G62" s="231">
        <v>2.38</v>
      </c>
      <c r="H62" s="9">
        <f t="shared" si="3"/>
        <v>35.754923076923077</v>
      </c>
      <c r="I62" s="230">
        <v>7</v>
      </c>
      <c r="J62" s="10">
        <f t="shared" si="4"/>
        <v>22311.072</v>
      </c>
      <c r="K62" s="11">
        <f t="shared" si="5"/>
        <v>25055.333856000001</v>
      </c>
      <c r="L62" s="11" t="s">
        <v>485</v>
      </c>
      <c r="M62" s="28" t="s">
        <v>70</v>
      </c>
      <c r="N62" s="214">
        <f>VLOOKUP($M62,Лист5!$A$1:$N$10,2,FALSE)*$K62</f>
        <v>13875.580458227847</v>
      </c>
      <c r="O62" s="214">
        <f>VLOOKUP($M62,Лист5!$A$1:$N$10,3,FALSE)*$K62</f>
        <v>471.76973557974674</v>
      </c>
      <c r="P62" s="214">
        <f>VLOOKUP($M62,Лист5!$A$1:$N$10,4,FALSE)*$K62</f>
        <v>0</v>
      </c>
      <c r="Q62" s="214">
        <f>VLOOKUP($M62,Лист5!$A$1:$N$10,5,FALSE)*$K62</f>
        <v>416.26741374683542</v>
      </c>
      <c r="R62" s="214">
        <f>VLOOKUP($M62,Лист5!$A$1:$N$10,6,FALSE)*$K62</f>
        <v>693.7790229113923</v>
      </c>
      <c r="S62" s="214">
        <f>VLOOKUP($M62,Лист5!$A$1:$N$10,7,FALSE)*$K62</f>
        <v>2081.3370687341771</v>
      </c>
      <c r="T62" s="214">
        <f>VLOOKUP($M62,Лист5!$A$1:$N$10,8,FALSE)*$K62</f>
        <v>0</v>
      </c>
      <c r="U62" s="214">
        <f>VLOOKUP($M62,Лист5!$A$1:$N$10,9,FALSE)*$K62</f>
        <v>0</v>
      </c>
      <c r="V62" s="214">
        <f>VLOOKUP($M62,Лист5!$A$1:$N$10,10,FALSE)*$K62</f>
        <v>0</v>
      </c>
      <c r="W62" s="214">
        <f>VLOOKUP($M62,Лист5!$A$1:$N$10,11,FALSE)*$K62</f>
        <v>0</v>
      </c>
      <c r="X62" s="214">
        <f>VLOOKUP($M62,Лист5!$A$1:$N$10,12,FALSE)*$K62</f>
        <v>7516.6001568000001</v>
      </c>
      <c r="Y62" s="214">
        <f>VLOOKUP($M62,Лист5!$A$1:$N$10,13,FALSE)*$K62</f>
        <v>0</v>
      </c>
      <c r="Z62" t="s">
        <v>225</v>
      </c>
    </row>
    <row r="63" spans="1:26">
      <c r="A63" s="6"/>
      <c r="B63" s="233">
        <v>17</v>
      </c>
      <c r="C63" s="7" t="s">
        <v>101</v>
      </c>
      <c r="D63" s="7" t="s">
        <v>102</v>
      </c>
      <c r="E63" s="7">
        <v>1.2430000000000001</v>
      </c>
      <c r="F63" s="7">
        <v>624</v>
      </c>
      <c r="G63" s="231">
        <v>2.56</v>
      </c>
      <c r="H63" s="9">
        <f t="shared" si="3"/>
        <v>5.4941538461538464</v>
      </c>
      <c r="I63" s="230">
        <v>1</v>
      </c>
      <c r="J63" s="10">
        <f t="shared" si="4"/>
        <v>3428.3520000000003</v>
      </c>
      <c r="K63" s="30">
        <f t="shared" si="5"/>
        <v>4261.4415360000012</v>
      </c>
      <c r="L63" s="11" t="s">
        <v>485</v>
      </c>
      <c r="M63" s="19" t="s">
        <v>38</v>
      </c>
      <c r="N63" s="214">
        <f>VLOOKUP($M63,Лист5!$A$1:$N$10,2,FALSE)*$K63</f>
        <v>3371.3936202531654</v>
      </c>
      <c r="O63" s="214">
        <f>VLOOKUP($M63,Лист5!$A$1:$N$10,3,FALSE)*$K63</f>
        <v>114.62738308860762</v>
      </c>
      <c r="P63" s="214">
        <f>VLOOKUP($M63,Лист5!$A$1:$N$10,4,FALSE)*$K63</f>
        <v>0</v>
      </c>
      <c r="Q63" s="214">
        <f>VLOOKUP($M63,Лист5!$A$1:$N$10,5,FALSE)*$K63</f>
        <v>101.14180860759495</v>
      </c>
      <c r="R63" s="214">
        <f>VLOOKUP($M63,Лист5!$A$1:$N$10,6,FALSE)*$K63</f>
        <v>168.56968101265826</v>
      </c>
      <c r="S63" s="214">
        <f>VLOOKUP($M63,Лист5!$A$1:$N$10,7,FALSE)*$K63</f>
        <v>505.70904303797482</v>
      </c>
      <c r="T63" s="214">
        <f>VLOOKUP($M63,Лист5!$A$1:$N$10,8,FALSE)*$K63</f>
        <v>0</v>
      </c>
      <c r="U63" s="214">
        <f>VLOOKUP($M63,Лист5!$A$1:$N$10,9,FALSE)*$K63</f>
        <v>0</v>
      </c>
      <c r="V63" s="214">
        <f>VLOOKUP($M63,Лист5!$A$1:$N$10,10,FALSE)*$K63</f>
        <v>0</v>
      </c>
      <c r="W63" s="214">
        <f>VLOOKUP($M63,Лист5!$A$1:$N$10,11,FALSE)*$K63</f>
        <v>0</v>
      </c>
      <c r="X63" s="214">
        <f>VLOOKUP($M63,Лист5!$A$1:$N$10,12,FALSE)*$K63</f>
        <v>0</v>
      </c>
      <c r="Y63" s="214">
        <f>VLOOKUP($M63,Лист5!$A$1:$N$10,13,FALSE)*$K63</f>
        <v>0</v>
      </c>
      <c r="Z63" t="s">
        <v>225</v>
      </c>
    </row>
    <row r="64" spans="1:26" s="13" customFormat="1" hidden="1">
      <c r="A64" s="20"/>
      <c r="B64" s="233"/>
      <c r="C64" s="7" t="s">
        <v>103</v>
      </c>
      <c r="D64" s="7" t="s">
        <v>104</v>
      </c>
      <c r="E64" s="7">
        <v>1.651</v>
      </c>
      <c r="F64" s="7">
        <v>585</v>
      </c>
      <c r="G64" s="7">
        <v>2.2999999999999998</v>
      </c>
      <c r="H64" s="15">
        <f t="shared" si="3"/>
        <v>0</v>
      </c>
      <c r="I64" s="230"/>
      <c r="J64" s="10">
        <f t="shared" si="4"/>
        <v>0</v>
      </c>
      <c r="K64" s="30">
        <f t="shared" si="5"/>
        <v>0</v>
      </c>
      <c r="L64" s="11" t="s">
        <v>485</v>
      </c>
      <c r="M64" s="19" t="s">
        <v>38</v>
      </c>
      <c r="N64" s="214">
        <f>VLOOKUP($M64,Лист5!$A$1:$N$10,2,FALSE)*$K64</f>
        <v>0</v>
      </c>
      <c r="O64" s="214">
        <f>VLOOKUP($M64,Лист5!$A$1:$N$10,3,FALSE)*$K64</f>
        <v>0</v>
      </c>
      <c r="P64" s="214">
        <f>VLOOKUP($M64,Лист5!$A$1:$N$10,4,FALSE)*$K64</f>
        <v>0</v>
      </c>
      <c r="Q64" s="214">
        <f>VLOOKUP($M64,Лист5!$A$1:$N$10,5,FALSE)*$K64</f>
        <v>0</v>
      </c>
      <c r="R64" s="214">
        <f>VLOOKUP($M64,Лист5!$A$1:$N$10,6,FALSE)*$K64</f>
        <v>0</v>
      </c>
      <c r="S64" s="214">
        <f>VLOOKUP($M64,Лист5!$A$1:$N$10,7,FALSE)*$K64</f>
        <v>0</v>
      </c>
      <c r="T64" s="214">
        <f>VLOOKUP($M64,Лист5!$A$1:$N$10,8,FALSE)*$K64</f>
        <v>0</v>
      </c>
      <c r="U64" s="214">
        <f>VLOOKUP($M64,Лист5!$A$1:$N$10,9,FALSE)*$K64</f>
        <v>0</v>
      </c>
      <c r="V64" s="214">
        <f>VLOOKUP($M64,Лист5!$A$1:$N$10,10,FALSE)*$K64</f>
        <v>0</v>
      </c>
      <c r="W64" s="214">
        <f>VLOOKUP($M64,Лист5!$A$1:$N$10,11,FALSE)*$K64</f>
        <v>0</v>
      </c>
      <c r="X64" s="214">
        <f>VLOOKUP($M64,Лист5!$A$1:$N$10,12,FALSE)*$K64</f>
        <v>0</v>
      </c>
      <c r="Y64" s="214">
        <f>VLOOKUP($M64,Лист5!$A$1:$N$10,13,FALSE)*$K64</f>
        <v>0</v>
      </c>
      <c r="Z64" t="s">
        <v>227</v>
      </c>
    </row>
    <row r="65" spans="1:26" s="13" customFormat="1">
      <c r="A65" s="20"/>
      <c r="B65" s="233">
        <v>18</v>
      </c>
      <c r="C65" s="7" t="s">
        <v>105</v>
      </c>
      <c r="D65" s="7" t="s">
        <v>106</v>
      </c>
      <c r="E65" s="7">
        <v>1.8720000000000001</v>
      </c>
      <c r="F65" s="7">
        <v>409.5</v>
      </c>
      <c r="G65" s="7">
        <v>2.2000000000000002</v>
      </c>
      <c r="H65" s="9">
        <f t="shared" si="3"/>
        <v>50.363076923076925</v>
      </c>
      <c r="I65" s="230">
        <v>7</v>
      </c>
      <c r="J65" s="10">
        <f t="shared" si="4"/>
        <v>20623.68</v>
      </c>
      <c r="K65" s="11">
        <f t="shared" si="5"/>
        <v>38607.528960000003</v>
      </c>
      <c r="L65" s="11" t="s">
        <v>485</v>
      </c>
      <c r="M65" s="19" t="s">
        <v>38</v>
      </c>
      <c r="N65" s="214">
        <f>VLOOKUP($M65,Лист5!$A$1:$N$10,2,FALSE)*$K65</f>
        <v>30543.931139240507</v>
      </c>
      <c r="O65" s="214">
        <f>VLOOKUP($M65,Лист5!$A$1:$N$10,3,FALSE)*$K65</f>
        <v>1038.4936587341772</v>
      </c>
      <c r="P65" s="214">
        <f>VLOOKUP($M65,Лист5!$A$1:$N$10,4,FALSE)*$K65</f>
        <v>0</v>
      </c>
      <c r="Q65" s="214">
        <f>VLOOKUP($M65,Лист5!$A$1:$N$10,5,FALSE)*$K65</f>
        <v>916.31793417721519</v>
      </c>
      <c r="R65" s="214">
        <f>VLOOKUP($M65,Лист5!$A$1:$N$10,6,FALSE)*$K65</f>
        <v>1527.1965569620252</v>
      </c>
      <c r="S65" s="214">
        <f>VLOOKUP($M65,Лист5!$A$1:$N$10,7,FALSE)*$K65</f>
        <v>4581.5896708860764</v>
      </c>
      <c r="T65" s="214">
        <f>VLOOKUP($M65,Лист5!$A$1:$N$10,8,FALSE)*$K65</f>
        <v>0</v>
      </c>
      <c r="U65" s="214">
        <f>VLOOKUP($M65,Лист5!$A$1:$N$10,9,FALSE)*$K65</f>
        <v>0</v>
      </c>
      <c r="V65" s="214">
        <f>VLOOKUP($M65,Лист5!$A$1:$N$10,10,FALSE)*$K65</f>
        <v>0</v>
      </c>
      <c r="W65" s="214">
        <f>VLOOKUP($M65,Лист5!$A$1:$N$10,11,FALSE)*$K65</f>
        <v>0</v>
      </c>
      <c r="X65" s="214">
        <f>VLOOKUP($M65,Лист5!$A$1:$N$10,12,FALSE)*$K65</f>
        <v>0</v>
      </c>
      <c r="Y65" s="214">
        <f>VLOOKUP($M65,Лист5!$A$1:$N$10,13,FALSE)*$K65</f>
        <v>0</v>
      </c>
      <c r="Z65" t="s">
        <v>225</v>
      </c>
    </row>
    <row r="66" spans="1:26" s="13" customFormat="1" hidden="1">
      <c r="A66" s="20"/>
      <c r="B66" s="234"/>
      <c r="C66" s="7" t="s">
        <v>107</v>
      </c>
      <c r="D66" s="7" t="s">
        <v>107</v>
      </c>
      <c r="E66" s="7">
        <v>1.0349999999999999</v>
      </c>
      <c r="F66" s="7">
        <v>858</v>
      </c>
      <c r="G66" s="7">
        <v>2.2000000000000002</v>
      </c>
      <c r="H66" s="15">
        <f t="shared" ref="H66:H97" si="6">J66/F66</f>
        <v>0</v>
      </c>
      <c r="I66" s="230"/>
      <c r="J66" s="10">
        <f t="shared" ref="J66:J97" si="7">G66*$J$1*I66</f>
        <v>0</v>
      </c>
      <c r="K66" s="30">
        <f t="shared" ref="K66:K97" si="8">J66*E66</f>
        <v>0</v>
      </c>
      <c r="L66" s="11" t="s">
        <v>485</v>
      </c>
      <c r="M66" s="19" t="s">
        <v>38</v>
      </c>
      <c r="N66" s="214">
        <f>VLOOKUP($M66,Лист5!$A$1:$N$10,2,FALSE)*$K66</f>
        <v>0</v>
      </c>
      <c r="O66" s="214">
        <f>VLOOKUP($M66,Лист5!$A$1:$N$10,3,FALSE)*$K66</f>
        <v>0</v>
      </c>
      <c r="P66" s="214">
        <f>VLOOKUP($M66,Лист5!$A$1:$N$10,4,FALSE)*$K66</f>
        <v>0</v>
      </c>
      <c r="Q66" s="214">
        <f>VLOOKUP($M66,Лист5!$A$1:$N$10,5,FALSE)*$K66</f>
        <v>0</v>
      </c>
      <c r="R66" s="214">
        <f>VLOOKUP($M66,Лист5!$A$1:$N$10,6,FALSE)*$K66</f>
        <v>0</v>
      </c>
      <c r="S66" s="214">
        <f>VLOOKUP($M66,Лист5!$A$1:$N$10,7,FALSE)*$K66</f>
        <v>0</v>
      </c>
      <c r="T66" s="214">
        <f>VLOOKUP($M66,Лист5!$A$1:$N$10,8,FALSE)*$K66</f>
        <v>0</v>
      </c>
      <c r="U66" s="214">
        <f>VLOOKUP($M66,Лист5!$A$1:$N$10,9,FALSE)*$K66</f>
        <v>0</v>
      </c>
      <c r="V66" s="214">
        <f>VLOOKUP($M66,Лист5!$A$1:$N$10,10,FALSE)*$K66</f>
        <v>0</v>
      </c>
      <c r="W66" s="214">
        <f>VLOOKUP($M66,Лист5!$A$1:$N$10,11,FALSE)*$K66</f>
        <v>0</v>
      </c>
      <c r="X66" s="214">
        <f>VLOOKUP($M66,Лист5!$A$1:$N$10,12,FALSE)*$K66</f>
        <v>0</v>
      </c>
      <c r="Y66" s="214">
        <f>VLOOKUP($M66,Лист5!$A$1:$N$10,13,FALSE)*$K66</f>
        <v>0</v>
      </c>
      <c r="Z66" t="s">
        <v>227</v>
      </c>
    </row>
    <row r="67" spans="1:26" s="13" customFormat="1" hidden="1">
      <c r="A67" s="20"/>
      <c r="B67" s="237"/>
      <c r="C67" s="7" t="s">
        <v>108</v>
      </c>
      <c r="D67" s="7" t="s">
        <v>108</v>
      </c>
      <c r="E67" s="7">
        <v>1.1040000000000001</v>
      </c>
      <c r="F67" s="7">
        <v>936</v>
      </c>
      <c r="G67" s="7">
        <v>1.95</v>
      </c>
      <c r="H67" s="15">
        <f t="shared" si="6"/>
        <v>0</v>
      </c>
      <c r="I67" s="230"/>
      <c r="J67" s="10">
        <f t="shared" si="7"/>
        <v>0</v>
      </c>
      <c r="K67" s="11">
        <f t="shared" si="8"/>
        <v>0</v>
      </c>
      <c r="L67" s="11" t="s">
        <v>485</v>
      </c>
      <c r="M67" s="19" t="s">
        <v>38</v>
      </c>
      <c r="N67" s="214">
        <f>VLOOKUP($M67,Лист5!$A$1:$N$10,2,FALSE)*$K67</f>
        <v>0</v>
      </c>
      <c r="O67" s="214">
        <f>VLOOKUP($M67,Лист5!$A$1:$N$10,3,FALSE)*$K67</f>
        <v>0</v>
      </c>
      <c r="P67" s="214">
        <f>VLOOKUP($M67,Лист5!$A$1:$N$10,4,FALSE)*$K67</f>
        <v>0</v>
      </c>
      <c r="Q67" s="214">
        <f>VLOOKUP($M67,Лист5!$A$1:$N$10,5,FALSE)*$K67</f>
        <v>0</v>
      </c>
      <c r="R67" s="214">
        <f>VLOOKUP($M67,Лист5!$A$1:$N$10,6,FALSE)*$K67</f>
        <v>0</v>
      </c>
      <c r="S67" s="214">
        <f>VLOOKUP($M67,Лист5!$A$1:$N$10,7,FALSE)*$K67</f>
        <v>0</v>
      </c>
      <c r="T67" s="214">
        <f>VLOOKUP($M67,Лист5!$A$1:$N$10,8,FALSE)*$K67</f>
        <v>0</v>
      </c>
      <c r="U67" s="214">
        <f>VLOOKUP($M67,Лист5!$A$1:$N$10,9,FALSE)*$K67</f>
        <v>0</v>
      </c>
      <c r="V67" s="214">
        <f>VLOOKUP($M67,Лист5!$A$1:$N$10,10,FALSE)*$K67</f>
        <v>0</v>
      </c>
      <c r="W67" s="214">
        <f>VLOOKUP($M67,Лист5!$A$1:$N$10,11,FALSE)*$K67</f>
        <v>0</v>
      </c>
      <c r="X67" s="214">
        <f>VLOOKUP($M67,Лист5!$A$1:$N$10,12,FALSE)*$K67</f>
        <v>0</v>
      </c>
      <c r="Y67" s="214">
        <f>VLOOKUP($M67,Лист5!$A$1:$N$10,13,FALSE)*$K67</f>
        <v>0</v>
      </c>
      <c r="Z67" t="s">
        <v>227</v>
      </c>
    </row>
    <row r="68" spans="1:26" s="13" customFormat="1" hidden="1">
      <c r="A68" s="20"/>
      <c r="B68" s="234"/>
      <c r="C68" s="7" t="s">
        <v>109</v>
      </c>
      <c r="D68" s="7" t="s">
        <v>110</v>
      </c>
      <c r="E68" s="7">
        <v>1.3080000000000001</v>
      </c>
      <c r="F68" s="7">
        <v>624</v>
      </c>
      <c r="G68" s="7">
        <v>2.44</v>
      </c>
      <c r="H68" s="9">
        <f t="shared" si="6"/>
        <v>0</v>
      </c>
      <c r="I68" s="230"/>
      <c r="J68" s="10">
        <f t="shared" si="7"/>
        <v>0</v>
      </c>
      <c r="K68" s="30">
        <f t="shared" si="8"/>
        <v>0</v>
      </c>
      <c r="L68" s="11" t="s">
        <v>485</v>
      </c>
      <c r="M68" s="24" t="s">
        <v>43</v>
      </c>
      <c r="N68" s="214">
        <f>VLOOKUP($M68,Лист5!$A$1:$N$10,2,FALSE)*$K68</f>
        <v>0</v>
      </c>
      <c r="O68" s="214">
        <f>VLOOKUP($M68,Лист5!$A$1:$N$10,3,FALSE)*$K68</f>
        <v>0</v>
      </c>
      <c r="P68" s="214">
        <f>VLOOKUP($M68,Лист5!$A$1:$N$10,4,FALSE)*$K68</f>
        <v>0</v>
      </c>
      <c r="Q68" s="214">
        <f>VLOOKUP($M68,Лист5!$A$1:$N$10,5,FALSE)*$K68</f>
        <v>0</v>
      </c>
      <c r="R68" s="214">
        <f>VLOOKUP($M68,Лист5!$A$1:$N$10,6,FALSE)*$K68</f>
        <v>0</v>
      </c>
      <c r="S68" s="214">
        <f>VLOOKUP($M68,Лист5!$A$1:$N$10,7,FALSE)*$K68</f>
        <v>0</v>
      </c>
      <c r="T68" s="214">
        <f>VLOOKUP($M68,Лист5!$A$1:$N$10,8,FALSE)*$K68</f>
        <v>0</v>
      </c>
      <c r="U68" s="214">
        <f>VLOOKUP($M68,Лист5!$A$1:$N$10,9,FALSE)*$K68</f>
        <v>0</v>
      </c>
      <c r="V68" s="214">
        <f>VLOOKUP($M68,Лист5!$A$1:$N$10,10,FALSE)*$K68</f>
        <v>0</v>
      </c>
      <c r="W68" s="214">
        <f>VLOOKUP($M68,Лист5!$A$1:$N$10,11,FALSE)*$K68</f>
        <v>0</v>
      </c>
      <c r="X68" s="214">
        <f>VLOOKUP($M68,Лист5!$A$1:$N$10,12,FALSE)*$K68</f>
        <v>0</v>
      </c>
      <c r="Y68" s="214">
        <f>VLOOKUP($M68,Лист5!$A$1:$N$10,13,FALSE)*$K68</f>
        <v>0</v>
      </c>
      <c r="Z68" t="s">
        <v>225</v>
      </c>
    </row>
    <row r="69" spans="1:26" s="13" customFormat="1" hidden="1">
      <c r="A69" s="20"/>
      <c r="B69" s="234"/>
      <c r="C69" s="7" t="s">
        <v>111</v>
      </c>
      <c r="D69" s="7" t="s">
        <v>110</v>
      </c>
      <c r="E69" s="7">
        <v>1.3080000000000001</v>
      </c>
      <c r="F69" s="7">
        <v>624</v>
      </c>
      <c r="G69" s="7">
        <v>2.54</v>
      </c>
      <c r="H69" s="9">
        <f t="shared" si="6"/>
        <v>0</v>
      </c>
      <c r="I69" s="230"/>
      <c r="J69" s="10">
        <f t="shared" si="7"/>
        <v>0</v>
      </c>
      <c r="K69" s="30">
        <f t="shared" si="8"/>
        <v>0</v>
      </c>
      <c r="L69" s="11" t="s">
        <v>485</v>
      </c>
      <c r="M69" s="24" t="s">
        <v>43</v>
      </c>
      <c r="N69" s="214">
        <f>VLOOKUP($M69,Лист5!$A$1:$N$10,2,FALSE)*$K69</f>
        <v>0</v>
      </c>
      <c r="O69" s="214">
        <f>VLOOKUP($M69,Лист5!$A$1:$N$10,3,FALSE)*$K69</f>
        <v>0</v>
      </c>
      <c r="P69" s="214">
        <f>VLOOKUP($M69,Лист5!$A$1:$N$10,4,FALSE)*$K69</f>
        <v>0</v>
      </c>
      <c r="Q69" s="214">
        <f>VLOOKUP($M69,Лист5!$A$1:$N$10,5,FALSE)*$K69</f>
        <v>0</v>
      </c>
      <c r="R69" s="214">
        <f>VLOOKUP($M69,Лист5!$A$1:$N$10,6,FALSE)*$K69</f>
        <v>0</v>
      </c>
      <c r="S69" s="214">
        <f>VLOOKUP($M69,Лист5!$A$1:$N$10,7,FALSE)*$K69</f>
        <v>0</v>
      </c>
      <c r="T69" s="214">
        <f>VLOOKUP($M69,Лист5!$A$1:$N$10,8,FALSE)*$K69</f>
        <v>0</v>
      </c>
      <c r="U69" s="214">
        <f>VLOOKUP($M69,Лист5!$A$1:$N$10,9,FALSE)*$K69</f>
        <v>0</v>
      </c>
      <c r="V69" s="214">
        <f>VLOOKUP($M69,Лист5!$A$1:$N$10,10,FALSE)*$K69</f>
        <v>0</v>
      </c>
      <c r="W69" s="214">
        <f>VLOOKUP($M69,Лист5!$A$1:$N$10,11,FALSE)*$K69</f>
        <v>0</v>
      </c>
      <c r="X69" s="214">
        <f>VLOOKUP($M69,Лист5!$A$1:$N$10,12,FALSE)*$K69</f>
        <v>0</v>
      </c>
      <c r="Y69" s="214">
        <f>VLOOKUP($M69,Лист5!$A$1:$N$10,13,FALSE)*$K69</f>
        <v>0</v>
      </c>
      <c r="Z69" t="s">
        <v>225</v>
      </c>
    </row>
    <row r="70" spans="1:26" s="13" customFormat="1" hidden="1">
      <c r="A70" s="20"/>
      <c r="B70" s="233"/>
      <c r="C70" s="7" t="s">
        <v>112</v>
      </c>
      <c r="D70" s="7" t="s">
        <v>113</v>
      </c>
      <c r="E70" s="7">
        <v>1.2250000000000001</v>
      </c>
      <c r="F70" s="7">
        <v>624</v>
      </c>
      <c r="G70" s="7">
        <v>2.7</v>
      </c>
      <c r="H70" s="9">
        <f t="shared" si="6"/>
        <v>0</v>
      </c>
      <c r="I70" s="230"/>
      <c r="J70" s="10">
        <f t="shared" si="7"/>
        <v>0</v>
      </c>
      <c r="K70" s="30">
        <f t="shared" si="8"/>
        <v>0</v>
      </c>
      <c r="L70" s="11" t="s">
        <v>485</v>
      </c>
      <c r="M70" s="19" t="s">
        <v>38</v>
      </c>
      <c r="N70" s="214">
        <f>VLOOKUP($M70,Лист5!$A$1:$N$10,2,FALSE)*$K70</f>
        <v>0</v>
      </c>
      <c r="O70" s="214">
        <f>VLOOKUP($M70,Лист5!$A$1:$N$10,3,FALSE)*$K70</f>
        <v>0</v>
      </c>
      <c r="P70" s="214">
        <f>VLOOKUP($M70,Лист5!$A$1:$N$10,4,FALSE)*$K70</f>
        <v>0</v>
      </c>
      <c r="Q70" s="214">
        <f>VLOOKUP($M70,Лист5!$A$1:$N$10,5,FALSE)*$K70</f>
        <v>0</v>
      </c>
      <c r="R70" s="214">
        <f>VLOOKUP($M70,Лист5!$A$1:$N$10,6,FALSE)*$K70</f>
        <v>0</v>
      </c>
      <c r="S70" s="214">
        <f>VLOOKUP($M70,Лист5!$A$1:$N$10,7,FALSE)*$K70</f>
        <v>0</v>
      </c>
      <c r="T70" s="214">
        <f>VLOOKUP($M70,Лист5!$A$1:$N$10,8,FALSE)*$K70</f>
        <v>0</v>
      </c>
      <c r="U70" s="214">
        <f>VLOOKUP($M70,Лист5!$A$1:$N$10,9,FALSE)*$K70</f>
        <v>0</v>
      </c>
      <c r="V70" s="214">
        <f>VLOOKUP($M70,Лист5!$A$1:$N$10,10,FALSE)*$K70</f>
        <v>0</v>
      </c>
      <c r="W70" s="214">
        <f>VLOOKUP($M70,Лист5!$A$1:$N$10,11,FALSE)*$K70</f>
        <v>0</v>
      </c>
      <c r="X70" s="214">
        <f>VLOOKUP($M70,Лист5!$A$1:$N$10,12,FALSE)*$K70</f>
        <v>0</v>
      </c>
      <c r="Y70" s="214">
        <f>VLOOKUP($M70,Лист5!$A$1:$N$10,13,FALSE)*$K70</f>
        <v>0</v>
      </c>
      <c r="Z70" t="s">
        <v>225</v>
      </c>
    </row>
    <row r="71" spans="1:26" s="13" customFormat="1">
      <c r="A71" s="20"/>
      <c r="B71" s="233">
        <v>17</v>
      </c>
      <c r="C71" s="7" t="s">
        <v>114</v>
      </c>
      <c r="D71" s="7" t="s">
        <v>110</v>
      </c>
      <c r="E71" s="7">
        <v>1.3080000000000001</v>
      </c>
      <c r="F71" s="7">
        <v>624</v>
      </c>
      <c r="G71" s="7">
        <v>2.59</v>
      </c>
      <c r="H71" s="9">
        <f t="shared" si="6"/>
        <v>33.351230769230767</v>
      </c>
      <c r="I71" s="230">
        <v>6</v>
      </c>
      <c r="J71" s="10">
        <f t="shared" si="7"/>
        <v>20811.167999999998</v>
      </c>
      <c r="K71" s="30">
        <f t="shared" si="8"/>
        <v>27221.007743999999</v>
      </c>
      <c r="L71" s="11" t="s">
        <v>485</v>
      </c>
      <c r="M71" s="19" t="s">
        <v>38</v>
      </c>
      <c r="N71" s="214">
        <f>VLOOKUP($M71,Лист5!$A$1:$N$10,2,FALSE)*$K71</f>
        <v>21535.607392405062</v>
      </c>
      <c r="O71" s="214">
        <f>VLOOKUP($M71,Лист5!$A$1:$N$10,3,FALSE)*$K71</f>
        <v>732.21065134177206</v>
      </c>
      <c r="P71" s="214">
        <f>VLOOKUP($M71,Лист5!$A$1:$N$10,4,FALSE)*$K71</f>
        <v>0</v>
      </c>
      <c r="Q71" s="214">
        <f>VLOOKUP($M71,Лист5!$A$1:$N$10,5,FALSE)*$K71</f>
        <v>646.06822177215179</v>
      </c>
      <c r="R71" s="214">
        <f>VLOOKUP($M71,Лист5!$A$1:$N$10,6,FALSE)*$K71</f>
        <v>1076.7803696202529</v>
      </c>
      <c r="S71" s="214">
        <f>VLOOKUP($M71,Лист5!$A$1:$N$10,7,FALSE)*$K71</f>
        <v>3230.3411088607591</v>
      </c>
      <c r="T71" s="214">
        <f>VLOOKUP($M71,Лист5!$A$1:$N$10,8,FALSE)*$K71</f>
        <v>0</v>
      </c>
      <c r="U71" s="214">
        <f>VLOOKUP($M71,Лист5!$A$1:$N$10,9,FALSE)*$K71</f>
        <v>0</v>
      </c>
      <c r="V71" s="214">
        <f>VLOOKUP($M71,Лист5!$A$1:$N$10,10,FALSE)*$K71</f>
        <v>0</v>
      </c>
      <c r="W71" s="214">
        <f>VLOOKUP($M71,Лист5!$A$1:$N$10,11,FALSE)*$K71</f>
        <v>0</v>
      </c>
      <c r="X71" s="214">
        <f>VLOOKUP($M71,Лист5!$A$1:$N$10,12,FALSE)*$K71</f>
        <v>0</v>
      </c>
      <c r="Y71" s="214">
        <f>VLOOKUP($M71,Лист5!$A$1:$N$10,13,FALSE)*$K71</f>
        <v>0</v>
      </c>
      <c r="Z71" t="s">
        <v>225</v>
      </c>
    </row>
    <row r="72" spans="1:26" s="13" customFormat="1">
      <c r="A72" s="20"/>
      <c r="B72" s="233">
        <v>16</v>
      </c>
      <c r="C72" s="7" t="s">
        <v>115</v>
      </c>
      <c r="D72" s="7" t="s">
        <v>116</v>
      </c>
      <c r="E72" s="7">
        <v>1.583</v>
      </c>
      <c r="F72" s="7">
        <v>624</v>
      </c>
      <c r="G72" s="7">
        <v>2.2599999999999998</v>
      </c>
      <c r="H72" s="9">
        <f t="shared" si="6"/>
        <v>19.401230769230768</v>
      </c>
      <c r="I72" s="230">
        <v>4</v>
      </c>
      <c r="J72" s="10">
        <f t="shared" si="7"/>
        <v>12106.367999999999</v>
      </c>
      <c r="K72" s="30">
        <f t="shared" si="8"/>
        <v>19164.380543999996</v>
      </c>
      <c r="L72" s="11" t="s">
        <v>485</v>
      </c>
      <c r="M72" s="19" t="s">
        <v>38</v>
      </c>
      <c r="N72" s="214">
        <f>VLOOKUP($M72,Лист5!$A$1:$N$10,2,FALSE)*$K72</f>
        <v>15161.693468354428</v>
      </c>
      <c r="O72" s="214">
        <f>VLOOKUP($M72,Лист5!$A$1:$N$10,3,FALSE)*$K72</f>
        <v>515.49757792405046</v>
      </c>
      <c r="P72" s="214">
        <f>VLOOKUP($M72,Лист5!$A$1:$N$10,4,FALSE)*$K72</f>
        <v>0</v>
      </c>
      <c r="Q72" s="214">
        <f>VLOOKUP($M72,Лист5!$A$1:$N$10,5,FALSE)*$K72</f>
        <v>454.8508040506328</v>
      </c>
      <c r="R72" s="214">
        <f>VLOOKUP($M72,Лист5!$A$1:$N$10,6,FALSE)*$K72</f>
        <v>758.08467341772132</v>
      </c>
      <c r="S72" s="214">
        <f>VLOOKUP($M72,Лист5!$A$1:$N$10,7,FALSE)*$K72</f>
        <v>2274.2540202531641</v>
      </c>
      <c r="T72" s="214">
        <f>VLOOKUP($M72,Лист5!$A$1:$N$10,8,FALSE)*$K72</f>
        <v>0</v>
      </c>
      <c r="U72" s="214">
        <f>VLOOKUP($M72,Лист5!$A$1:$N$10,9,FALSE)*$K72</f>
        <v>0</v>
      </c>
      <c r="V72" s="214">
        <f>VLOOKUP($M72,Лист5!$A$1:$N$10,10,FALSE)*$K72</f>
        <v>0</v>
      </c>
      <c r="W72" s="214">
        <f>VLOOKUP($M72,Лист5!$A$1:$N$10,11,FALSE)*$K72</f>
        <v>0</v>
      </c>
      <c r="X72" s="214">
        <f>VLOOKUP($M72,Лист5!$A$1:$N$10,12,FALSE)*$K72</f>
        <v>0</v>
      </c>
      <c r="Y72" s="214">
        <f>VLOOKUP($M72,Лист5!$A$1:$N$10,13,FALSE)*$K72</f>
        <v>0</v>
      </c>
      <c r="Z72" t="s">
        <v>225</v>
      </c>
    </row>
    <row r="73" spans="1:26" hidden="1">
      <c r="A73" s="6"/>
      <c r="B73" s="234"/>
      <c r="C73" s="7" t="s">
        <v>117</v>
      </c>
      <c r="D73" s="7" t="s">
        <v>117</v>
      </c>
      <c r="E73" s="7">
        <v>1.079</v>
      </c>
      <c r="F73" s="7">
        <v>676</v>
      </c>
      <c r="G73" s="7">
        <v>1.92</v>
      </c>
      <c r="H73" s="15">
        <f t="shared" si="6"/>
        <v>0</v>
      </c>
      <c r="I73" s="230"/>
      <c r="J73" s="10">
        <f t="shared" si="7"/>
        <v>0</v>
      </c>
      <c r="K73" s="30">
        <f t="shared" si="8"/>
        <v>0</v>
      </c>
      <c r="L73" s="11" t="s">
        <v>485</v>
      </c>
      <c r="M73" s="19" t="s">
        <v>38</v>
      </c>
      <c r="N73" s="214">
        <f>VLOOKUP($M73,Лист5!$A$1:$N$10,2,FALSE)*$K73</f>
        <v>0</v>
      </c>
      <c r="O73" s="214">
        <f>VLOOKUP($M73,Лист5!$A$1:$N$10,3,FALSE)*$K73</f>
        <v>0</v>
      </c>
      <c r="P73" s="214">
        <f>VLOOKUP($M73,Лист5!$A$1:$N$10,4,FALSE)*$K73</f>
        <v>0</v>
      </c>
      <c r="Q73" s="214">
        <f>VLOOKUP($M73,Лист5!$A$1:$N$10,5,FALSE)*$K73</f>
        <v>0</v>
      </c>
      <c r="R73" s="214">
        <f>VLOOKUP($M73,Лист5!$A$1:$N$10,6,FALSE)*$K73</f>
        <v>0</v>
      </c>
      <c r="S73" s="214">
        <f>VLOOKUP($M73,Лист5!$A$1:$N$10,7,FALSE)*$K73</f>
        <v>0</v>
      </c>
      <c r="T73" s="214">
        <f>VLOOKUP($M73,Лист5!$A$1:$N$10,8,FALSE)*$K73</f>
        <v>0</v>
      </c>
      <c r="U73" s="214">
        <f>VLOOKUP($M73,Лист5!$A$1:$N$10,9,FALSE)*$K73</f>
        <v>0</v>
      </c>
      <c r="V73" s="214">
        <f>VLOOKUP($M73,Лист5!$A$1:$N$10,10,FALSE)*$K73</f>
        <v>0</v>
      </c>
      <c r="W73" s="214">
        <f>VLOOKUP($M73,Лист5!$A$1:$N$10,11,FALSE)*$K73</f>
        <v>0</v>
      </c>
      <c r="X73" s="214">
        <f>VLOOKUP($M73,Лист5!$A$1:$N$10,12,FALSE)*$K73</f>
        <v>0</v>
      </c>
      <c r="Y73" s="214">
        <f>VLOOKUP($M73,Лист5!$A$1:$N$10,13,FALSE)*$K73</f>
        <v>0</v>
      </c>
      <c r="Z73" t="s">
        <v>227</v>
      </c>
    </row>
    <row r="74" spans="1:26" hidden="1">
      <c r="A74" s="6"/>
      <c r="B74" s="233"/>
      <c r="C74" s="7" t="s">
        <v>118</v>
      </c>
      <c r="D74" s="7" t="s">
        <v>119</v>
      </c>
      <c r="E74" s="7">
        <v>1.284</v>
      </c>
      <c r="F74" s="7">
        <v>728</v>
      </c>
      <c r="G74" s="7">
        <v>2.62</v>
      </c>
      <c r="H74" s="9">
        <f t="shared" si="6"/>
        <v>0</v>
      </c>
      <c r="I74" s="230"/>
      <c r="J74" s="10">
        <f t="shared" si="7"/>
        <v>0</v>
      </c>
      <c r="K74" s="30">
        <f t="shared" si="8"/>
        <v>0</v>
      </c>
      <c r="L74" s="11" t="s">
        <v>485</v>
      </c>
      <c r="M74" s="19" t="s">
        <v>38</v>
      </c>
      <c r="N74" s="214">
        <f>VLOOKUP($M74,Лист5!$A$1:$N$10,2,FALSE)*$K74</f>
        <v>0</v>
      </c>
      <c r="O74" s="214">
        <f>VLOOKUP($M74,Лист5!$A$1:$N$10,3,FALSE)*$K74</f>
        <v>0</v>
      </c>
      <c r="P74" s="214">
        <f>VLOOKUP($M74,Лист5!$A$1:$N$10,4,FALSE)*$K74</f>
        <v>0</v>
      </c>
      <c r="Q74" s="214">
        <f>VLOOKUP($M74,Лист5!$A$1:$N$10,5,FALSE)*$K74</f>
        <v>0</v>
      </c>
      <c r="R74" s="214">
        <f>VLOOKUP($M74,Лист5!$A$1:$N$10,6,FALSE)*$K74</f>
        <v>0</v>
      </c>
      <c r="S74" s="214">
        <f>VLOOKUP($M74,Лист5!$A$1:$N$10,7,FALSE)*$K74</f>
        <v>0</v>
      </c>
      <c r="T74" s="214">
        <f>VLOOKUP($M74,Лист5!$A$1:$N$10,8,FALSE)*$K74</f>
        <v>0</v>
      </c>
      <c r="U74" s="214">
        <f>VLOOKUP($M74,Лист5!$A$1:$N$10,9,FALSE)*$K74</f>
        <v>0</v>
      </c>
      <c r="V74" s="214">
        <f>VLOOKUP($M74,Лист5!$A$1:$N$10,10,FALSE)*$K74</f>
        <v>0</v>
      </c>
      <c r="W74" s="214">
        <f>VLOOKUP($M74,Лист5!$A$1:$N$10,11,FALSE)*$K74</f>
        <v>0</v>
      </c>
      <c r="X74" s="214">
        <f>VLOOKUP($M74,Лист5!$A$1:$N$10,12,FALSE)*$K74</f>
        <v>0</v>
      </c>
      <c r="Y74" s="214">
        <f>VLOOKUP($M74,Лист5!$A$1:$N$10,13,FALSE)*$K74</f>
        <v>0</v>
      </c>
      <c r="Z74" t="s">
        <v>225</v>
      </c>
    </row>
    <row r="75" spans="1:26" s="13" customFormat="1" hidden="1">
      <c r="A75" s="20"/>
      <c r="B75" s="238"/>
      <c r="C75" s="34" t="s">
        <v>120</v>
      </c>
      <c r="D75" s="34" t="s">
        <v>120</v>
      </c>
      <c r="E75" s="7">
        <v>0.16800000000000001</v>
      </c>
      <c r="F75" s="34">
        <v>5460</v>
      </c>
      <c r="G75" s="34">
        <v>10.26</v>
      </c>
      <c r="H75" s="16">
        <f t="shared" si="6"/>
        <v>0</v>
      </c>
      <c r="I75" s="230"/>
      <c r="J75" s="35">
        <f t="shared" si="7"/>
        <v>0</v>
      </c>
      <c r="K75" s="35">
        <f t="shared" si="8"/>
        <v>0</v>
      </c>
      <c r="L75" s="11" t="s">
        <v>485</v>
      </c>
      <c r="M75" s="19" t="s">
        <v>38</v>
      </c>
      <c r="N75" s="214">
        <f>VLOOKUP($M75,Лист5!$A$1:$N$10,2,FALSE)*$K75</f>
        <v>0</v>
      </c>
      <c r="O75" s="214">
        <f>VLOOKUP($M75,Лист5!$A$1:$N$10,3,FALSE)*$K75</f>
        <v>0</v>
      </c>
      <c r="P75" s="214">
        <f>VLOOKUP($M75,Лист5!$A$1:$N$10,4,FALSE)*$K75</f>
        <v>0</v>
      </c>
      <c r="Q75" s="214">
        <f>VLOOKUP($M75,Лист5!$A$1:$N$10,5,FALSE)*$K75</f>
        <v>0</v>
      </c>
      <c r="R75" s="214">
        <f>VLOOKUP($M75,Лист5!$A$1:$N$10,6,FALSE)*$K75</f>
        <v>0</v>
      </c>
      <c r="S75" s="214">
        <f>VLOOKUP($M75,Лист5!$A$1:$N$10,7,FALSE)*$K75</f>
        <v>0</v>
      </c>
      <c r="T75" s="214">
        <f>VLOOKUP($M75,Лист5!$A$1:$N$10,8,FALSE)*$K75</f>
        <v>0</v>
      </c>
      <c r="U75" s="214">
        <f>VLOOKUP($M75,Лист5!$A$1:$N$10,9,FALSE)*$K75</f>
        <v>0</v>
      </c>
      <c r="V75" s="214">
        <f>VLOOKUP($M75,Лист5!$A$1:$N$10,10,FALSE)*$K75</f>
        <v>0</v>
      </c>
      <c r="W75" s="214">
        <f>VLOOKUP($M75,Лист5!$A$1:$N$10,11,FALSE)*$K75</f>
        <v>0</v>
      </c>
      <c r="X75" s="214">
        <f>VLOOKUP($M75,Лист5!$A$1:$N$10,12,FALSE)*$K75</f>
        <v>0</v>
      </c>
      <c r="Y75" s="214">
        <f>VLOOKUP($M75,Лист5!$A$1:$N$10,13,FALSE)*$K75</f>
        <v>0</v>
      </c>
      <c r="Z75" t="s">
        <v>229</v>
      </c>
    </row>
    <row r="76" spans="1:26" s="13" customFormat="1">
      <c r="A76" s="20"/>
      <c r="B76" s="239">
        <v>20</v>
      </c>
      <c r="C76" s="34" t="s">
        <v>121</v>
      </c>
      <c r="D76" s="34" t="s">
        <v>122</v>
      </c>
      <c r="E76" s="7">
        <v>0.17</v>
      </c>
      <c r="F76" s="34">
        <v>5460</v>
      </c>
      <c r="G76" s="34">
        <v>12.22</v>
      </c>
      <c r="H76" s="16">
        <f t="shared" si="6"/>
        <v>20.980800000000002</v>
      </c>
      <c r="I76" s="230">
        <v>7</v>
      </c>
      <c r="J76" s="36">
        <f t="shared" si="7"/>
        <v>114555.16800000001</v>
      </c>
      <c r="K76" s="36">
        <f t="shared" si="8"/>
        <v>19474.378560000001</v>
      </c>
      <c r="L76" s="11" t="s">
        <v>485</v>
      </c>
      <c r="M76" s="19" t="s">
        <v>38</v>
      </c>
      <c r="N76" s="214">
        <f>VLOOKUP($M76,Лист5!$A$1:$N$10,2,FALSE)*$K76</f>
        <v>15406.945063291139</v>
      </c>
      <c r="O76" s="214">
        <f>VLOOKUP($M76,Лист5!$A$1:$N$10,3,FALSE)*$K76</f>
        <v>523.83613215189871</v>
      </c>
      <c r="P76" s="214">
        <f>VLOOKUP($M76,Лист5!$A$1:$N$10,4,FALSE)*$K76</f>
        <v>0</v>
      </c>
      <c r="Q76" s="214">
        <f>VLOOKUP($M76,Лист5!$A$1:$N$10,5,FALSE)*$K76</f>
        <v>462.20835189873418</v>
      </c>
      <c r="R76" s="214">
        <f>VLOOKUP($M76,Лист5!$A$1:$N$10,6,FALSE)*$K76</f>
        <v>770.34725316455695</v>
      </c>
      <c r="S76" s="214">
        <f>VLOOKUP($M76,Лист5!$A$1:$N$10,7,FALSE)*$K76</f>
        <v>2311.0417594936707</v>
      </c>
      <c r="T76" s="214">
        <f>VLOOKUP($M76,Лист5!$A$1:$N$10,8,FALSE)*$K76</f>
        <v>0</v>
      </c>
      <c r="U76" s="214">
        <f>VLOOKUP($M76,Лист5!$A$1:$N$10,9,FALSE)*$K76</f>
        <v>0</v>
      </c>
      <c r="V76" s="214">
        <f>VLOOKUP($M76,Лист5!$A$1:$N$10,10,FALSE)*$K76</f>
        <v>0</v>
      </c>
      <c r="W76" s="214">
        <f>VLOOKUP($M76,Лист5!$A$1:$N$10,11,FALSE)*$K76</f>
        <v>0</v>
      </c>
      <c r="X76" s="214">
        <f>VLOOKUP($M76,Лист5!$A$1:$N$10,12,FALSE)*$K76</f>
        <v>0</v>
      </c>
      <c r="Y76" s="214">
        <f>VLOOKUP($M76,Лист5!$A$1:$N$10,13,FALSE)*$K76</f>
        <v>0</v>
      </c>
      <c r="Z76" t="s">
        <v>229</v>
      </c>
    </row>
    <row r="77" spans="1:26" s="13" customFormat="1">
      <c r="A77" s="20"/>
      <c r="B77" s="239">
        <v>23</v>
      </c>
      <c r="C77" s="34" t="s">
        <v>123</v>
      </c>
      <c r="D77" s="34" t="s">
        <v>123</v>
      </c>
      <c r="E77" s="7">
        <v>0.17100000000000001</v>
      </c>
      <c r="F77" s="34">
        <v>5460</v>
      </c>
      <c r="G77" s="232">
        <v>9.81</v>
      </c>
      <c r="H77" s="16">
        <f t="shared" si="6"/>
        <v>12.030725274725276</v>
      </c>
      <c r="I77" s="230">
        <v>5</v>
      </c>
      <c r="J77" s="36">
        <f t="shared" si="7"/>
        <v>65687.760000000009</v>
      </c>
      <c r="K77" s="36">
        <f t="shared" si="8"/>
        <v>11232.606960000003</v>
      </c>
      <c r="L77" s="11" t="s">
        <v>485</v>
      </c>
      <c r="M77" s="19" t="s">
        <v>38</v>
      </c>
      <c r="N77" s="214">
        <f>VLOOKUP($M77,Лист5!$A$1:$N$10,2,FALSE)*$K77</f>
        <v>8886.5561392405089</v>
      </c>
      <c r="O77" s="214">
        <f>VLOOKUP($M77,Лист5!$A$1:$N$10,3,FALSE)*$K77</f>
        <v>302.14290873417724</v>
      </c>
      <c r="P77" s="214">
        <f>VLOOKUP($M77,Лист5!$A$1:$N$10,4,FALSE)*$K77</f>
        <v>0</v>
      </c>
      <c r="Q77" s="214">
        <f>VLOOKUP($M77,Лист5!$A$1:$N$10,5,FALSE)*$K77</f>
        <v>266.59668417721525</v>
      </c>
      <c r="R77" s="214">
        <f>VLOOKUP($M77,Лист5!$A$1:$N$10,6,FALSE)*$K77</f>
        <v>444.32780696202536</v>
      </c>
      <c r="S77" s="214">
        <f>VLOOKUP($M77,Лист5!$A$1:$N$10,7,FALSE)*$K77</f>
        <v>1332.9834208860761</v>
      </c>
      <c r="T77" s="214">
        <f>VLOOKUP($M77,Лист5!$A$1:$N$10,8,FALSE)*$K77</f>
        <v>0</v>
      </c>
      <c r="U77" s="214">
        <f>VLOOKUP($M77,Лист5!$A$1:$N$10,9,FALSE)*$K77</f>
        <v>0</v>
      </c>
      <c r="V77" s="214">
        <f>VLOOKUP($M77,Лист5!$A$1:$N$10,10,FALSE)*$K77</f>
        <v>0</v>
      </c>
      <c r="W77" s="214">
        <f>VLOOKUP($M77,Лист5!$A$1:$N$10,11,FALSE)*$K77</f>
        <v>0</v>
      </c>
      <c r="X77" s="214">
        <f>VLOOKUP($M77,Лист5!$A$1:$N$10,12,FALSE)*$K77</f>
        <v>0</v>
      </c>
      <c r="Y77" s="214">
        <f>VLOOKUP($M77,Лист5!$A$1:$N$10,13,FALSE)*$K77</f>
        <v>0</v>
      </c>
      <c r="Z77" t="s">
        <v>229</v>
      </c>
    </row>
    <row r="78" spans="1:26" s="13" customFormat="1">
      <c r="A78" s="20"/>
      <c r="B78" s="239">
        <v>12</v>
      </c>
      <c r="C78" s="34" t="s">
        <v>124</v>
      </c>
      <c r="D78" s="34" t="s">
        <v>125</v>
      </c>
      <c r="E78" s="7">
        <v>0.185</v>
      </c>
      <c r="F78" s="34">
        <v>5460</v>
      </c>
      <c r="G78" s="232">
        <v>12.07</v>
      </c>
      <c r="H78" s="16">
        <f t="shared" si="6"/>
        <v>20.723261538461539</v>
      </c>
      <c r="I78" s="230">
        <v>7</v>
      </c>
      <c r="J78" s="35">
        <f t="shared" si="7"/>
        <v>113149.008</v>
      </c>
      <c r="K78" s="36">
        <f t="shared" si="8"/>
        <v>20932.566480000001</v>
      </c>
      <c r="L78" s="11" t="s">
        <v>485</v>
      </c>
      <c r="M78" s="19" t="s">
        <v>38</v>
      </c>
      <c r="N78" s="214">
        <f>VLOOKUP($M78,Лист5!$A$1:$N$10,2,FALSE)*$K78</f>
        <v>16560.574746835446</v>
      </c>
      <c r="O78" s="214">
        <f>VLOOKUP($M78,Лист5!$A$1:$N$10,3,FALSE)*$K78</f>
        <v>563.05954139240509</v>
      </c>
      <c r="P78" s="214">
        <f>VLOOKUP($M78,Лист5!$A$1:$N$10,4,FALSE)*$K78</f>
        <v>0</v>
      </c>
      <c r="Q78" s="214">
        <f>VLOOKUP($M78,Лист5!$A$1:$N$10,5,FALSE)*$K78</f>
        <v>496.81724240506327</v>
      </c>
      <c r="R78" s="214">
        <f>VLOOKUP($M78,Лист5!$A$1:$N$10,6,FALSE)*$K78</f>
        <v>828.02873734177206</v>
      </c>
      <c r="S78" s="214">
        <f>VLOOKUP($M78,Лист5!$A$1:$N$10,7,FALSE)*$K78</f>
        <v>2484.0862120253164</v>
      </c>
      <c r="T78" s="214">
        <f>VLOOKUP($M78,Лист5!$A$1:$N$10,8,FALSE)*$K78</f>
        <v>0</v>
      </c>
      <c r="U78" s="214">
        <f>VLOOKUP($M78,Лист5!$A$1:$N$10,9,FALSE)*$K78</f>
        <v>0</v>
      </c>
      <c r="V78" s="214">
        <f>VLOOKUP($M78,Лист5!$A$1:$N$10,10,FALSE)*$K78</f>
        <v>0</v>
      </c>
      <c r="W78" s="214">
        <f>VLOOKUP($M78,Лист5!$A$1:$N$10,11,FALSE)*$K78</f>
        <v>0</v>
      </c>
      <c r="X78" s="214">
        <f>VLOOKUP($M78,Лист5!$A$1:$N$10,12,FALSE)*$K78</f>
        <v>0</v>
      </c>
      <c r="Y78" s="214">
        <f>VLOOKUP($M78,Лист5!$A$1:$N$10,13,FALSE)*$K78</f>
        <v>0</v>
      </c>
      <c r="Z78" t="s">
        <v>229</v>
      </c>
    </row>
    <row r="79" spans="1:26" s="13" customFormat="1" hidden="1">
      <c r="A79" s="20"/>
      <c r="B79" s="238"/>
      <c r="C79" s="34" t="s">
        <v>126</v>
      </c>
      <c r="D79" s="34" t="s">
        <v>126</v>
      </c>
      <c r="E79" s="7">
        <v>0.251</v>
      </c>
      <c r="F79" s="34">
        <v>3412.5</v>
      </c>
      <c r="G79" s="34">
        <v>5.74</v>
      </c>
      <c r="H79" s="16">
        <f t="shared" si="6"/>
        <v>0</v>
      </c>
      <c r="I79" s="230"/>
      <c r="J79" s="36">
        <f t="shared" si="7"/>
        <v>0</v>
      </c>
      <c r="K79" s="11">
        <f t="shared" si="8"/>
        <v>0</v>
      </c>
      <c r="L79" s="11" t="s">
        <v>485</v>
      </c>
      <c r="M79" s="19" t="s">
        <v>38</v>
      </c>
      <c r="N79" s="214">
        <f>VLOOKUP($M79,Лист5!$A$1:$N$10,2,FALSE)*$K79</f>
        <v>0</v>
      </c>
      <c r="O79" s="214">
        <f>VLOOKUP($M79,Лист5!$A$1:$N$10,3,FALSE)*$K79</f>
        <v>0</v>
      </c>
      <c r="P79" s="214">
        <f>VLOOKUP($M79,Лист5!$A$1:$N$10,4,FALSE)*$K79</f>
        <v>0</v>
      </c>
      <c r="Q79" s="214">
        <f>VLOOKUP($M79,Лист5!$A$1:$N$10,5,FALSE)*$K79</f>
        <v>0</v>
      </c>
      <c r="R79" s="214">
        <f>VLOOKUP($M79,Лист5!$A$1:$N$10,6,FALSE)*$K79</f>
        <v>0</v>
      </c>
      <c r="S79" s="214">
        <f>VLOOKUP($M79,Лист5!$A$1:$N$10,7,FALSE)*$K79</f>
        <v>0</v>
      </c>
      <c r="T79" s="214">
        <f>VLOOKUP($M79,Лист5!$A$1:$N$10,8,FALSE)*$K79</f>
        <v>0</v>
      </c>
      <c r="U79" s="214">
        <f>VLOOKUP($M79,Лист5!$A$1:$N$10,9,FALSE)*$K79</f>
        <v>0</v>
      </c>
      <c r="V79" s="214">
        <f>VLOOKUP($M79,Лист5!$A$1:$N$10,10,FALSE)*$K79</f>
        <v>0</v>
      </c>
      <c r="W79" s="214">
        <f>VLOOKUP($M79,Лист5!$A$1:$N$10,11,FALSE)*$K79</f>
        <v>0</v>
      </c>
      <c r="X79" s="214">
        <f>VLOOKUP($M79,Лист5!$A$1:$N$10,12,FALSE)*$K79</f>
        <v>0</v>
      </c>
      <c r="Y79" s="214">
        <f>VLOOKUP($M79,Лист5!$A$1:$N$10,13,FALSE)*$K79</f>
        <v>0</v>
      </c>
      <c r="Z79" t="s">
        <v>229</v>
      </c>
    </row>
    <row r="80" spans="1:26" s="13" customFormat="1" hidden="1">
      <c r="A80" s="20"/>
      <c r="B80" s="239"/>
      <c r="C80" s="34" t="s">
        <v>127</v>
      </c>
      <c r="D80" s="34" t="s">
        <v>128</v>
      </c>
      <c r="E80" s="7">
        <v>0.31</v>
      </c>
      <c r="F80" s="34">
        <v>3412.5</v>
      </c>
      <c r="G80" s="34">
        <v>4.8099999999999996</v>
      </c>
      <c r="H80" s="16">
        <f t="shared" si="6"/>
        <v>0</v>
      </c>
      <c r="I80" s="230"/>
      <c r="J80" s="36">
        <f t="shared" si="7"/>
        <v>0</v>
      </c>
      <c r="K80" s="35">
        <f t="shared" si="8"/>
        <v>0</v>
      </c>
      <c r="L80" s="11" t="s">
        <v>485</v>
      </c>
      <c r="M80" s="19" t="s">
        <v>38</v>
      </c>
      <c r="N80" s="214">
        <f>VLOOKUP($M80,Лист5!$A$1:$N$10,2,FALSE)*$K80</f>
        <v>0</v>
      </c>
      <c r="O80" s="214">
        <f>VLOOKUP($M80,Лист5!$A$1:$N$10,3,FALSE)*$K80</f>
        <v>0</v>
      </c>
      <c r="P80" s="214">
        <f>VLOOKUP($M80,Лист5!$A$1:$N$10,4,FALSE)*$K80</f>
        <v>0</v>
      </c>
      <c r="Q80" s="214">
        <f>VLOOKUP($M80,Лист5!$A$1:$N$10,5,FALSE)*$K80</f>
        <v>0</v>
      </c>
      <c r="R80" s="214">
        <f>VLOOKUP($M80,Лист5!$A$1:$N$10,6,FALSE)*$K80</f>
        <v>0</v>
      </c>
      <c r="S80" s="214">
        <f>VLOOKUP($M80,Лист5!$A$1:$N$10,7,FALSE)*$K80</f>
        <v>0</v>
      </c>
      <c r="T80" s="214">
        <f>VLOOKUP($M80,Лист5!$A$1:$N$10,8,FALSE)*$K80</f>
        <v>0</v>
      </c>
      <c r="U80" s="214">
        <f>VLOOKUP($M80,Лист5!$A$1:$N$10,9,FALSE)*$K80</f>
        <v>0</v>
      </c>
      <c r="V80" s="214">
        <f>VLOOKUP($M80,Лист5!$A$1:$N$10,10,FALSE)*$K80</f>
        <v>0</v>
      </c>
      <c r="W80" s="214">
        <f>VLOOKUP($M80,Лист5!$A$1:$N$10,11,FALSE)*$K80</f>
        <v>0</v>
      </c>
      <c r="X80" s="214">
        <f>VLOOKUP($M80,Лист5!$A$1:$N$10,12,FALSE)*$K80</f>
        <v>0</v>
      </c>
      <c r="Y80" s="214">
        <f>VLOOKUP($M80,Лист5!$A$1:$N$10,13,FALSE)*$K80</f>
        <v>0</v>
      </c>
      <c r="Z80" t="s">
        <v>229</v>
      </c>
    </row>
    <row r="81" spans="1:26" s="13" customFormat="1" hidden="1">
      <c r="A81" s="20"/>
      <c r="B81" s="234"/>
      <c r="C81" s="7" t="s">
        <v>129</v>
      </c>
      <c r="D81" s="7" t="s">
        <v>129</v>
      </c>
      <c r="E81" s="7">
        <v>0.27700000000000002</v>
      </c>
      <c r="F81" s="7">
        <v>4992</v>
      </c>
      <c r="G81" s="7">
        <v>3.14</v>
      </c>
      <c r="H81" s="16">
        <f t="shared" si="6"/>
        <v>0</v>
      </c>
      <c r="I81" s="230"/>
      <c r="J81" s="10">
        <f t="shared" si="7"/>
        <v>0</v>
      </c>
      <c r="K81" s="30">
        <f t="shared" si="8"/>
        <v>0</v>
      </c>
      <c r="L81" s="11" t="s">
        <v>485</v>
      </c>
      <c r="M81" s="19" t="s">
        <v>38</v>
      </c>
      <c r="N81" s="214">
        <f>VLOOKUP($M81,Лист5!$A$1:$N$10,2,FALSE)*$K81</f>
        <v>0</v>
      </c>
      <c r="O81" s="214">
        <f>VLOOKUP($M81,Лист5!$A$1:$N$10,3,FALSE)*$K81</f>
        <v>0</v>
      </c>
      <c r="P81" s="214">
        <f>VLOOKUP($M81,Лист5!$A$1:$N$10,4,FALSE)*$K81</f>
        <v>0</v>
      </c>
      <c r="Q81" s="214">
        <f>VLOOKUP($M81,Лист5!$A$1:$N$10,5,FALSE)*$K81</f>
        <v>0</v>
      </c>
      <c r="R81" s="214">
        <f>VLOOKUP($M81,Лист5!$A$1:$N$10,6,FALSE)*$K81</f>
        <v>0</v>
      </c>
      <c r="S81" s="214">
        <f>VLOOKUP($M81,Лист5!$A$1:$N$10,7,FALSE)*$K81</f>
        <v>0</v>
      </c>
      <c r="T81" s="214">
        <f>VLOOKUP($M81,Лист5!$A$1:$N$10,8,FALSE)*$K81</f>
        <v>0</v>
      </c>
      <c r="U81" s="214">
        <f>VLOOKUP($M81,Лист5!$A$1:$N$10,9,FALSE)*$K81</f>
        <v>0</v>
      </c>
      <c r="V81" s="214">
        <f>VLOOKUP($M81,Лист5!$A$1:$N$10,10,FALSE)*$K81</f>
        <v>0</v>
      </c>
      <c r="W81" s="214">
        <f>VLOOKUP($M81,Лист5!$A$1:$N$10,11,FALSE)*$K81</f>
        <v>0</v>
      </c>
      <c r="X81" s="214">
        <f>VLOOKUP($M81,Лист5!$A$1:$N$10,12,FALSE)*$K81</f>
        <v>0</v>
      </c>
      <c r="Y81" s="214">
        <f>VLOOKUP($M81,Лист5!$A$1:$N$10,13,FALSE)*$K81</f>
        <v>0</v>
      </c>
      <c r="Z81" t="s">
        <v>229</v>
      </c>
    </row>
    <row r="82" spans="1:26" hidden="1">
      <c r="A82" s="6"/>
      <c r="B82" s="237"/>
      <c r="C82" s="7" t="s">
        <v>130</v>
      </c>
      <c r="D82" s="7" t="s">
        <v>131</v>
      </c>
      <c r="E82" s="7">
        <v>0.41699999999999998</v>
      </c>
      <c r="F82" s="7">
        <v>3042</v>
      </c>
      <c r="G82" s="7">
        <v>2.1800000000000002</v>
      </c>
      <c r="H82" s="16">
        <f t="shared" si="6"/>
        <v>0</v>
      </c>
      <c r="I82" s="230"/>
      <c r="J82" s="10">
        <f t="shared" si="7"/>
        <v>0</v>
      </c>
      <c r="K82" s="30">
        <f t="shared" si="8"/>
        <v>0</v>
      </c>
      <c r="L82" s="11" t="s">
        <v>485</v>
      </c>
      <c r="M82" s="19" t="s">
        <v>38</v>
      </c>
      <c r="N82" s="214">
        <f>VLOOKUP($M82,Лист5!$A$1:$N$10,2,FALSE)*$K82</f>
        <v>0</v>
      </c>
      <c r="O82" s="214">
        <f>VLOOKUP($M82,Лист5!$A$1:$N$10,3,FALSE)*$K82</f>
        <v>0</v>
      </c>
      <c r="P82" s="214">
        <f>VLOOKUP($M82,Лист5!$A$1:$N$10,4,FALSE)*$K82</f>
        <v>0</v>
      </c>
      <c r="Q82" s="214">
        <f>VLOOKUP($M82,Лист5!$A$1:$N$10,5,FALSE)*$K82</f>
        <v>0</v>
      </c>
      <c r="R82" s="214">
        <f>VLOOKUP($M82,Лист5!$A$1:$N$10,6,FALSE)*$K82</f>
        <v>0</v>
      </c>
      <c r="S82" s="214">
        <f>VLOOKUP($M82,Лист5!$A$1:$N$10,7,FALSE)*$K82</f>
        <v>0</v>
      </c>
      <c r="T82" s="214">
        <f>VLOOKUP($M82,Лист5!$A$1:$N$10,8,FALSE)*$K82</f>
        <v>0</v>
      </c>
      <c r="U82" s="214">
        <f>VLOOKUP($M82,Лист5!$A$1:$N$10,9,FALSE)*$K82</f>
        <v>0</v>
      </c>
      <c r="V82" s="214">
        <f>VLOOKUP($M82,Лист5!$A$1:$N$10,10,FALSE)*$K82</f>
        <v>0</v>
      </c>
      <c r="W82" s="214">
        <f>VLOOKUP($M82,Лист5!$A$1:$N$10,11,FALSE)*$K82</f>
        <v>0</v>
      </c>
      <c r="X82" s="214">
        <f>VLOOKUP($M82,Лист5!$A$1:$N$10,12,FALSE)*$K82</f>
        <v>0</v>
      </c>
      <c r="Y82" s="214">
        <f>VLOOKUP($M82,Лист5!$A$1:$N$10,13,FALSE)*$K82</f>
        <v>0</v>
      </c>
      <c r="Z82" t="s">
        <v>229</v>
      </c>
    </row>
    <row r="83" spans="1:26" hidden="1">
      <c r="A83" s="6"/>
      <c r="B83" s="234"/>
      <c r="C83" s="7" t="s">
        <v>132</v>
      </c>
      <c r="D83" s="7" t="s">
        <v>132</v>
      </c>
      <c r="E83" s="7">
        <v>0.29799999999999999</v>
      </c>
      <c r="F83" s="7">
        <v>2717</v>
      </c>
      <c r="G83" s="7">
        <v>3.15</v>
      </c>
      <c r="H83" s="16">
        <f t="shared" si="6"/>
        <v>0</v>
      </c>
      <c r="I83" s="230"/>
      <c r="J83" s="10">
        <f t="shared" si="7"/>
        <v>0</v>
      </c>
      <c r="K83" s="30">
        <f t="shared" si="8"/>
        <v>0</v>
      </c>
      <c r="L83" s="11" t="s">
        <v>485</v>
      </c>
      <c r="M83" s="19" t="s">
        <v>38</v>
      </c>
      <c r="N83" s="214">
        <f>VLOOKUP($M83,Лист5!$A$1:$N$10,2,FALSE)*$K83</f>
        <v>0</v>
      </c>
      <c r="O83" s="214">
        <f>VLOOKUP($M83,Лист5!$A$1:$N$10,3,FALSE)*$K83</f>
        <v>0</v>
      </c>
      <c r="P83" s="214">
        <f>VLOOKUP($M83,Лист5!$A$1:$N$10,4,FALSE)*$K83</f>
        <v>0</v>
      </c>
      <c r="Q83" s="214">
        <f>VLOOKUP($M83,Лист5!$A$1:$N$10,5,FALSE)*$K83</f>
        <v>0</v>
      </c>
      <c r="R83" s="214">
        <f>VLOOKUP($M83,Лист5!$A$1:$N$10,6,FALSE)*$K83</f>
        <v>0</v>
      </c>
      <c r="S83" s="214">
        <f>VLOOKUP($M83,Лист5!$A$1:$N$10,7,FALSE)*$K83</f>
        <v>0</v>
      </c>
      <c r="T83" s="214">
        <f>VLOOKUP($M83,Лист5!$A$1:$N$10,8,FALSE)*$K83</f>
        <v>0</v>
      </c>
      <c r="U83" s="214">
        <f>VLOOKUP($M83,Лист5!$A$1:$N$10,9,FALSE)*$K83</f>
        <v>0</v>
      </c>
      <c r="V83" s="214">
        <f>VLOOKUP($M83,Лист5!$A$1:$N$10,10,FALSE)*$K83</f>
        <v>0</v>
      </c>
      <c r="W83" s="214">
        <f>VLOOKUP($M83,Лист5!$A$1:$N$10,11,FALSE)*$K83</f>
        <v>0</v>
      </c>
      <c r="X83" s="214">
        <f>VLOOKUP($M83,Лист5!$A$1:$N$10,12,FALSE)*$K83</f>
        <v>0</v>
      </c>
      <c r="Y83" s="214">
        <f>VLOOKUP($M83,Лист5!$A$1:$N$10,13,FALSE)*$K83</f>
        <v>0</v>
      </c>
      <c r="Z83" t="s">
        <v>229</v>
      </c>
    </row>
    <row r="84" spans="1:26" s="13" customFormat="1">
      <c r="A84" s="20"/>
      <c r="B84" s="234">
        <v>21</v>
      </c>
      <c r="C84" s="7" t="s">
        <v>133</v>
      </c>
      <c r="D84" s="7" t="s">
        <v>134</v>
      </c>
      <c r="E84" s="7">
        <v>0.38300000000000001</v>
      </c>
      <c r="F84" s="7">
        <v>2600</v>
      </c>
      <c r="G84" s="231">
        <v>2.16</v>
      </c>
      <c r="H84" s="16">
        <f t="shared" si="6"/>
        <v>4.4502646153846159</v>
      </c>
      <c r="I84" s="230">
        <v>4</v>
      </c>
      <c r="J84" s="10">
        <f t="shared" si="7"/>
        <v>11570.688000000002</v>
      </c>
      <c r="K84" s="30">
        <f t="shared" si="8"/>
        <v>4431.5735040000009</v>
      </c>
      <c r="L84" s="11" t="s">
        <v>485</v>
      </c>
      <c r="M84" s="19" t="s">
        <v>38</v>
      </c>
      <c r="N84" s="214">
        <f>VLOOKUP($M84,Лист5!$A$1:$N$10,2,FALSE)*$K84</f>
        <v>3505.9916962025322</v>
      </c>
      <c r="O84" s="214">
        <f>VLOOKUP($M84,Лист5!$A$1:$N$10,3,FALSE)*$K84</f>
        <v>119.20371767088609</v>
      </c>
      <c r="P84" s="214">
        <f>VLOOKUP($M84,Лист5!$A$1:$N$10,4,FALSE)*$K84</f>
        <v>0</v>
      </c>
      <c r="Q84" s="214">
        <f>VLOOKUP($M84,Лист5!$A$1:$N$10,5,FALSE)*$K84</f>
        <v>105.17975088607596</v>
      </c>
      <c r="R84" s="214">
        <f>VLOOKUP($M84,Лист5!$A$1:$N$10,6,FALSE)*$K84</f>
        <v>175.29958481012659</v>
      </c>
      <c r="S84" s="214">
        <f>VLOOKUP($M84,Лист5!$A$1:$N$10,7,FALSE)*$K84</f>
        <v>525.89875443037977</v>
      </c>
      <c r="T84" s="214">
        <f>VLOOKUP($M84,Лист5!$A$1:$N$10,8,FALSE)*$K84</f>
        <v>0</v>
      </c>
      <c r="U84" s="214">
        <f>VLOOKUP($M84,Лист5!$A$1:$N$10,9,FALSE)*$K84</f>
        <v>0</v>
      </c>
      <c r="V84" s="214">
        <f>VLOOKUP($M84,Лист5!$A$1:$N$10,10,FALSE)*$K84</f>
        <v>0</v>
      </c>
      <c r="W84" s="214">
        <f>VLOOKUP($M84,Лист5!$A$1:$N$10,11,FALSE)*$K84</f>
        <v>0</v>
      </c>
      <c r="X84" s="214">
        <f>VLOOKUP($M84,Лист5!$A$1:$N$10,12,FALSE)*$K84</f>
        <v>0</v>
      </c>
      <c r="Y84" s="214">
        <f>VLOOKUP($M84,Лист5!$A$1:$N$10,13,FALSE)*$K84</f>
        <v>0</v>
      </c>
      <c r="Z84" t="s">
        <v>229</v>
      </c>
    </row>
    <row r="85" spans="1:26" s="13" customFormat="1" hidden="1">
      <c r="A85" s="20"/>
      <c r="B85" s="233"/>
      <c r="C85" s="7" t="s">
        <v>135</v>
      </c>
      <c r="D85" s="7" t="s">
        <v>136</v>
      </c>
      <c r="E85" s="7">
        <v>0.35299999999999998</v>
      </c>
      <c r="F85" s="7">
        <v>3315</v>
      </c>
      <c r="G85" s="7">
        <v>2.58</v>
      </c>
      <c r="H85" s="16">
        <f t="shared" si="6"/>
        <v>0</v>
      </c>
      <c r="I85" s="230"/>
      <c r="J85" s="10">
        <f t="shared" si="7"/>
        <v>0</v>
      </c>
      <c r="K85" s="30">
        <f t="shared" si="8"/>
        <v>0</v>
      </c>
      <c r="L85" s="11" t="s">
        <v>485</v>
      </c>
      <c r="M85" s="19" t="s">
        <v>38</v>
      </c>
      <c r="N85" s="214">
        <f>VLOOKUP($M85,Лист5!$A$1:$N$10,2,FALSE)*$K85</f>
        <v>0</v>
      </c>
      <c r="O85" s="214">
        <f>VLOOKUP($M85,Лист5!$A$1:$N$10,3,FALSE)*$K85</f>
        <v>0</v>
      </c>
      <c r="P85" s="214">
        <f>VLOOKUP($M85,Лист5!$A$1:$N$10,4,FALSE)*$K85</f>
        <v>0</v>
      </c>
      <c r="Q85" s="214">
        <f>VLOOKUP($M85,Лист5!$A$1:$N$10,5,FALSE)*$K85</f>
        <v>0</v>
      </c>
      <c r="R85" s="214">
        <f>VLOOKUP($M85,Лист5!$A$1:$N$10,6,FALSE)*$K85</f>
        <v>0</v>
      </c>
      <c r="S85" s="214">
        <f>VLOOKUP($M85,Лист5!$A$1:$N$10,7,FALSE)*$K85</f>
        <v>0</v>
      </c>
      <c r="T85" s="214">
        <f>VLOOKUP($M85,Лист5!$A$1:$N$10,8,FALSE)*$K85</f>
        <v>0</v>
      </c>
      <c r="U85" s="214">
        <f>VLOOKUP($M85,Лист5!$A$1:$N$10,9,FALSE)*$K85</f>
        <v>0</v>
      </c>
      <c r="V85" s="214">
        <f>VLOOKUP($M85,Лист5!$A$1:$N$10,10,FALSE)*$K85</f>
        <v>0</v>
      </c>
      <c r="W85" s="214">
        <f>VLOOKUP($M85,Лист5!$A$1:$N$10,11,FALSE)*$K85</f>
        <v>0</v>
      </c>
      <c r="X85" s="214">
        <f>VLOOKUP($M85,Лист5!$A$1:$N$10,12,FALSE)*$K85</f>
        <v>0</v>
      </c>
      <c r="Y85" s="214">
        <f>VLOOKUP($M85,Лист5!$A$1:$N$10,13,FALSE)*$K85</f>
        <v>0</v>
      </c>
      <c r="Z85" t="s">
        <v>229</v>
      </c>
    </row>
    <row r="86" spans="1:26" s="13" customFormat="1">
      <c r="A86" s="20"/>
      <c r="B86" s="234">
        <v>21</v>
      </c>
      <c r="C86" s="7" t="s">
        <v>137</v>
      </c>
      <c r="D86" s="7" t="s">
        <v>138</v>
      </c>
      <c r="E86" s="7">
        <v>0.46</v>
      </c>
      <c r="F86" s="7">
        <v>3146</v>
      </c>
      <c r="G86" s="7">
        <v>2.63</v>
      </c>
      <c r="H86" s="16">
        <f t="shared" si="6"/>
        <v>3.3586420851875398</v>
      </c>
      <c r="I86" s="230">
        <v>3</v>
      </c>
      <c r="J86" s="10">
        <f t="shared" si="7"/>
        <v>10566.288</v>
      </c>
      <c r="K86" s="30">
        <f t="shared" si="8"/>
        <v>4860.4924800000008</v>
      </c>
      <c r="L86" s="11" t="s">
        <v>485</v>
      </c>
      <c r="M86" s="19" t="s">
        <v>38</v>
      </c>
      <c r="N86" s="214">
        <f>VLOOKUP($M86,Лист5!$A$1:$N$10,2,FALSE)*$K86</f>
        <v>3845.3263291139247</v>
      </c>
      <c r="O86" s="214">
        <f>VLOOKUP($M86,Лист5!$A$1:$N$10,3,FALSE)*$K86</f>
        <v>130.74109518987342</v>
      </c>
      <c r="P86" s="214">
        <f>VLOOKUP($M86,Лист5!$A$1:$N$10,4,FALSE)*$K86</f>
        <v>0</v>
      </c>
      <c r="Q86" s="214">
        <f>VLOOKUP($M86,Лист5!$A$1:$N$10,5,FALSE)*$K86</f>
        <v>115.35978987341772</v>
      </c>
      <c r="R86" s="214">
        <f>VLOOKUP($M86,Лист5!$A$1:$N$10,6,FALSE)*$K86</f>
        <v>192.26631645569623</v>
      </c>
      <c r="S86" s="214">
        <f>VLOOKUP($M86,Лист5!$A$1:$N$10,7,FALSE)*$K86</f>
        <v>576.79894936708865</v>
      </c>
      <c r="T86" s="214">
        <f>VLOOKUP($M86,Лист5!$A$1:$N$10,8,FALSE)*$K86</f>
        <v>0</v>
      </c>
      <c r="U86" s="214">
        <f>VLOOKUP($M86,Лист5!$A$1:$N$10,9,FALSE)*$K86</f>
        <v>0</v>
      </c>
      <c r="V86" s="214">
        <f>VLOOKUP($M86,Лист5!$A$1:$N$10,10,FALSE)*$K86</f>
        <v>0</v>
      </c>
      <c r="W86" s="214">
        <f>VLOOKUP($M86,Лист5!$A$1:$N$10,11,FALSE)*$K86</f>
        <v>0</v>
      </c>
      <c r="X86" s="214">
        <f>VLOOKUP($M86,Лист5!$A$1:$N$10,12,FALSE)*$K86</f>
        <v>0</v>
      </c>
      <c r="Y86" s="214">
        <f>VLOOKUP($M86,Лист5!$A$1:$N$10,13,FALSE)*$K86</f>
        <v>0</v>
      </c>
      <c r="Z86" t="s">
        <v>229</v>
      </c>
    </row>
    <row r="87" spans="1:26" s="13" customFormat="1" hidden="1">
      <c r="A87" s="20"/>
      <c r="B87" s="234"/>
      <c r="C87" s="7" t="s">
        <v>139</v>
      </c>
      <c r="D87" s="7" t="s">
        <v>140</v>
      </c>
      <c r="E87" s="7">
        <v>0.25800000000000001</v>
      </c>
      <c r="F87" s="7">
        <v>4212</v>
      </c>
      <c r="G87" s="7">
        <v>4.83</v>
      </c>
      <c r="H87" s="16">
        <f t="shared" si="6"/>
        <v>0</v>
      </c>
      <c r="I87" s="230"/>
      <c r="J87" s="10">
        <f t="shared" si="7"/>
        <v>0</v>
      </c>
      <c r="K87" s="11">
        <f t="shared" si="8"/>
        <v>0</v>
      </c>
      <c r="L87" s="11" t="s">
        <v>485</v>
      </c>
      <c r="M87" s="13" t="s">
        <v>141</v>
      </c>
      <c r="N87" s="214">
        <f>VLOOKUP($M87,Лист5!$A$1:$N$10,2,FALSE)*$K87</f>
        <v>0</v>
      </c>
      <c r="O87" s="214">
        <f>VLOOKUP($M87,Лист5!$A$1:$N$10,3,FALSE)*$K87</f>
        <v>0</v>
      </c>
      <c r="P87" s="214">
        <f>VLOOKUP($M87,Лист5!$A$1:$N$10,4,FALSE)*$K87</f>
        <v>0</v>
      </c>
      <c r="Q87" s="214">
        <f>VLOOKUP($M87,Лист5!$A$1:$N$10,5,FALSE)*$K87</f>
        <v>0</v>
      </c>
      <c r="R87" s="214">
        <f>VLOOKUP($M87,Лист5!$A$1:$N$10,6,FALSE)*$K87</f>
        <v>0</v>
      </c>
      <c r="S87" s="214">
        <f>VLOOKUP($M87,Лист5!$A$1:$N$10,7,FALSE)*$K87</f>
        <v>0</v>
      </c>
      <c r="T87" s="214">
        <f>VLOOKUP($M87,Лист5!$A$1:$N$10,8,FALSE)*$K87</f>
        <v>0</v>
      </c>
      <c r="U87" s="214">
        <f>VLOOKUP($M87,Лист5!$A$1:$N$10,9,FALSE)*$K87</f>
        <v>0</v>
      </c>
      <c r="V87" s="214">
        <f>VLOOKUP($M87,Лист5!$A$1:$N$10,10,FALSE)*$K87</f>
        <v>0</v>
      </c>
      <c r="W87" s="214">
        <f>VLOOKUP($M87,Лист5!$A$1:$N$10,11,FALSE)*$K87</f>
        <v>0</v>
      </c>
      <c r="X87" s="214">
        <f>VLOOKUP($M87,Лист5!$A$1:$N$10,12,FALSE)*$K87</f>
        <v>0</v>
      </c>
      <c r="Y87" s="214">
        <f>VLOOKUP($M87,Лист5!$A$1:$N$10,13,FALSE)*$K87</f>
        <v>0</v>
      </c>
      <c r="Z87" t="s">
        <v>229</v>
      </c>
    </row>
    <row r="88" spans="1:26" hidden="1">
      <c r="A88" s="6"/>
      <c r="B88" s="234"/>
      <c r="C88" s="7" t="s">
        <v>142</v>
      </c>
      <c r="D88" s="7" t="s">
        <v>140</v>
      </c>
      <c r="E88" s="7">
        <v>0.25800000000000001</v>
      </c>
      <c r="F88" s="7">
        <v>4212</v>
      </c>
      <c r="G88" s="7">
        <v>3.59</v>
      </c>
      <c r="H88" s="16">
        <f t="shared" si="6"/>
        <v>0</v>
      </c>
      <c r="I88" s="230"/>
      <c r="J88" s="10">
        <f t="shared" si="7"/>
        <v>0</v>
      </c>
      <c r="K88" s="10">
        <f t="shared" si="8"/>
        <v>0</v>
      </c>
      <c r="L88" s="11" t="s">
        <v>485</v>
      </c>
      <c r="M88" s="13" t="s">
        <v>141</v>
      </c>
      <c r="N88" s="214">
        <f>VLOOKUP($M88,Лист5!$A$1:$N$10,2,FALSE)*$K88</f>
        <v>0</v>
      </c>
      <c r="O88" s="214">
        <f>VLOOKUP($M88,Лист5!$A$1:$N$10,3,FALSE)*$K88</f>
        <v>0</v>
      </c>
      <c r="P88" s="214">
        <f>VLOOKUP($M88,Лист5!$A$1:$N$10,4,FALSE)*$K88</f>
        <v>0</v>
      </c>
      <c r="Q88" s="214">
        <f>VLOOKUP($M88,Лист5!$A$1:$N$10,5,FALSE)*$K88</f>
        <v>0</v>
      </c>
      <c r="R88" s="214">
        <f>VLOOKUP($M88,Лист5!$A$1:$N$10,6,FALSE)*$K88</f>
        <v>0</v>
      </c>
      <c r="S88" s="214">
        <f>VLOOKUP($M88,Лист5!$A$1:$N$10,7,FALSE)*$K88</f>
        <v>0</v>
      </c>
      <c r="T88" s="214">
        <f>VLOOKUP($M88,Лист5!$A$1:$N$10,8,FALSE)*$K88</f>
        <v>0</v>
      </c>
      <c r="U88" s="214">
        <f>VLOOKUP($M88,Лист5!$A$1:$N$10,9,FALSE)*$K88</f>
        <v>0</v>
      </c>
      <c r="V88" s="214">
        <f>VLOOKUP($M88,Лист5!$A$1:$N$10,10,FALSE)*$K88</f>
        <v>0</v>
      </c>
      <c r="W88" s="214">
        <f>VLOOKUP($M88,Лист5!$A$1:$N$10,11,FALSE)*$K88</f>
        <v>0</v>
      </c>
      <c r="X88" s="214">
        <f>VLOOKUP($M88,Лист5!$A$1:$N$10,12,FALSE)*$K88</f>
        <v>0</v>
      </c>
      <c r="Y88" s="214">
        <f>VLOOKUP($M88,Лист5!$A$1:$N$10,13,FALSE)*$K88</f>
        <v>0</v>
      </c>
      <c r="Z88" t="s">
        <v>229</v>
      </c>
    </row>
    <row r="89" spans="1:26" s="13" customFormat="1" hidden="1">
      <c r="A89" s="20"/>
      <c r="B89" s="234"/>
      <c r="C89" s="7" t="s">
        <v>143</v>
      </c>
      <c r="D89" s="7" t="s">
        <v>143</v>
      </c>
      <c r="E89" s="7">
        <v>0.56699999999999995</v>
      </c>
      <c r="F89" s="7">
        <v>1482</v>
      </c>
      <c r="G89" s="7">
        <v>2.4900000000000002</v>
      </c>
      <c r="H89" s="15">
        <f t="shared" si="6"/>
        <v>0</v>
      </c>
      <c r="I89" s="230"/>
      <c r="J89" s="10">
        <f t="shared" si="7"/>
        <v>0</v>
      </c>
      <c r="K89" s="10">
        <f t="shared" si="8"/>
        <v>0</v>
      </c>
      <c r="L89" s="11" t="s">
        <v>485</v>
      </c>
      <c r="M89" s="19" t="s">
        <v>38</v>
      </c>
      <c r="N89" s="214">
        <f>VLOOKUP($M89,Лист5!$A$1:$N$10,2,FALSE)*$K89</f>
        <v>0</v>
      </c>
      <c r="O89" s="214">
        <f>VLOOKUP($M89,Лист5!$A$1:$N$10,3,FALSE)*$K89</f>
        <v>0</v>
      </c>
      <c r="P89" s="214">
        <f>VLOOKUP($M89,Лист5!$A$1:$N$10,4,FALSE)*$K89</f>
        <v>0</v>
      </c>
      <c r="Q89" s="214">
        <f>VLOOKUP($M89,Лист5!$A$1:$N$10,5,FALSE)*$K89</f>
        <v>0</v>
      </c>
      <c r="R89" s="214">
        <f>VLOOKUP($M89,Лист5!$A$1:$N$10,6,FALSE)*$K89</f>
        <v>0</v>
      </c>
      <c r="S89" s="214">
        <f>VLOOKUP($M89,Лист5!$A$1:$N$10,7,FALSE)*$K89</f>
        <v>0</v>
      </c>
      <c r="T89" s="214">
        <f>VLOOKUP($M89,Лист5!$A$1:$N$10,8,FALSE)*$K89</f>
        <v>0</v>
      </c>
      <c r="U89" s="214">
        <f>VLOOKUP($M89,Лист5!$A$1:$N$10,9,FALSE)*$K89</f>
        <v>0</v>
      </c>
      <c r="V89" s="214">
        <f>VLOOKUP($M89,Лист5!$A$1:$N$10,10,FALSE)*$K89</f>
        <v>0</v>
      </c>
      <c r="W89" s="214">
        <f>VLOOKUP($M89,Лист5!$A$1:$N$10,11,FALSE)*$K89</f>
        <v>0</v>
      </c>
      <c r="X89" s="214">
        <f>VLOOKUP($M89,Лист5!$A$1:$N$10,12,FALSE)*$K89</f>
        <v>0</v>
      </c>
      <c r="Y89" s="214">
        <f>VLOOKUP($M89,Лист5!$A$1:$N$10,13,FALSE)*$K89</f>
        <v>0</v>
      </c>
      <c r="Z89" t="s">
        <v>227</v>
      </c>
    </row>
    <row r="90" spans="1:26" hidden="1">
      <c r="A90" s="6"/>
      <c r="B90" s="237"/>
      <c r="C90" s="7" t="s">
        <v>144</v>
      </c>
      <c r="D90" s="7" t="s">
        <v>144</v>
      </c>
      <c r="E90" s="7">
        <v>0.875</v>
      </c>
      <c r="F90" s="7">
        <v>936</v>
      </c>
      <c r="G90" s="7">
        <v>2.29</v>
      </c>
      <c r="H90" s="15">
        <f t="shared" si="6"/>
        <v>0</v>
      </c>
      <c r="I90" s="230"/>
      <c r="J90" s="10">
        <f t="shared" si="7"/>
        <v>0</v>
      </c>
      <c r="K90" s="37">
        <f t="shared" si="8"/>
        <v>0</v>
      </c>
      <c r="L90" s="11" t="s">
        <v>485</v>
      </c>
      <c r="M90" s="19" t="s">
        <v>38</v>
      </c>
      <c r="N90" s="214">
        <f>VLOOKUP($M90,Лист5!$A$1:$N$10,2,FALSE)*$K90</f>
        <v>0</v>
      </c>
      <c r="O90" s="214">
        <f>VLOOKUP($M90,Лист5!$A$1:$N$10,3,FALSE)*$K90</f>
        <v>0</v>
      </c>
      <c r="P90" s="214">
        <f>VLOOKUP($M90,Лист5!$A$1:$N$10,4,FALSE)*$K90</f>
        <v>0</v>
      </c>
      <c r="Q90" s="214">
        <f>VLOOKUP($M90,Лист5!$A$1:$N$10,5,FALSE)*$K90</f>
        <v>0</v>
      </c>
      <c r="R90" s="214">
        <f>VLOOKUP($M90,Лист5!$A$1:$N$10,6,FALSE)*$K90</f>
        <v>0</v>
      </c>
      <c r="S90" s="214">
        <f>VLOOKUP($M90,Лист5!$A$1:$N$10,7,FALSE)*$K90</f>
        <v>0</v>
      </c>
      <c r="T90" s="214">
        <f>VLOOKUP($M90,Лист5!$A$1:$N$10,8,FALSE)*$K90</f>
        <v>0</v>
      </c>
      <c r="U90" s="214">
        <f>VLOOKUP($M90,Лист5!$A$1:$N$10,9,FALSE)*$K90</f>
        <v>0</v>
      </c>
      <c r="V90" s="214">
        <f>VLOOKUP($M90,Лист5!$A$1:$N$10,10,FALSE)*$K90</f>
        <v>0</v>
      </c>
      <c r="W90" s="214">
        <f>VLOOKUP($M90,Лист5!$A$1:$N$10,11,FALSE)*$K90</f>
        <v>0</v>
      </c>
      <c r="X90" s="214">
        <f>VLOOKUP($M90,Лист5!$A$1:$N$10,12,FALSE)*$K90</f>
        <v>0</v>
      </c>
      <c r="Y90" s="214">
        <f>VLOOKUP($M90,Лист5!$A$1:$N$10,13,FALSE)*$K90</f>
        <v>0</v>
      </c>
      <c r="Z90" t="s">
        <v>227</v>
      </c>
    </row>
    <row r="91" spans="1:26" s="13" customFormat="1" hidden="1">
      <c r="A91" s="20"/>
      <c r="B91" s="234"/>
      <c r="C91" s="7" t="s">
        <v>145</v>
      </c>
      <c r="D91" s="7" t="s">
        <v>146</v>
      </c>
      <c r="E91" s="7">
        <v>0.75</v>
      </c>
      <c r="F91" s="7">
        <v>1235</v>
      </c>
      <c r="G91" s="7">
        <v>2.29</v>
      </c>
      <c r="H91" s="15">
        <f t="shared" si="6"/>
        <v>0</v>
      </c>
      <c r="I91" s="230"/>
      <c r="J91" s="10">
        <f t="shared" si="7"/>
        <v>0</v>
      </c>
      <c r="K91" s="10">
        <f t="shared" si="8"/>
        <v>0</v>
      </c>
      <c r="L91" s="11" t="s">
        <v>485</v>
      </c>
      <c r="M91" s="19" t="s">
        <v>38</v>
      </c>
      <c r="N91" s="214">
        <f>VLOOKUP($M91,Лист5!$A$1:$N$10,2,FALSE)*$K91</f>
        <v>0</v>
      </c>
      <c r="O91" s="214">
        <f>VLOOKUP($M91,Лист5!$A$1:$N$10,3,FALSE)*$K91</f>
        <v>0</v>
      </c>
      <c r="P91" s="214">
        <f>VLOOKUP($M91,Лист5!$A$1:$N$10,4,FALSE)*$K91</f>
        <v>0</v>
      </c>
      <c r="Q91" s="214">
        <f>VLOOKUP($M91,Лист5!$A$1:$N$10,5,FALSE)*$K91</f>
        <v>0</v>
      </c>
      <c r="R91" s="214">
        <f>VLOOKUP($M91,Лист5!$A$1:$N$10,6,FALSE)*$K91</f>
        <v>0</v>
      </c>
      <c r="S91" s="214">
        <f>VLOOKUP($M91,Лист5!$A$1:$N$10,7,FALSE)*$K91</f>
        <v>0</v>
      </c>
      <c r="T91" s="214">
        <f>VLOOKUP($M91,Лист5!$A$1:$N$10,8,FALSE)*$K91</f>
        <v>0</v>
      </c>
      <c r="U91" s="214">
        <f>VLOOKUP($M91,Лист5!$A$1:$N$10,9,FALSE)*$K91</f>
        <v>0</v>
      </c>
      <c r="V91" s="214">
        <f>VLOOKUP($M91,Лист5!$A$1:$N$10,10,FALSE)*$K91</f>
        <v>0</v>
      </c>
      <c r="W91" s="214">
        <f>VLOOKUP($M91,Лист5!$A$1:$N$10,11,FALSE)*$K91</f>
        <v>0</v>
      </c>
      <c r="X91" s="214">
        <f>VLOOKUP($M91,Лист5!$A$1:$N$10,12,FALSE)*$K91</f>
        <v>0</v>
      </c>
      <c r="Y91" s="214">
        <f>VLOOKUP($M91,Лист5!$A$1:$N$10,13,FALSE)*$K91</f>
        <v>0</v>
      </c>
      <c r="Z91" t="s">
        <v>227</v>
      </c>
    </row>
    <row r="92" spans="1:26" s="13" customFormat="1" hidden="1">
      <c r="A92" s="20"/>
      <c r="B92" s="233"/>
      <c r="C92" s="7" t="s">
        <v>147</v>
      </c>
      <c r="D92" s="7" t="s">
        <v>148</v>
      </c>
      <c r="E92" s="7">
        <v>1.089</v>
      </c>
      <c r="F92" s="7">
        <v>585</v>
      </c>
      <c r="G92" s="7">
        <v>2</v>
      </c>
      <c r="H92" s="15">
        <f t="shared" si="6"/>
        <v>0</v>
      </c>
      <c r="I92" s="230"/>
      <c r="J92" s="10">
        <f t="shared" si="7"/>
        <v>0</v>
      </c>
      <c r="K92" s="38">
        <f t="shared" si="8"/>
        <v>0</v>
      </c>
      <c r="L92" s="11" t="s">
        <v>485</v>
      </c>
      <c r="M92" s="19" t="s">
        <v>38</v>
      </c>
      <c r="N92" s="214">
        <f>VLOOKUP($M92,Лист5!$A$1:$N$10,2,FALSE)*$K92</f>
        <v>0</v>
      </c>
      <c r="O92" s="214">
        <f>VLOOKUP($M92,Лист5!$A$1:$N$10,3,FALSE)*$K92</f>
        <v>0</v>
      </c>
      <c r="P92" s="214">
        <f>VLOOKUP($M92,Лист5!$A$1:$N$10,4,FALSE)*$K92</f>
        <v>0</v>
      </c>
      <c r="Q92" s="214">
        <f>VLOOKUP($M92,Лист5!$A$1:$N$10,5,FALSE)*$K92</f>
        <v>0</v>
      </c>
      <c r="R92" s="214">
        <f>VLOOKUP($M92,Лист5!$A$1:$N$10,6,FALSE)*$K92</f>
        <v>0</v>
      </c>
      <c r="S92" s="214">
        <f>VLOOKUP($M92,Лист5!$A$1:$N$10,7,FALSE)*$K92</f>
        <v>0</v>
      </c>
      <c r="T92" s="214">
        <f>VLOOKUP($M92,Лист5!$A$1:$N$10,8,FALSE)*$K92</f>
        <v>0</v>
      </c>
      <c r="U92" s="214">
        <f>VLOOKUP($M92,Лист5!$A$1:$N$10,9,FALSE)*$K92</f>
        <v>0</v>
      </c>
      <c r="V92" s="214">
        <f>VLOOKUP($M92,Лист5!$A$1:$N$10,10,FALSE)*$K92</f>
        <v>0</v>
      </c>
      <c r="W92" s="214">
        <f>VLOOKUP($M92,Лист5!$A$1:$N$10,11,FALSE)*$K92</f>
        <v>0</v>
      </c>
      <c r="X92" s="214">
        <f>VLOOKUP($M92,Лист5!$A$1:$N$10,12,FALSE)*$K92</f>
        <v>0</v>
      </c>
      <c r="Y92" s="214">
        <f>VLOOKUP($M92,Лист5!$A$1:$N$10,13,FALSE)*$K92</f>
        <v>0</v>
      </c>
      <c r="Z92" t="s">
        <v>227</v>
      </c>
    </row>
    <row r="93" spans="1:26" hidden="1">
      <c r="A93" s="6"/>
      <c r="B93" s="234"/>
      <c r="C93" s="7" t="s">
        <v>149</v>
      </c>
      <c r="D93" s="7" t="s">
        <v>150</v>
      </c>
      <c r="E93" s="7">
        <v>0.85299999999999998</v>
      </c>
      <c r="F93" s="7">
        <v>975</v>
      </c>
      <c r="G93" s="7">
        <v>1.1499999999999999</v>
      </c>
      <c r="H93" s="15">
        <f t="shared" si="6"/>
        <v>0</v>
      </c>
      <c r="I93" s="230"/>
      <c r="J93" s="10">
        <f t="shared" si="7"/>
        <v>0</v>
      </c>
      <c r="K93" s="10">
        <f t="shared" si="8"/>
        <v>0</v>
      </c>
      <c r="L93" s="11" t="s">
        <v>485</v>
      </c>
      <c r="M93" s="19" t="s">
        <v>38</v>
      </c>
      <c r="N93" s="214">
        <f>VLOOKUP($M93,Лист5!$A$1:$N$10,2,FALSE)*$K93</f>
        <v>0</v>
      </c>
      <c r="O93" s="214">
        <f>VLOOKUP($M93,Лист5!$A$1:$N$10,3,FALSE)*$K93</f>
        <v>0</v>
      </c>
      <c r="P93" s="214">
        <f>VLOOKUP($M93,Лист5!$A$1:$N$10,4,FALSE)*$K93</f>
        <v>0</v>
      </c>
      <c r="Q93" s="214">
        <f>VLOOKUP($M93,Лист5!$A$1:$N$10,5,FALSE)*$K93</f>
        <v>0</v>
      </c>
      <c r="R93" s="214">
        <f>VLOOKUP($M93,Лист5!$A$1:$N$10,6,FALSE)*$K93</f>
        <v>0</v>
      </c>
      <c r="S93" s="214">
        <f>VLOOKUP($M93,Лист5!$A$1:$N$10,7,FALSE)*$K93</f>
        <v>0</v>
      </c>
      <c r="T93" s="214">
        <f>VLOOKUP($M93,Лист5!$A$1:$N$10,8,FALSE)*$K93</f>
        <v>0</v>
      </c>
      <c r="U93" s="214">
        <f>VLOOKUP($M93,Лист5!$A$1:$N$10,9,FALSE)*$K93</f>
        <v>0</v>
      </c>
      <c r="V93" s="214">
        <f>VLOOKUP($M93,Лист5!$A$1:$N$10,10,FALSE)*$K93</f>
        <v>0</v>
      </c>
      <c r="W93" s="214">
        <f>VLOOKUP($M93,Лист5!$A$1:$N$10,11,FALSE)*$K93</f>
        <v>0</v>
      </c>
      <c r="X93" s="214">
        <f>VLOOKUP($M93,Лист5!$A$1:$N$10,12,FALSE)*$K93</f>
        <v>0</v>
      </c>
      <c r="Y93" s="214">
        <f>VLOOKUP($M93,Лист5!$A$1:$N$10,13,FALSE)*$K93</f>
        <v>0</v>
      </c>
      <c r="Z93" t="s">
        <v>227</v>
      </c>
    </row>
    <row r="94" spans="1:26" s="13" customFormat="1" hidden="1">
      <c r="A94" s="20"/>
      <c r="B94" s="234"/>
      <c r="C94" s="7" t="s">
        <v>151</v>
      </c>
      <c r="D94" s="7" t="s">
        <v>152</v>
      </c>
      <c r="E94" s="7">
        <v>1.0329999999999999</v>
      </c>
      <c r="F94" s="7">
        <v>643.5</v>
      </c>
      <c r="G94" s="7">
        <v>1.95</v>
      </c>
      <c r="H94" s="15">
        <f t="shared" si="6"/>
        <v>0</v>
      </c>
      <c r="I94" s="230"/>
      <c r="J94" s="10">
        <f t="shared" si="7"/>
        <v>0</v>
      </c>
      <c r="K94" s="10">
        <f t="shared" si="8"/>
        <v>0</v>
      </c>
      <c r="L94" s="11" t="s">
        <v>485</v>
      </c>
      <c r="M94" s="19" t="s">
        <v>38</v>
      </c>
      <c r="N94" s="214">
        <f>VLOOKUP($M94,Лист5!$A$1:$N$10,2,FALSE)*$K94</f>
        <v>0</v>
      </c>
      <c r="O94" s="214">
        <f>VLOOKUP($M94,Лист5!$A$1:$N$10,3,FALSE)*$K94</f>
        <v>0</v>
      </c>
      <c r="P94" s="214">
        <f>VLOOKUP($M94,Лист5!$A$1:$N$10,4,FALSE)*$K94</f>
        <v>0</v>
      </c>
      <c r="Q94" s="214">
        <f>VLOOKUP($M94,Лист5!$A$1:$N$10,5,FALSE)*$K94</f>
        <v>0</v>
      </c>
      <c r="R94" s="214">
        <f>VLOOKUP($M94,Лист5!$A$1:$N$10,6,FALSE)*$K94</f>
        <v>0</v>
      </c>
      <c r="S94" s="214">
        <f>VLOOKUP($M94,Лист5!$A$1:$N$10,7,FALSE)*$K94</f>
        <v>0</v>
      </c>
      <c r="T94" s="214">
        <f>VLOOKUP($M94,Лист5!$A$1:$N$10,8,FALSE)*$K94</f>
        <v>0</v>
      </c>
      <c r="U94" s="214">
        <f>VLOOKUP($M94,Лист5!$A$1:$N$10,9,FALSE)*$K94</f>
        <v>0</v>
      </c>
      <c r="V94" s="214">
        <f>VLOOKUP($M94,Лист5!$A$1:$N$10,10,FALSE)*$K94</f>
        <v>0</v>
      </c>
      <c r="W94" s="214">
        <f>VLOOKUP($M94,Лист5!$A$1:$N$10,11,FALSE)*$K94</f>
        <v>0</v>
      </c>
      <c r="X94" s="214">
        <f>VLOOKUP($M94,Лист5!$A$1:$N$10,12,FALSE)*$K94</f>
        <v>0</v>
      </c>
      <c r="Y94" s="214">
        <f>VLOOKUP($M94,Лист5!$A$1:$N$10,13,FALSE)*$K94</f>
        <v>0</v>
      </c>
      <c r="Z94" t="s">
        <v>227</v>
      </c>
    </row>
    <row r="95" spans="1:26" hidden="1">
      <c r="A95" s="6"/>
      <c r="B95" s="237"/>
      <c r="C95" s="7" t="s">
        <v>153</v>
      </c>
      <c r="D95" s="7" t="s">
        <v>153</v>
      </c>
      <c r="E95" s="7">
        <v>1.1060000000000001</v>
      </c>
      <c r="F95" s="7">
        <v>585</v>
      </c>
      <c r="G95" s="7">
        <v>1.4</v>
      </c>
      <c r="H95" s="15">
        <f t="shared" si="6"/>
        <v>0</v>
      </c>
      <c r="I95" s="230"/>
      <c r="J95" s="10">
        <f t="shared" si="7"/>
        <v>0</v>
      </c>
      <c r="K95" s="37">
        <f t="shared" si="8"/>
        <v>0</v>
      </c>
      <c r="L95" s="11" t="s">
        <v>485</v>
      </c>
      <c r="M95" s="19" t="s">
        <v>38</v>
      </c>
      <c r="N95" s="214">
        <f>VLOOKUP($M95,Лист5!$A$1:$N$10,2,FALSE)*$K95</f>
        <v>0</v>
      </c>
      <c r="O95" s="214">
        <f>VLOOKUP($M95,Лист5!$A$1:$N$10,3,FALSE)*$K95</f>
        <v>0</v>
      </c>
      <c r="P95" s="214">
        <f>VLOOKUP($M95,Лист5!$A$1:$N$10,4,FALSE)*$K95</f>
        <v>0</v>
      </c>
      <c r="Q95" s="214">
        <f>VLOOKUP($M95,Лист5!$A$1:$N$10,5,FALSE)*$K95</f>
        <v>0</v>
      </c>
      <c r="R95" s="214">
        <f>VLOOKUP($M95,Лист5!$A$1:$N$10,6,FALSE)*$K95</f>
        <v>0</v>
      </c>
      <c r="S95" s="214">
        <f>VLOOKUP($M95,Лист5!$A$1:$N$10,7,FALSE)*$K95</f>
        <v>0</v>
      </c>
      <c r="T95" s="214">
        <f>VLOOKUP($M95,Лист5!$A$1:$N$10,8,FALSE)*$K95</f>
        <v>0</v>
      </c>
      <c r="U95" s="214">
        <f>VLOOKUP($M95,Лист5!$A$1:$N$10,9,FALSE)*$K95</f>
        <v>0</v>
      </c>
      <c r="V95" s="214">
        <f>VLOOKUP($M95,Лист5!$A$1:$N$10,10,FALSE)*$K95</f>
        <v>0</v>
      </c>
      <c r="W95" s="214">
        <f>VLOOKUP($M95,Лист5!$A$1:$N$10,11,FALSE)*$K95</f>
        <v>0</v>
      </c>
      <c r="X95" s="214">
        <f>VLOOKUP($M95,Лист5!$A$1:$N$10,12,FALSE)*$K95</f>
        <v>0</v>
      </c>
      <c r="Y95" s="214">
        <f>VLOOKUP($M95,Лист5!$A$1:$N$10,13,FALSE)*$K95</f>
        <v>0</v>
      </c>
      <c r="Z95" t="s">
        <v>227</v>
      </c>
    </row>
    <row r="96" spans="1:26" s="13" customFormat="1">
      <c r="A96" s="20"/>
      <c r="B96" s="233">
        <v>22</v>
      </c>
      <c r="C96" s="7" t="s">
        <v>154</v>
      </c>
      <c r="D96" s="7" t="s">
        <v>154</v>
      </c>
      <c r="E96" s="7">
        <v>0.38</v>
      </c>
      <c r="F96" s="7">
        <v>1768</v>
      </c>
      <c r="G96" s="7">
        <v>2.64</v>
      </c>
      <c r="H96" s="16">
        <f t="shared" si="6"/>
        <v>7.9988416289592763</v>
      </c>
      <c r="I96" s="230">
        <v>4</v>
      </c>
      <c r="J96" s="10">
        <f t="shared" si="7"/>
        <v>14141.952000000001</v>
      </c>
      <c r="K96" s="38">
        <f t="shared" si="8"/>
        <v>5373.9417600000006</v>
      </c>
      <c r="L96" s="11" t="s">
        <v>485</v>
      </c>
      <c r="M96" s="13" t="s">
        <v>141</v>
      </c>
      <c r="N96" s="214">
        <f>VLOOKUP($M96,Лист5!$A$1:$N$10,2,FALSE)*$K96</f>
        <v>0</v>
      </c>
      <c r="O96" s="214">
        <f>VLOOKUP($M96,Лист5!$A$1:$N$10,3,FALSE)*$K96</f>
        <v>0</v>
      </c>
      <c r="P96" s="214">
        <f>VLOOKUP($M96,Лист5!$A$1:$N$10,4,FALSE)*$K96</f>
        <v>0</v>
      </c>
      <c r="Q96" s="214">
        <f>VLOOKUP($M96,Лист5!$A$1:$N$10,5,FALSE)*$K96</f>
        <v>0</v>
      </c>
      <c r="R96" s="214">
        <f>VLOOKUP($M96,Лист5!$A$1:$N$10,6,FALSE)*$K96</f>
        <v>0</v>
      </c>
      <c r="S96" s="214">
        <f>VLOOKUP($M96,Лист5!$A$1:$N$10,7,FALSE)*$K96</f>
        <v>0</v>
      </c>
      <c r="T96" s="214">
        <f>VLOOKUP($M96,Лист5!$A$1:$N$10,8,FALSE)*$K96</f>
        <v>0</v>
      </c>
      <c r="U96" s="214">
        <f>VLOOKUP($M96,Лист5!$A$1:$N$10,9,FALSE)*$K96</f>
        <v>0</v>
      </c>
      <c r="V96" s="214">
        <f>VLOOKUP($M96,Лист5!$A$1:$N$10,10,FALSE)*$K96</f>
        <v>0</v>
      </c>
      <c r="W96" s="214">
        <f>VLOOKUP($M96,Лист5!$A$1:$N$10,11,FALSE)*$K96</f>
        <v>0</v>
      </c>
      <c r="X96" s="214">
        <f>VLOOKUP($M96,Лист5!$A$1:$N$10,12,FALSE)*$K96</f>
        <v>5373.9417600000006</v>
      </c>
      <c r="Y96" s="214">
        <f>VLOOKUP($M96,Лист5!$A$1:$N$10,13,FALSE)*$K96</f>
        <v>0</v>
      </c>
      <c r="Z96" t="s">
        <v>229</v>
      </c>
    </row>
    <row r="97" spans="1:26" hidden="1">
      <c r="A97" s="6"/>
      <c r="B97" s="234"/>
      <c r="C97" s="7" t="s">
        <v>155</v>
      </c>
      <c r="D97" s="7" t="s">
        <v>156</v>
      </c>
      <c r="E97" s="7">
        <v>0.65300000000000002</v>
      </c>
      <c r="F97" s="7">
        <v>1456</v>
      </c>
      <c r="G97" s="7">
        <v>3.11</v>
      </c>
      <c r="H97" s="15">
        <f t="shared" si="6"/>
        <v>0</v>
      </c>
      <c r="I97" s="230"/>
      <c r="J97" s="10">
        <f t="shared" si="7"/>
        <v>0</v>
      </c>
      <c r="K97" s="10">
        <f t="shared" si="8"/>
        <v>0</v>
      </c>
      <c r="L97" s="11" t="s">
        <v>485</v>
      </c>
      <c r="M97" s="19" t="s">
        <v>38</v>
      </c>
      <c r="N97" s="214">
        <f>VLOOKUP($M97,Лист5!$A$1:$N$10,2,FALSE)*$K97</f>
        <v>0</v>
      </c>
      <c r="O97" s="214">
        <f>VLOOKUP($M97,Лист5!$A$1:$N$10,3,FALSE)*$K97</f>
        <v>0</v>
      </c>
      <c r="P97" s="214">
        <f>VLOOKUP($M97,Лист5!$A$1:$N$10,4,FALSE)*$K97</f>
        <v>0</v>
      </c>
      <c r="Q97" s="214">
        <f>VLOOKUP($M97,Лист5!$A$1:$N$10,5,FALSE)*$K97</f>
        <v>0</v>
      </c>
      <c r="R97" s="214">
        <f>VLOOKUP($M97,Лист5!$A$1:$N$10,6,FALSE)*$K97</f>
        <v>0</v>
      </c>
      <c r="S97" s="214">
        <f>VLOOKUP($M97,Лист5!$A$1:$N$10,7,FALSE)*$K97</f>
        <v>0</v>
      </c>
      <c r="T97" s="214">
        <f>VLOOKUP($M97,Лист5!$A$1:$N$10,8,FALSE)*$K97</f>
        <v>0</v>
      </c>
      <c r="U97" s="214">
        <f>VLOOKUP($M97,Лист5!$A$1:$N$10,9,FALSE)*$K97</f>
        <v>0</v>
      </c>
      <c r="V97" s="214">
        <f>VLOOKUP($M97,Лист5!$A$1:$N$10,10,FALSE)*$K97</f>
        <v>0</v>
      </c>
      <c r="W97" s="214">
        <f>VLOOKUP($M97,Лист5!$A$1:$N$10,11,FALSE)*$K97</f>
        <v>0</v>
      </c>
      <c r="X97" s="214">
        <f>VLOOKUP($M97,Лист5!$A$1:$N$10,12,FALSE)*$K97</f>
        <v>0</v>
      </c>
      <c r="Y97" s="214">
        <f>VLOOKUP($M97,Лист5!$A$1:$N$10,13,FALSE)*$K97</f>
        <v>0</v>
      </c>
      <c r="Z97" t="s">
        <v>227</v>
      </c>
    </row>
    <row r="98" spans="1:26" hidden="1">
      <c r="A98" s="6"/>
      <c r="B98" s="234"/>
      <c r="C98" s="7" t="s">
        <v>157</v>
      </c>
      <c r="D98" s="7" t="s">
        <v>158</v>
      </c>
      <c r="E98" s="7">
        <v>0.57999999999999996</v>
      </c>
      <c r="F98" s="7">
        <v>1638</v>
      </c>
      <c r="G98" s="7">
        <v>3.45</v>
      </c>
      <c r="H98" s="16">
        <f t="shared" ref="H98:H103" si="9">J98/F98</f>
        <v>0</v>
      </c>
      <c r="I98" s="230"/>
      <c r="J98" s="10">
        <f t="shared" ref="J98:J129" si="10">G98*$J$1*I98</f>
        <v>0</v>
      </c>
      <c r="K98" s="10">
        <f t="shared" ref="K98:K129" si="11">J98*E98</f>
        <v>0</v>
      </c>
      <c r="L98" s="11" t="s">
        <v>485</v>
      </c>
      <c r="M98" s="19" t="s">
        <v>38</v>
      </c>
      <c r="N98" s="214">
        <f>VLOOKUP($M98,Лист5!$A$1:$N$10,2,FALSE)*$K98</f>
        <v>0</v>
      </c>
      <c r="O98" s="214">
        <f>VLOOKUP($M98,Лист5!$A$1:$N$10,3,FALSE)*$K98</f>
        <v>0</v>
      </c>
      <c r="P98" s="214">
        <f>VLOOKUP($M98,Лист5!$A$1:$N$10,4,FALSE)*$K98</f>
        <v>0</v>
      </c>
      <c r="Q98" s="214">
        <f>VLOOKUP($M98,Лист5!$A$1:$N$10,5,FALSE)*$K98</f>
        <v>0</v>
      </c>
      <c r="R98" s="214">
        <f>VLOOKUP($M98,Лист5!$A$1:$N$10,6,FALSE)*$K98</f>
        <v>0</v>
      </c>
      <c r="S98" s="214">
        <f>VLOOKUP($M98,Лист5!$A$1:$N$10,7,FALSE)*$K98</f>
        <v>0</v>
      </c>
      <c r="T98" s="214">
        <f>VLOOKUP($M98,Лист5!$A$1:$N$10,8,FALSE)*$K98</f>
        <v>0</v>
      </c>
      <c r="U98" s="214">
        <f>VLOOKUP($M98,Лист5!$A$1:$N$10,9,FALSE)*$K98</f>
        <v>0</v>
      </c>
      <c r="V98" s="214">
        <f>VLOOKUP($M98,Лист5!$A$1:$N$10,10,FALSE)*$K98</f>
        <v>0</v>
      </c>
      <c r="W98" s="214">
        <f>VLOOKUP($M98,Лист5!$A$1:$N$10,11,FALSE)*$K98</f>
        <v>0</v>
      </c>
      <c r="X98" s="214">
        <f>VLOOKUP($M98,Лист5!$A$1:$N$10,12,FALSE)*$K98</f>
        <v>0</v>
      </c>
      <c r="Y98" s="214">
        <f>VLOOKUP($M98,Лист5!$A$1:$N$10,13,FALSE)*$K98</f>
        <v>0</v>
      </c>
      <c r="Z98" t="s">
        <v>229</v>
      </c>
    </row>
    <row r="99" spans="1:26" hidden="1">
      <c r="A99" s="6"/>
      <c r="B99" s="234"/>
      <c r="C99" s="7" t="s">
        <v>159</v>
      </c>
      <c r="D99" s="7" t="s">
        <v>160</v>
      </c>
      <c r="E99" s="7">
        <v>1.08</v>
      </c>
      <c r="F99" s="7">
        <v>780</v>
      </c>
      <c r="G99" s="7">
        <v>2.2000000000000002</v>
      </c>
      <c r="H99" s="9">
        <f t="shared" si="9"/>
        <v>0</v>
      </c>
      <c r="I99" s="230"/>
      <c r="J99" s="10">
        <f t="shared" si="10"/>
        <v>0</v>
      </c>
      <c r="K99" s="10">
        <f t="shared" si="11"/>
        <v>0</v>
      </c>
      <c r="L99" s="11" t="s">
        <v>485</v>
      </c>
      <c r="M99" s="19" t="s">
        <v>38</v>
      </c>
      <c r="N99" s="214">
        <f>VLOOKUP($M99,Лист5!$A$1:$N$10,2,FALSE)*$K99</f>
        <v>0</v>
      </c>
      <c r="O99" s="214">
        <f>VLOOKUP($M99,Лист5!$A$1:$N$10,3,FALSE)*$K99</f>
        <v>0</v>
      </c>
      <c r="P99" s="214">
        <f>VLOOKUP($M99,Лист5!$A$1:$N$10,4,FALSE)*$K99</f>
        <v>0</v>
      </c>
      <c r="Q99" s="214">
        <f>VLOOKUP($M99,Лист5!$A$1:$N$10,5,FALSE)*$K99</f>
        <v>0</v>
      </c>
      <c r="R99" s="214">
        <f>VLOOKUP($M99,Лист5!$A$1:$N$10,6,FALSE)*$K99</f>
        <v>0</v>
      </c>
      <c r="S99" s="214">
        <f>VLOOKUP($M99,Лист5!$A$1:$N$10,7,FALSE)*$K99</f>
        <v>0</v>
      </c>
      <c r="T99" s="214">
        <f>VLOOKUP($M99,Лист5!$A$1:$N$10,8,FALSE)*$K99</f>
        <v>0</v>
      </c>
      <c r="U99" s="214">
        <f>VLOOKUP($M99,Лист5!$A$1:$N$10,9,FALSE)*$K99</f>
        <v>0</v>
      </c>
      <c r="V99" s="214">
        <f>VLOOKUP($M99,Лист5!$A$1:$N$10,10,FALSE)*$K99</f>
        <v>0</v>
      </c>
      <c r="W99" s="214">
        <f>VLOOKUP($M99,Лист5!$A$1:$N$10,11,FALSE)*$K99</f>
        <v>0</v>
      </c>
      <c r="X99" s="214">
        <f>VLOOKUP($M99,Лист5!$A$1:$N$10,12,FALSE)*$K99</f>
        <v>0</v>
      </c>
      <c r="Y99" s="214">
        <f>VLOOKUP($M99,Лист5!$A$1:$N$10,13,FALSE)*$K99</f>
        <v>0</v>
      </c>
      <c r="Z99" t="s">
        <v>225</v>
      </c>
    </row>
    <row r="100" spans="1:26" hidden="1">
      <c r="A100" s="6"/>
      <c r="B100" s="234"/>
      <c r="C100" s="7" t="s">
        <v>159</v>
      </c>
      <c r="D100" s="7" t="s">
        <v>160</v>
      </c>
      <c r="E100" s="7">
        <v>1.08</v>
      </c>
      <c r="F100" s="7">
        <v>910</v>
      </c>
      <c r="G100" s="7">
        <v>2.2000000000000002</v>
      </c>
      <c r="H100" s="15">
        <f t="shared" si="9"/>
        <v>0</v>
      </c>
      <c r="I100" s="230"/>
      <c r="J100" s="10">
        <f t="shared" si="10"/>
        <v>0</v>
      </c>
      <c r="K100" s="10">
        <f t="shared" si="11"/>
        <v>0</v>
      </c>
      <c r="L100" s="11" t="s">
        <v>485</v>
      </c>
      <c r="M100" s="19" t="s">
        <v>38</v>
      </c>
      <c r="N100" s="214">
        <f>VLOOKUP($M100,Лист5!$A$1:$N$10,2,FALSE)*$K100</f>
        <v>0</v>
      </c>
      <c r="O100" s="214">
        <f>VLOOKUP($M100,Лист5!$A$1:$N$10,3,FALSE)*$K100</f>
        <v>0</v>
      </c>
      <c r="P100" s="214">
        <f>VLOOKUP($M100,Лист5!$A$1:$N$10,4,FALSE)*$K100</f>
        <v>0</v>
      </c>
      <c r="Q100" s="214">
        <f>VLOOKUP($M100,Лист5!$A$1:$N$10,5,FALSE)*$K100</f>
        <v>0</v>
      </c>
      <c r="R100" s="214">
        <f>VLOOKUP($M100,Лист5!$A$1:$N$10,6,FALSE)*$K100</f>
        <v>0</v>
      </c>
      <c r="S100" s="214">
        <f>VLOOKUP($M100,Лист5!$A$1:$N$10,7,FALSE)*$K100</f>
        <v>0</v>
      </c>
      <c r="T100" s="214">
        <f>VLOOKUP($M100,Лист5!$A$1:$N$10,8,FALSE)*$K100</f>
        <v>0</v>
      </c>
      <c r="U100" s="214">
        <f>VLOOKUP($M100,Лист5!$A$1:$N$10,9,FALSE)*$K100</f>
        <v>0</v>
      </c>
      <c r="V100" s="214">
        <f>VLOOKUP($M100,Лист5!$A$1:$N$10,10,FALSE)*$K100</f>
        <v>0</v>
      </c>
      <c r="W100" s="214">
        <f>VLOOKUP($M100,Лист5!$A$1:$N$10,11,FALSE)*$K100</f>
        <v>0</v>
      </c>
      <c r="X100" s="214">
        <f>VLOOKUP($M100,Лист5!$A$1:$N$10,12,FALSE)*$K100</f>
        <v>0</v>
      </c>
      <c r="Y100" s="214">
        <f>VLOOKUP($M100,Лист5!$A$1:$N$10,13,FALSE)*$K100</f>
        <v>0</v>
      </c>
      <c r="Z100" t="s">
        <v>227</v>
      </c>
    </row>
    <row r="101" spans="1:26" hidden="1">
      <c r="A101" s="6"/>
      <c r="B101" s="234"/>
      <c r="C101" s="7" t="s">
        <v>161</v>
      </c>
      <c r="D101" s="7" t="s">
        <v>162</v>
      </c>
      <c r="E101" s="7">
        <v>1.22</v>
      </c>
      <c r="F101" s="7">
        <v>806</v>
      </c>
      <c r="G101" s="7">
        <v>2.1800000000000002</v>
      </c>
      <c r="H101" s="15">
        <f t="shared" si="9"/>
        <v>0</v>
      </c>
      <c r="I101" s="230"/>
      <c r="J101" s="10">
        <f t="shared" si="10"/>
        <v>0</v>
      </c>
      <c r="K101" s="10">
        <f t="shared" si="11"/>
        <v>0</v>
      </c>
      <c r="L101" s="11" t="s">
        <v>485</v>
      </c>
      <c r="M101" s="19" t="s">
        <v>38</v>
      </c>
      <c r="N101" s="214">
        <f>VLOOKUP($M101,Лист5!$A$1:$N$10,2,FALSE)*$K101</f>
        <v>0</v>
      </c>
      <c r="O101" s="214">
        <f>VLOOKUP($M101,Лист5!$A$1:$N$10,3,FALSE)*$K101</f>
        <v>0</v>
      </c>
      <c r="P101" s="214">
        <f>VLOOKUP($M101,Лист5!$A$1:$N$10,4,FALSE)*$K101</f>
        <v>0</v>
      </c>
      <c r="Q101" s="214">
        <f>VLOOKUP($M101,Лист5!$A$1:$N$10,5,FALSE)*$K101</f>
        <v>0</v>
      </c>
      <c r="R101" s="214">
        <f>VLOOKUP($M101,Лист5!$A$1:$N$10,6,FALSE)*$K101</f>
        <v>0</v>
      </c>
      <c r="S101" s="214">
        <f>VLOOKUP($M101,Лист5!$A$1:$N$10,7,FALSE)*$K101</f>
        <v>0</v>
      </c>
      <c r="T101" s="214">
        <f>VLOOKUP($M101,Лист5!$A$1:$N$10,8,FALSE)*$K101</f>
        <v>0</v>
      </c>
      <c r="U101" s="214">
        <f>VLOOKUP($M101,Лист5!$A$1:$N$10,9,FALSE)*$K101</f>
        <v>0</v>
      </c>
      <c r="V101" s="214">
        <f>VLOOKUP($M101,Лист5!$A$1:$N$10,10,FALSE)*$K101</f>
        <v>0</v>
      </c>
      <c r="W101" s="214">
        <f>VLOOKUP($M101,Лист5!$A$1:$N$10,11,FALSE)*$K101</f>
        <v>0</v>
      </c>
      <c r="X101" s="214">
        <f>VLOOKUP($M101,Лист5!$A$1:$N$10,12,FALSE)*$K101</f>
        <v>0</v>
      </c>
      <c r="Y101" s="214">
        <f>VLOOKUP($M101,Лист5!$A$1:$N$10,13,FALSE)*$K101</f>
        <v>0</v>
      </c>
      <c r="Z101" t="s">
        <v>227</v>
      </c>
    </row>
    <row r="102" spans="1:26" hidden="1">
      <c r="A102" s="6"/>
      <c r="B102" s="234"/>
      <c r="C102" s="7" t="s">
        <v>163</v>
      </c>
      <c r="D102" s="7" t="s">
        <v>163</v>
      </c>
      <c r="E102" s="7">
        <v>0.108</v>
      </c>
      <c r="F102" s="7">
        <v>4225</v>
      </c>
      <c r="G102" s="7">
        <v>6.15</v>
      </c>
      <c r="H102" s="16">
        <f t="shared" si="9"/>
        <v>0</v>
      </c>
      <c r="I102" s="230"/>
      <c r="J102" s="10">
        <f t="shared" si="10"/>
        <v>0</v>
      </c>
      <c r="K102" s="10">
        <f t="shared" si="11"/>
        <v>0</v>
      </c>
      <c r="L102" s="11" t="s">
        <v>485</v>
      </c>
      <c r="M102" s="19" t="s">
        <v>38</v>
      </c>
      <c r="N102" s="214">
        <f>VLOOKUP($M102,Лист5!$A$1:$N$10,2,FALSE)*$K102</f>
        <v>0</v>
      </c>
      <c r="O102" s="214">
        <f>VLOOKUP($M102,Лист5!$A$1:$N$10,3,FALSE)*$K102</f>
        <v>0</v>
      </c>
      <c r="P102" s="214">
        <f>VLOOKUP($M102,Лист5!$A$1:$N$10,4,FALSE)*$K102</f>
        <v>0</v>
      </c>
      <c r="Q102" s="214">
        <f>VLOOKUP($M102,Лист5!$A$1:$N$10,5,FALSE)*$K102</f>
        <v>0</v>
      </c>
      <c r="R102" s="214">
        <f>VLOOKUP($M102,Лист5!$A$1:$N$10,6,FALSE)*$K102</f>
        <v>0</v>
      </c>
      <c r="S102" s="214">
        <f>VLOOKUP($M102,Лист5!$A$1:$N$10,7,FALSE)*$K102</f>
        <v>0</v>
      </c>
      <c r="T102" s="214">
        <f>VLOOKUP($M102,Лист5!$A$1:$N$10,8,FALSE)*$K102</f>
        <v>0</v>
      </c>
      <c r="U102" s="214">
        <f>VLOOKUP($M102,Лист5!$A$1:$N$10,9,FALSE)*$K102</f>
        <v>0</v>
      </c>
      <c r="V102" s="214">
        <f>VLOOKUP($M102,Лист5!$A$1:$N$10,10,FALSE)*$K102</f>
        <v>0</v>
      </c>
      <c r="W102" s="214">
        <f>VLOOKUP($M102,Лист5!$A$1:$N$10,11,FALSE)*$K102</f>
        <v>0</v>
      </c>
      <c r="X102" s="214">
        <f>VLOOKUP($M102,Лист5!$A$1:$N$10,12,FALSE)*$K102</f>
        <v>0</v>
      </c>
      <c r="Y102" s="214">
        <f>VLOOKUP($M102,Лист5!$A$1:$N$10,13,FALSE)*$K102</f>
        <v>0</v>
      </c>
      <c r="Z102" t="s">
        <v>229</v>
      </c>
    </row>
    <row r="103" spans="1:26" hidden="1">
      <c r="A103" s="6"/>
      <c r="B103" s="234"/>
      <c r="C103" s="7" t="s">
        <v>164</v>
      </c>
      <c r="D103" s="7" t="s">
        <v>164</v>
      </c>
      <c r="E103" s="7">
        <v>0.34399999999999997</v>
      </c>
      <c r="F103" s="7">
        <v>1600</v>
      </c>
      <c r="G103" s="7">
        <v>2.58</v>
      </c>
      <c r="H103" s="15">
        <f t="shared" si="9"/>
        <v>0</v>
      </c>
      <c r="I103" s="230"/>
      <c r="J103" s="10">
        <f t="shared" si="10"/>
        <v>0</v>
      </c>
      <c r="K103" s="10">
        <f t="shared" si="11"/>
        <v>0</v>
      </c>
      <c r="L103" s="11" t="s">
        <v>485</v>
      </c>
      <c r="M103" s="19" t="s">
        <v>38</v>
      </c>
      <c r="N103" s="214">
        <f>VLOOKUP($M103,Лист5!$A$1:$N$10,2,FALSE)*$K103</f>
        <v>0</v>
      </c>
      <c r="O103" s="214">
        <f>VLOOKUP($M103,Лист5!$A$1:$N$10,3,FALSE)*$K103</f>
        <v>0</v>
      </c>
      <c r="P103" s="214">
        <f>VLOOKUP($M103,Лист5!$A$1:$N$10,4,FALSE)*$K103</f>
        <v>0</v>
      </c>
      <c r="Q103" s="214">
        <f>VLOOKUP($M103,Лист5!$A$1:$N$10,5,FALSE)*$K103</f>
        <v>0</v>
      </c>
      <c r="R103" s="214">
        <f>VLOOKUP($M103,Лист5!$A$1:$N$10,6,FALSE)*$K103</f>
        <v>0</v>
      </c>
      <c r="S103" s="214">
        <f>VLOOKUP($M103,Лист5!$A$1:$N$10,7,FALSE)*$K103</f>
        <v>0</v>
      </c>
      <c r="T103" s="214">
        <f>VLOOKUP($M103,Лист5!$A$1:$N$10,8,FALSE)*$K103</f>
        <v>0</v>
      </c>
      <c r="U103" s="214">
        <f>VLOOKUP($M103,Лист5!$A$1:$N$10,9,FALSE)*$K103</f>
        <v>0</v>
      </c>
      <c r="V103" s="214">
        <f>VLOOKUP($M103,Лист5!$A$1:$N$10,10,FALSE)*$K103</f>
        <v>0</v>
      </c>
      <c r="W103" s="214">
        <f>VLOOKUP($M103,Лист5!$A$1:$N$10,11,FALSE)*$K103</f>
        <v>0</v>
      </c>
      <c r="X103" s="214">
        <f>VLOOKUP($M103,Лист5!$A$1:$N$10,12,FALSE)*$K103</f>
        <v>0</v>
      </c>
      <c r="Y103" s="214">
        <f>VLOOKUP($M103,Лист5!$A$1:$N$10,13,FALSE)*$K103</f>
        <v>0</v>
      </c>
      <c r="Z103" t="s">
        <v>227</v>
      </c>
    </row>
    <row r="104" spans="1:26" hidden="1">
      <c r="A104" s="6"/>
      <c r="B104" s="234"/>
      <c r="C104" s="7"/>
      <c r="D104" s="7"/>
      <c r="E104" s="7"/>
      <c r="F104" s="7"/>
      <c r="G104" s="7"/>
      <c r="H104" s="39"/>
      <c r="I104" s="39"/>
      <c r="J104" s="10">
        <f t="shared" si="10"/>
        <v>0</v>
      </c>
      <c r="K104" s="10">
        <f t="shared" si="11"/>
        <v>0</v>
      </c>
      <c r="L104" s="10"/>
    </row>
    <row r="105" spans="1:26" hidden="1">
      <c r="A105" s="6"/>
      <c r="B105" s="234"/>
      <c r="C105" s="7"/>
      <c r="D105" s="7"/>
      <c r="E105" s="7"/>
      <c r="F105" s="7"/>
      <c r="G105" s="7"/>
      <c r="H105" s="39"/>
      <c r="I105" s="39"/>
      <c r="J105" s="10">
        <f t="shared" si="10"/>
        <v>0</v>
      </c>
      <c r="K105" s="10">
        <f t="shared" si="11"/>
        <v>0</v>
      </c>
      <c r="L105" s="10"/>
    </row>
    <row r="106" spans="1:26" hidden="1">
      <c r="A106" s="6"/>
      <c r="B106" s="234"/>
      <c r="C106" s="7"/>
      <c r="D106" s="7"/>
      <c r="E106" s="7"/>
      <c r="F106" s="7"/>
      <c r="G106" s="7"/>
      <c r="H106" s="39"/>
      <c r="I106" s="39"/>
      <c r="J106" s="10">
        <f t="shared" si="10"/>
        <v>0</v>
      </c>
      <c r="K106" s="10">
        <f t="shared" si="11"/>
        <v>0</v>
      </c>
      <c r="L106" s="10"/>
    </row>
    <row r="107" spans="1:26" hidden="1">
      <c r="A107" s="6"/>
      <c r="B107" s="234"/>
      <c r="C107" s="7"/>
      <c r="D107" s="7"/>
      <c r="E107" s="7"/>
      <c r="F107" s="7"/>
      <c r="G107" s="7"/>
      <c r="H107" s="39"/>
      <c r="I107" s="39"/>
      <c r="J107" s="10">
        <f t="shared" si="10"/>
        <v>0</v>
      </c>
      <c r="K107" s="10">
        <f t="shared" si="11"/>
        <v>0</v>
      </c>
      <c r="L107" s="10"/>
    </row>
    <row r="108" spans="1:26" hidden="1">
      <c r="A108" s="6"/>
      <c r="B108" s="234"/>
      <c r="C108" s="7"/>
      <c r="D108" s="7"/>
      <c r="E108" s="7"/>
      <c r="F108" s="7"/>
      <c r="G108" s="7"/>
      <c r="H108" s="39"/>
      <c r="I108" s="39"/>
      <c r="J108" s="10">
        <f t="shared" si="10"/>
        <v>0</v>
      </c>
      <c r="K108" s="10">
        <f t="shared" si="11"/>
        <v>0</v>
      </c>
      <c r="L108" s="10"/>
    </row>
    <row r="109" spans="1:26" hidden="1">
      <c r="A109" s="6"/>
      <c r="B109" s="234"/>
      <c r="C109" s="7"/>
      <c r="D109" s="7"/>
      <c r="E109" s="7"/>
      <c r="F109" s="7"/>
      <c r="G109" s="7"/>
      <c r="H109" s="39"/>
      <c r="I109" s="39"/>
      <c r="J109" s="10">
        <f t="shared" si="10"/>
        <v>0</v>
      </c>
      <c r="K109" s="10">
        <f t="shared" si="11"/>
        <v>0</v>
      </c>
      <c r="L109" s="10"/>
    </row>
    <row r="110" spans="1:26" hidden="1">
      <c r="A110" s="6"/>
      <c r="B110" s="234"/>
      <c r="C110" s="7"/>
      <c r="D110" s="7"/>
      <c r="E110" s="7"/>
      <c r="F110" s="7"/>
      <c r="G110" s="7"/>
      <c r="H110" s="39"/>
      <c r="I110" s="39"/>
      <c r="J110" s="10">
        <f t="shared" si="10"/>
        <v>0</v>
      </c>
      <c r="K110" s="10">
        <f t="shared" si="11"/>
        <v>0</v>
      </c>
      <c r="L110" s="10"/>
    </row>
    <row r="111" spans="1:26" hidden="1">
      <c r="A111" s="6"/>
      <c r="B111" s="234"/>
      <c r="C111" s="7"/>
      <c r="D111" s="7"/>
      <c r="E111" s="7"/>
      <c r="F111" s="7"/>
      <c r="G111" s="7"/>
      <c r="H111" s="39"/>
      <c r="I111" s="39"/>
      <c r="J111" s="10">
        <f t="shared" si="10"/>
        <v>0</v>
      </c>
      <c r="K111" s="10">
        <f t="shared" si="11"/>
        <v>0</v>
      </c>
      <c r="L111" s="10"/>
    </row>
    <row r="112" spans="1:26" s="13" customFormat="1">
      <c r="A112" s="20"/>
      <c r="B112" s="40">
        <v>0</v>
      </c>
      <c r="C112" s="41"/>
      <c r="D112" s="41"/>
      <c r="E112" s="41"/>
      <c r="F112" s="42"/>
      <c r="G112" s="42"/>
      <c r="H112" s="43">
        <f>SUBTOTAL(9,H25:H103)</f>
        <v>796.42774292724141</v>
      </c>
      <c r="I112" s="43"/>
      <c r="J112" s="44">
        <f>SUBTOTAL(9,J25:J103)</f>
        <v>830263.82400000002</v>
      </c>
      <c r="K112" s="44">
        <f>SUBTOTAL(9,K25:K103)</f>
        <v>644779.16006399994</v>
      </c>
      <c r="L112" s="44"/>
      <c r="N112" s="44">
        <f>SUBTOTAL(9,N25:N103)</f>
        <v>492117.03798951081</v>
      </c>
      <c r="O112" s="44">
        <f t="shared" ref="O112:Y112" si="12">SUBTOTAL(9,O25:O103)</f>
        <v>17470.933702824743</v>
      </c>
      <c r="P112" s="44">
        <f t="shared" si="12"/>
        <v>0</v>
      </c>
      <c r="Q112" s="44">
        <f t="shared" si="12"/>
        <v>14664.43652422993</v>
      </c>
      <c r="R112" s="44">
        <f t="shared" si="12"/>
        <v>24539.802155838614</v>
      </c>
      <c r="S112" s="44">
        <f t="shared" si="12"/>
        <v>74478.053134795919</v>
      </c>
      <c r="T112" s="44">
        <f t="shared" si="12"/>
        <v>0</v>
      </c>
      <c r="U112" s="44">
        <f t="shared" si="12"/>
        <v>0</v>
      </c>
      <c r="V112" s="44">
        <f t="shared" si="12"/>
        <v>0</v>
      </c>
      <c r="W112" s="44">
        <f t="shared" si="12"/>
        <v>0</v>
      </c>
      <c r="X112" s="44">
        <f t="shared" si="12"/>
        <v>21508.896556800002</v>
      </c>
      <c r="Y112" s="44">
        <f t="shared" si="12"/>
        <v>0</v>
      </c>
      <c r="Z112"/>
    </row>
    <row r="113" spans="1:7" s="13" customFormat="1" hidden="1">
      <c r="A113" s="45"/>
      <c r="B113" s="46"/>
      <c r="C113" s="45"/>
      <c r="D113" s="45"/>
      <c r="E113" s="45"/>
      <c r="F113" s="45"/>
      <c r="G113" s="45"/>
    </row>
    <row r="114" spans="1:7" s="13" customFormat="1" hidden="1">
      <c r="A114" s="45"/>
      <c r="B114" s="46"/>
      <c r="C114" s="45"/>
      <c r="D114" s="45"/>
      <c r="E114" s="45"/>
      <c r="F114" s="45"/>
      <c r="G114" s="45"/>
    </row>
    <row r="115" spans="1:7">
      <c r="C115" s="45"/>
    </row>
    <row r="116" spans="1:7">
      <c r="C116" s="45"/>
    </row>
  </sheetData>
  <autoFilter ref="B1:K114">
    <filterColumn colId="0">
      <customFilters>
        <customFilter operator="notEqual" val=" "/>
      </customFilters>
    </filterColumn>
  </autoFilter>
  <pageMargins left="0.70866141732283472" right="0.70866141732283472" top="0.74803149606299213" bottom="0.74803149606299213" header="0.31496062992125984" footer="0.31496062992125984"/>
  <pageSetup paperSize="9" orientation="landscape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B1" sqref="B1:M1"/>
    </sheetView>
  </sheetViews>
  <sheetFormatPr defaultRowHeight="15"/>
  <cols>
    <col min="1" max="1" width="17.42578125" customWidth="1"/>
    <col min="2" max="14" width="12.42578125" customWidth="1"/>
  </cols>
  <sheetData>
    <row r="1" spans="1:15" ht="67.5" customHeight="1" thickBot="1">
      <c r="A1" s="45"/>
      <c r="B1" s="49" t="s">
        <v>488</v>
      </c>
      <c r="C1" s="49" t="s">
        <v>352</v>
      </c>
      <c r="D1" s="49" t="s">
        <v>354</v>
      </c>
      <c r="E1" s="49" t="s">
        <v>489</v>
      </c>
      <c r="F1" s="49" t="s">
        <v>490</v>
      </c>
      <c r="G1" s="49" t="s">
        <v>357</v>
      </c>
      <c r="H1" s="49" t="s">
        <v>359</v>
      </c>
      <c r="I1" s="49" t="s">
        <v>171</v>
      </c>
      <c r="J1" s="49" t="s">
        <v>172</v>
      </c>
      <c r="K1" s="49" t="s">
        <v>173</v>
      </c>
      <c r="L1" s="49" t="s">
        <v>360</v>
      </c>
      <c r="M1" s="49" t="s">
        <v>463</v>
      </c>
      <c r="N1" s="49" t="s">
        <v>351</v>
      </c>
      <c r="O1" s="49"/>
    </row>
    <row r="2" spans="1:15">
      <c r="A2" s="114" t="s">
        <v>24</v>
      </c>
      <c r="B2" s="222">
        <v>0.78616352201257855</v>
      </c>
      <c r="C2" s="222">
        <v>0</v>
      </c>
      <c r="D2" s="222">
        <v>2.7515723270440252E-2</v>
      </c>
      <c r="E2" s="222">
        <v>2.1226415094339625E-2</v>
      </c>
      <c r="F2" s="222">
        <v>0</v>
      </c>
      <c r="G2" s="222">
        <v>0</v>
      </c>
      <c r="H2" s="222">
        <v>0.12578616352201258</v>
      </c>
      <c r="I2" s="222">
        <v>3.1446540880503145E-2</v>
      </c>
      <c r="J2" s="222">
        <v>7.8616352201257862E-3</v>
      </c>
      <c r="K2" s="222">
        <v>0</v>
      </c>
      <c r="L2" s="222">
        <v>0</v>
      </c>
      <c r="M2" s="222"/>
      <c r="N2" s="220">
        <v>1</v>
      </c>
      <c r="O2" s="49"/>
    </row>
    <row r="3" spans="1:15">
      <c r="A3" s="117" t="s">
        <v>486</v>
      </c>
      <c r="B3" s="224">
        <v>0.78926598263614833</v>
      </c>
      <c r="C3" s="224">
        <v>2.9202841357537489E-2</v>
      </c>
      <c r="D3" s="224">
        <v>0</v>
      </c>
      <c r="E3" s="224">
        <v>2.3677979479084451E-2</v>
      </c>
      <c r="F3" s="224">
        <v>3.9463299131807419E-2</v>
      </c>
      <c r="G3" s="224">
        <v>0.11838989739542226</v>
      </c>
      <c r="H3" s="224">
        <v>0</v>
      </c>
      <c r="I3" s="224">
        <v>0</v>
      </c>
      <c r="J3" s="224">
        <v>0</v>
      </c>
      <c r="K3" s="224">
        <v>7.8833267638943642E-4</v>
      </c>
      <c r="L3" s="224">
        <v>0</v>
      </c>
      <c r="M3" s="224"/>
      <c r="N3" s="221">
        <v>1</v>
      </c>
      <c r="O3" s="49"/>
    </row>
    <row r="4" spans="1:15">
      <c r="A4" s="117" t="s">
        <v>43</v>
      </c>
      <c r="B4" s="224">
        <v>0.78926598263614833</v>
      </c>
      <c r="C4" s="224">
        <v>2.9202841357537489E-2</v>
      </c>
      <c r="D4" s="224">
        <v>0</v>
      </c>
      <c r="E4" s="224">
        <v>2.3677979479084451E-2</v>
      </c>
      <c r="F4" s="224">
        <v>3.9463299131807419E-2</v>
      </c>
      <c r="G4" s="224">
        <v>0.11838989739542226</v>
      </c>
      <c r="H4" s="224">
        <v>0</v>
      </c>
      <c r="I4" s="224">
        <v>0</v>
      </c>
      <c r="J4" s="224">
        <v>0</v>
      </c>
      <c r="K4" s="224">
        <v>0</v>
      </c>
      <c r="L4" s="224">
        <v>0</v>
      </c>
      <c r="M4" s="224"/>
      <c r="N4" s="221">
        <v>1</v>
      </c>
      <c r="O4" s="49"/>
    </row>
    <row r="5" spans="1:15">
      <c r="A5" s="29" t="s">
        <v>73</v>
      </c>
      <c r="B5" s="224">
        <v>0.77712154180913895</v>
      </c>
      <c r="C5" s="224">
        <v>2.6655268884053462E-2</v>
      </c>
      <c r="D5" s="224">
        <v>0</v>
      </c>
      <c r="E5" s="224">
        <v>1.9816599316133041E-2</v>
      </c>
      <c r="F5" s="224">
        <v>3.652471246502953E-2</v>
      </c>
      <c r="G5" s="224">
        <v>0.13988187752564502</v>
      </c>
      <c r="H5" s="224">
        <v>0</v>
      </c>
      <c r="I5" s="224">
        <v>0</v>
      </c>
      <c r="J5" s="224">
        <v>0</v>
      </c>
      <c r="K5" s="224">
        <v>0</v>
      </c>
      <c r="L5" s="224">
        <v>0</v>
      </c>
      <c r="M5" s="224"/>
      <c r="N5" s="221">
        <v>1</v>
      </c>
      <c r="O5" s="49"/>
    </row>
    <row r="6" spans="1:15">
      <c r="A6" s="119" t="s">
        <v>70</v>
      </c>
      <c r="B6" s="224">
        <v>0.55379746835443033</v>
      </c>
      <c r="C6" s="224">
        <v>1.8829113924050629E-2</v>
      </c>
      <c r="D6" s="224">
        <v>0</v>
      </c>
      <c r="E6" s="224">
        <v>1.661392405063291E-2</v>
      </c>
      <c r="F6" s="224">
        <v>2.7689873417721514E-2</v>
      </c>
      <c r="G6" s="224">
        <v>8.3069620253164542E-2</v>
      </c>
      <c r="H6" s="224">
        <v>0</v>
      </c>
      <c r="I6" s="224">
        <v>0</v>
      </c>
      <c r="J6" s="224">
        <v>0</v>
      </c>
      <c r="K6" s="224">
        <v>0</v>
      </c>
      <c r="L6" s="224">
        <v>0.3</v>
      </c>
      <c r="M6" s="224"/>
      <c r="N6" s="221">
        <v>1</v>
      </c>
      <c r="O6" s="49"/>
    </row>
    <row r="7" spans="1:15">
      <c r="A7" s="120" t="s">
        <v>487</v>
      </c>
      <c r="B7" s="224">
        <v>0.79113924050632911</v>
      </c>
      <c r="C7" s="224">
        <v>2.6898734177215188E-2</v>
      </c>
      <c r="D7" s="224">
        <v>0</v>
      </c>
      <c r="E7" s="224">
        <v>2.3734177215189872E-2</v>
      </c>
      <c r="F7" s="224">
        <v>3.9556962025316451E-2</v>
      </c>
      <c r="G7" s="224">
        <v>0.11867088607594936</v>
      </c>
      <c r="H7" s="224">
        <v>0</v>
      </c>
      <c r="I7" s="224">
        <v>0</v>
      </c>
      <c r="J7" s="224">
        <v>0</v>
      </c>
      <c r="K7" s="224">
        <v>7.8833267638943642E-4</v>
      </c>
      <c r="L7" s="224">
        <v>0</v>
      </c>
      <c r="M7" s="224"/>
      <c r="N7" s="221">
        <v>1</v>
      </c>
      <c r="O7" s="49"/>
    </row>
    <row r="8" spans="1:15">
      <c r="A8" s="120" t="s">
        <v>38</v>
      </c>
      <c r="B8" s="224">
        <v>0.79113924050632911</v>
      </c>
      <c r="C8" s="224">
        <v>2.6898734177215188E-2</v>
      </c>
      <c r="D8" s="224">
        <v>0</v>
      </c>
      <c r="E8" s="224">
        <v>2.3734177215189872E-2</v>
      </c>
      <c r="F8" s="224">
        <v>3.9556962025316451E-2</v>
      </c>
      <c r="G8" s="224">
        <v>0.11867088607594936</v>
      </c>
      <c r="H8" s="224">
        <v>0</v>
      </c>
      <c r="I8" s="224">
        <v>0</v>
      </c>
      <c r="J8" s="224">
        <v>0</v>
      </c>
      <c r="K8" s="224">
        <v>0</v>
      </c>
      <c r="L8" s="224">
        <v>0</v>
      </c>
      <c r="M8" s="224"/>
      <c r="N8" s="221">
        <v>1</v>
      </c>
      <c r="O8" s="49"/>
    </row>
    <row r="9" spans="1:15">
      <c r="A9" s="574" t="s">
        <v>462</v>
      </c>
      <c r="B9" s="229">
        <v>0.78740157480314965</v>
      </c>
      <c r="C9" s="229">
        <v>2.7559055118110236E-2</v>
      </c>
      <c r="D9" s="229">
        <v>0</v>
      </c>
      <c r="E9" s="229">
        <v>0</v>
      </c>
      <c r="F9" s="229">
        <v>3.937007874015748E-2</v>
      </c>
      <c r="G9" s="229">
        <v>0.13385826771653545</v>
      </c>
      <c r="H9" s="229">
        <v>0</v>
      </c>
      <c r="I9" s="229">
        <v>0</v>
      </c>
      <c r="J9" s="229">
        <v>0</v>
      </c>
      <c r="K9" s="229">
        <v>0</v>
      </c>
      <c r="L9" s="229">
        <v>0</v>
      </c>
      <c r="M9" s="229">
        <v>1.2E-2</v>
      </c>
      <c r="N9" s="221">
        <v>1</v>
      </c>
      <c r="O9" s="49"/>
    </row>
    <row r="10" spans="1:15" ht="15.75" thickBot="1">
      <c r="A10" s="121" t="s">
        <v>141</v>
      </c>
      <c r="B10" s="225"/>
      <c r="C10" s="226"/>
      <c r="D10" s="226"/>
      <c r="E10" s="226"/>
      <c r="F10" s="226"/>
      <c r="G10" s="227"/>
      <c r="H10" s="227"/>
      <c r="I10" s="227"/>
      <c r="J10" s="227"/>
      <c r="K10" s="227"/>
      <c r="L10" s="224">
        <v>1</v>
      </c>
      <c r="M10" s="224"/>
      <c r="N10" s="221">
        <v>1</v>
      </c>
      <c r="O10" s="49"/>
    </row>
    <row r="11" spans="1:15">
      <c r="N11" s="13"/>
      <c r="O11" s="49"/>
    </row>
    <row r="12" spans="1:15">
      <c r="B12" s="575">
        <v>212</v>
      </c>
      <c r="C12" s="575">
        <v>7.21</v>
      </c>
      <c r="D12" s="575"/>
      <c r="E12" s="575">
        <v>6.36</v>
      </c>
      <c r="F12" s="575">
        <v>10.6</v>
      </c>
      <c r="G12" s="575">
        <v>31.8</v>
      </c>
      <c r="H12" s="575"/>
      <c r="I12" s="575"/>
      <c r="J12" s="575"/>
      <c r="K12" s="575"/>
      <c r="L12" s="575"/>
      <c r="M12" s="575"/>
      <c r="N12" s="575">
        <f>SUM(B12:M12)</f>
        <v>267.97000000000003</v>
      </c>
      <c r="O12" s="49"/>
    </row>
    <row r="13" spans="1:15">
      <c r="B13" s="579">
        <f t="shared" ref="B13:M13" si="0">B12/$N$12</f>
        <v>0.79113333582117396</v>
      </c>
      <c r="C13" s="579">
        <f t="shared" si="0"/>
        <v>2.6905996939955962E-2</v>
      </c>
      <c r="D13" s="579">
        <f t="shared" si="0"/>
        <v>0</v>
      </c>
      <c r="E13" s="579">
        <f t="shared" si="0"/>
        <v>2.373400007463522E-2</v>
      </c>
      <c r="F13" s="579">
        <f t="shared" si="0"/>
        <v>3.9556666791058695E-2</v>
      </c>
      <c r="G13" s="579">
        <f t="shared" si="0"/>
        <v>0.1186700003731761</v>
      </c>
      <c r="H13" s="579">
        <f t="shared" si="0"/>
        <v>0</v>
      </c>
      <c r="I13" s="579">
        <f t="shared" si="0"/>
        <v>0</v>
      </c>
      <c r="J13" s="579">
        <f t="shared" si="0"/>
        <v>0</v>
      </c>
      <c r="K13" s="579">
        <f t="shared" si="0"/>
        <v>0</v>
      </c>
      <c r="L13" s="579">
        <f t="shared" si="0"/>
        <v>0</v>
      </c>
      <c r="M13" s="579">
        <f t="shared" si="0"/>
        <v>0</v>
      </c>
      <c r="N13" s="579">
        <f>SUM(B13:M13)</f>
        <v>1</v>
      </c>
    </row>
    <row r="14" spans="1:15">
      <c r="A14" s="123"/>
      <c r="B14" s="214"/>
      <c r="J14" s="13"/>
    </row>
    <row r="15" spans="1:15">
      <c r="A15" s="123"/>
      <c r="B15" s="214"/>
      <c r="J15" s="13"/>
    </row>
    <row r="16" spans="1:15">
      <c r="A16" s="123"/>
      <c r="B16" s="214"/>
      <c r="J16" s="13"/>
    </row>
    <row r="17" spans="1:2">
      <c r="A17" s="123"/>
      <c r="B17" s="214"/>
    </row>
    <row r="18" spans="1:2">
      <c r="A18" s="123"/>
      <c r="B18" s="214"/>
    </row>
    <row r="19" spans="1:2">
      <c r="A19" s="123"/>
      <c r="B19" s="214"/>
    </row>
    <row r="20" spans="1:2">
      <c r="A20" s="123"/>
      <c r="B20" s="214"/>
    </row>
    <row r="21" spans="1:2">
      <c r="A21" s="123"/>
      <c r="B21" s="214"/>
    </row>
    <row r="22" spans="1:2">
      <c r="A22" s="123"/>
      <c r="B22" s="2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GK228"/>
  <sheetViews>
    <sheetView zoomScaleNormal="100" workbookViewId="0">
      <pane xSplit="1" ySplit="4" topLeftCell="CX5" activePane="bottomRight" state="frozen"/>
      <selection activeCell="F30" sqref="F30"/>
      <selection pane="topRight" activeCell="F30" sqref="F30"/>
      <selection pane="bottomLeft" activeCell="F30" sqref="F30"/>
      <selection pane="bottomRight" activeCell="DF11" sqref="DF11"/>
    </sheetView>
  </sheetViews>
  <sheetFormatPr defaultRowHeight="15"/>
  <cols>
    <col min="1" max="1" width="41.5703125" style="205" bestFit="1" customWidth="1"/>
    <col min="2" max="2" width="13.140625" bestFit="1" customWidth="1"/>
    <col min="3" max="3" width="8.140625" bestFit="1" customWidth="1"/>
    <col min="4" max="4" width="15.140625" bestFit="1" customWidth="1"/>
    <col min="5" max="5" width="13.140625" bestFit="1" customWidth="1"/>
    <col min="6" max="6" width="8.140625" bestFit="1" customWidth="1"/>
    <col min="7" max="7" width="15.140625" bestFit="1" customWidth="1"/>
    <col min="8" max="8" width="12.5703125" bestFit="1" customWidth="1"/>
    <col min="9" max="9" width="13.5703125" customWidth="1"/>
    <col min="10" max="10" width="14.28515625" bestFit="1" customWidth="1"/>
    <col min="11" max="11" width="13.42578125" hidden="1" customWidth="1"/>
    <col min="12" max="12" width="6.7109375" hidden="1" customWidth="1"/>
    <col min="13" max="13" width="14.28515625" hidden="1" customWidth="1"/>
    <col min="14" max="14" width="12.5703125" bestFit="1" customWidth="1"/>
    <col min="15" max="15" width="11.5703125" bestFit="1" customWidth="1"/>
    <col min="16" max="16" width="14.28515625" bestFit="1" customWidth="1"/>
    <col min="17" max="17" width="12.42578125" bestFit="1" customWidth="1"/>
    <col min="18" max="18" width="11.42578125" customWidth="1"/>
    <col min="19" max="19" width="14.28515625" bestFit="1" customWidth="1"/>
    <col min="20" max="20" width="13" bestFit="1" customWidth="1"/>
    <col min="21" max="21" width="10.5703125" customWidth="1"/>
    <col min="22" max="22" width="14.28515625" bestFit="1" customWidth="1"/>
    <col min="23" max="23" width="12.42578125" hidden="1" customWidth="1"/>
    <col min="24" max="24" width="6.7109375" hidden="1" customWidth="1"/>
    <col min="25" max="25" width="14.28515625" hidden="1" customWidth="1"/>
    <col min="26" max="26" width="13" bestFit="1" customWidth="1"/>
    <col min="27" max="27" width="11.5703125" bestFit="1" customWidth="1"/>
    <col min="28" max="28" width="14.28515625" bestFit="1" customWidth="1"/>
    <col min="29" max="29" width="13" bestFit="1" customWidth="1"/>
    <col min="30" max="30" width="11.28515625" customWidth="1"/>
    <col min="31" max="31" width="14.28515625" bestFit="1" customWidth="1"/>
    <col min="32" max="32" width="13" bestFit="1" customWidth="1"/>
    <col min="33" max="33" width="8.5703125" customWidth="1"/>
    <col min="34" max="34" width="14.28515625" bestFit="1" customWidth="1"/>
    <col min="35" max="35" width="12.5703125" bestFit="1" customWidth="1"/>
    <col min="36" max="36" width="10.42578125" customWidth="1"/>
    <col min="37" max="37" width="15.140625" bestFit="1" customWidth="1"/>
    <col min="38" max="38" width="13.140625" bestFit="1" customWidth="1"/>
    <col min="39" max="39" width="10.42578125" customWidth="1"/>
    <col min="40" max="40" width="15.140625" bestFit="1" customWidth="1"/>
    <col min="41" max="41" width="13.140625" bestFit="1" customWidth="1"/>
    <col min="42" max="42" width="8.140625" bestFit="1" customWidth="1"/>
    <col min="43" max="43" width="15.140625" bestFit="1" customWidth="1"/>
    <col min="44" max="44" width="16.28515625" bestFit="1" customWidth="1"/>
    <col min="45" max="45" width="7.140625" bestFit="1" customWidth="1"/>
    <col min="46" max="46" width="15.140625" bestFit="1" customWidth="1"/>
    <col min="47" max="47" width="16.28515625" bestFit="1" customWidth="1"/>
    <col min="48" max="48" width="7.140625" bestFit="1" customWidth="1"/>
    <col min="49" max="49" width="15.140625" bestFit="1" customWidth="1"/>
    <col min="50" max="50" width="14.28515625" bestFit="1" customWidth="1"/>
    <col min="51" max="51" width="12.28515625" bestFit="1" customWidth="1"/>
    <col min="52" max="52" width="15.140625" bestFit="1" customWidth="1"/>
    <col min="53" max="53" width="13.140625" bestFit="1" customWidth="1"/>
    <col min="54" max="54" width="10.42578125" customWidth="1"/>
    <col min="55" max="55" width="15.140625" bestFit="1" customWidth="1"/>
    <col min="56" max="56" width="14.28515625" bestFit="1" customWidth="1"/>
    <col min="57" max="57" width="9" customWidth="1"/>
    <col min="58" max="58" width="15.140625" customWidth="1"/>
    <col min="59" max="60" width="10.140625" customWidth="1"/>
    <col min="61" max="61" width="12.28515625" bestFit="1" customWidth="1"/>
    <col min="62" max="62" width="13.140625" bestFit="1" customWidth="1"/>
    <col min="63" max="63" width="8.140625" bestFit="1" customWidth="1"/>
    <col min="64" max="64" width="15.140625" bestFit="1" customWidth="1"/>
    <col min="65" max="65" width="13.140625" bestFit="1" customWidth="1"/>
    <col min="66" max="66" width="10" customWidth="1"/>
    <col min="67" max="69" width="10.5703125" customWidth="1"/>
    <col min="70" max="70" width="13.85546875" bestFit="1" customWidth="1"/>
    <col min="71" max="71" width="13" bestFit="1" customWidth="1"/>
    <col min="72" max="72" width="11" bestFit="1" customWidth="1"/>
    <col min="73" max="73" width="11.85546875" customWidth="1"/>
    <col min="74" max="78" width="13" customWidth="1"/>
    <col min="79" max="79" width="13.85546875" bestFit="1" customWidth="1"/>
    <col min="80" max="82" width="14" customWidth="1"/>
    <col min="83" max="83" width="13" bestFit="1" customWidth="1"/>
    <col min="84" max="84" width="11" bestFit="1" customWidth="1"/>
    <col min="85" max="87" width="10.7109375" customWidth="1"/>
    <col min="88" max="88" width="13.85546875" bestFit="1" customWidth="1"/>
    <col min="89" max="89" width="12.85546875" customWidth="1"/>
    <col min="90" max="90" width="11" bestFit="1" customWidth="1"/>
    <col min="91" max="91" width="14.28515625" bestFit="1" customWidth="1"/>
    <col min="92" max="92" width="12.5703125" bestFit="1" customWidth="1"/>
    <col min="93" max="93" width="11.5703125" bestFit="1" customWidth="1"/>
    <col min="94" max="94" width="19.140625" bestFit="1" customWidth="1"/>
    <col min="95" max="95" width="13" bestFit="1" customWidth="1"/>
    <col min="96" max="96" width="11" bestFit="1" customWidth="1"/>
    <col min="97" max="97" width="11" customWidth="1"/>
    <col min="98" max="98" width="12.5703125" bestFit="1" customWidth="1"/>
    <col min="99" max="99" width="11.5703125" bestFit="1" customWidth="1"/>
    <col min="100" max="100" width="12.5703125" bestFit="1" customWidth="1"/>
    <col min="101" max="102" width="10.5703125" customWidth="1"/>
    <col min="103" max="103" width="11.5703125" bestFit="1" customWidth="1"/>
    <col min="104" max="106" width="11.85546875" customWidth="1"/>
    <col min="107" max="107" width="12" customWidth="1"/>
    <col min="108" max="108" width="13" customWidth="1"/>
    <col min="109" max="109" width="13.85546875" bestFit="1" customWidth="1"/>
    <col min="110" max="112" width="10.7109375" customWidth="1"/>
    <col min="113" max="152" width="10.7109375" hidden="1" customWidth="1"/>
    <col min="153" max="153" width="10.7109375" customWidth="1"/>
    <col min="154" max="154" width="7.7109375" hidden="1" customWidth="1"/>
    <col min="155" max="155" width="7.42578125" hidden="1" customWidth="1"/>
    <col min="156" max="156" width="13" hidden="1" customWidth="1"/>
    <col min="157" max="157" width="6.42578125" hidden="1" customWidth="1"/>
    <col min="158" max="158" width="8.42578125" hidden="1" customWidth="1"/>
    <col min="159" max="159" width="13" hidden="1" customWidth="1"/>
    <col min="160" max="160" width="7.7109375" hidden="1" customWidth="1"/>
    <col min="161" max="161" width="9.42578125" hidden="1" customWidth="1"/>
    <col min="162" max="162" width="13" hidden="1" customWidth="1"/>
    <col min="163" max="163" width="6.28515625" hidden="1" customWidth="1"/>
    <col min="164" max="164" width="8.42578125" hidden="1" customWidth="1"/>
    <col min="165" max="165" width="13" hidden="1" customWidth="1"/>
    <col min="166" max="166" width="19" hidden="1" customWidth="1"/>
    <col min="167" max="167" width="8.5703125" hidden="1" customWidth="1"/>
    <col min="168" max="168" width="6.42578125" hidden="1" customWidth="1"/>
    <col min="169" max="169" width="9.42578125" hidden="1" customWidth="1"/>
    <col min="170" max="170" width="13" hidden="1" customWidth="1"/>
    <col min="171" max="171" width="6.28515625" hidden="1" customWidth="1"/>
    <col min="172" max="172" width="8.42578125" hidden="1" customWidth="1"/>
    <col min="173" max="173" width="13" hidden="1" customWidth="1"/>
    <col min="174" max="174" width="19" hidden="1" customWidth="1"/>
    <col min="175" max="176" width="8.5703125" hidden="1" customWidth="1"/>
    <col min="177" max="177" width="6.42578125" hidden="1" customWidth="1"/>
    <col min="178" max="178" width="7.7109375" hidden="1" customWidth="1"/>
    <col min="179" max="179" width="13.140625" hidden="1" customWidth="1"/>
    <col min="180" max="180" width="8.5703125" hidden="1" customWidth="1"/>
    <col min="181" max="181" width="9.42578125" hidden="1" customWidth="1"/>
    <col min="182" max="182" width="6.42578125" hidden="1" customWidth="1"/>
    <col min="183" max="183" width="7.42578125" hidden="1" customWidth="1"/>
    <col min="184" max="185" width="10.5703125" hidden="1" customWidth="1"/>
    <col min="186" max="190" width="10.5703125" customWidth="1"/>
    <col min="191" max="195" width="9.28515625" customWidth="1"/>
    <col min="270" max="270" width="41.5703125" bestFit="1" customWidth="1"/>
    <col min="271" max="271" width="14" bestFit="1" customWidth="1"/>
    <col min="272" max="272" width="9" customWidth="1"/>
    <col min="273" max="273" width="10" bestFit="1" customWidth="1"/>
    <col min="274" max="274" width="14" bestFit="1" customWidth="1"/>
    <col min="275" max="275" width="9" customWidth="1"/>
    <col min="276" max="276" width="10" bestFit="1" customWidth="1"/>
    <col min="277" max="277" width="14" bestFit="1" customWidth="1"/>
    <col min="278" max="278" width="9" customWidth="1"/>
    <col min="279" max="279" width="10" bestFit="1" customWidth="1"/>
    <col min="280" max="280" width="14" bestFit="1" customWidth="1"/>
    <col min="281" max="281" width="9" customWidth="1"/>
    <col min="282" max="282" width="10" bestFit="1" customWidth="1"/>
    <col min="283" max="283" width="14" bestFit="1" customWidth="1"/>
    <col min="284" max="284" width="9" customWidth="1"/>
    <col min="285" max="285" width="10" bestFit="1" customWidth="1"/>
    <col min="286" max="286" width="13.42578125" bestFit="1" customWidth="1"/>
    <col min="287" max="287" width="7.5703125" bestFit="1" customWidth="1"/>
    <col min="288" max="288" width="10" bestFit="1" customWidth="1"/>
    <col min="289" max="289" width="13.42578125" bestFit="1" customWidth="1"/>
    <col min="290" max="290" width="7.5703125" bestFit="1" customWidth="1"/>
    <col min="291" max="291" width="10" bestFit="1" customWidth="1"/>
    <col min="292" max="292" width="16" bestFit="1" customWidth="1"/>
    <col min="293" max="293" width="7.5703125" bestFit="1" customWidth="1"/>
    <col min="294" max="294" width="10" bestFit="1" customWidth="1"/>
    <col min="295" max="295" width="12.5703125" bestFit="1" customWidth="1"/>
    <col min="296" max="296" width="7.5703125" bestFit="1" customWidth="1"/>
    <col min="297" max="297" width="10" bestFit="1" customWidth="1"/>
    <col min="298" max="298" width="12.5703125" bestFit="1" customWidth="1"/>
    <col min="299" max="299" width="7.5703125" bestFit="1" customWidth="1"/>
    <col min="300" max="300" width="10" bestFit="1" customWidth="1"/>
    <col min="301" max="301" width="13.42578125" bestFit="1" customWidth="1"/>
    <col min="302" max="302" width="7.5703125" bestFit="1" customWidth="1"/>
    <col min="303" max="303" width="10" bestFit="1" customWidth="1"/>
    <col min="304" max="304" width="15.28515625" bestFit="1" customWidth="1"/>
    <col min="305" max="305" width="7.5703125" bestFit="1" customWidth="1"/>
    <col min="306" max="306" width="10" bestFit="1" customWidth="1"/>
    <col min="307" max="307" width="12.5703125" bestFit="1" customWidth="1"/>
    <col min="308" max="308" width="7.5703125" bestFit="1" customWidth="1"/>
    <col min="309" max="309" width="10" bestFit="1" customWidth="1"/>
    <col min="310" max="310" width="12.85546875" bestFit="1" customWidth="1"/>
    <col min="311" max="311" width="7.5703125" bestFit="1" customWidth="1"/>
    <col min="312" max="312" width="10" bestFit="1" customWidth="1"/>
    <col min="313" max="313" width="12.85546875" bestFit="1" customWidth="1"/>
    <col min="314" max="314" width="7.5703125" bestFit="1" customWidth="1"/>
    <col min="315" max="315" width="10" bestFit="1" customWidth="1"/>
    <col min="316" max="316" width="12.85546875" bestFit="1" customWidth="1"/>
    <col min="317" max="317" width="7.5703125" bestFit="1" customWidth="1"/>
    <col min="318" max="318" width="10" bestFit="1" customWidth="1"/>
    <col min="319" max="319" width="12.85546875" bestFit="1" customWidth="1"/>
    <col min="320" max="320" width="7.5703125" bestFit="1" customWidth="1"/>
    <col min="321" max="321" width="10" bestFit="1" customWidth="1"/>
    <col min="322" max="322" width="12.85546875" bestFit="1" customWidth="1"/>
    <col min="323" max="323" width="7.5703125" bestFit="1" customWidth="1"/>
    <col min="324" max="324" width="10" bestFit="1" customWidth="1"/>
    <col min="325" max="325" width="12.85546875" bestFit="1" customWidth="1"/>
    <col min="326" max="326" width="7.5703125" bestFit="1" customWidth="1"/>
    <col min="327" max="327" width="10" bestFit="1" customWidth="1"/>
    <col min="328" max="328" width="12.85546875" bestFit="1" customWidth="1"/>
    <col min="329" max="329" width="7.5703125" bestFit="1" customWidth="1"/>
    <col min="330" max="330" width="10" bestFit="1" customWidth="1"/>
    <col min="331" max="331" width="12.85546875" bestFit="1" customWidth="1"/>
    <col min="332" max="332" width="7.5703125" bestFit="1" customWidth="1"/>
    <col min="333" max="333" width="10" bestFit="1" customWidth="1"/>
    <col min="334" max="334" width="12.85546875" bestFit="1" customWidth="1"/>
    <col min="335" max="335" width="7.5703125" bestFit="1" customWidth="1"/>
    <col min="336" max="336" width="10" bestFit="1" customWidth="1"/>
    <col min="337" max="337" width="12.85546875" bestFit="1" customWidth="1"/>
    <col min="338" max="338" width="7.5703125" bestFit="1" customWidth="1"/>
    <col min="339" max="339" width="10" bestFit="1" customWidth="1"/>
    <col min="340" max="340" width="12.85546875" bestFit="1" customWidth="1"/>
    <col min="341" max="341" width="7.5703125" bestFit="1" customWidth="1"/>
    <col min="342" max="342" width="10" bestFit="1" customWidth="1"/>
    <col min="343" max="343" width="12.85546875" bestFit="1" customWidth="1"/>
    <col min="344" max="344" width="7.5703125" bestFit="1" customWidth="1"/>
    <col min="345" max="345" width="10" bestFit="1" customWidth="1"/>
    <col min="346" max="346" width="12.85546875" bestFit="1" customWidth="1"/>
    <col min="347" max="347" width="7.5703125" bestFit="1" customWidth="1"/>
    <col min="348" max="348" width="10" bestFit="1" customWidth="1"/>
    <col min="349" max="349" width="12.85546875" bestFit="1" customWidth="1"/>
    <col min="350" max="350" width="7.5703125" bestFit="1" customWidth="1"/>
    <col min="351" max="351" width="10" bestFit="1" customWidth="1"/>
    <col min="352" max="352" width="12.85546875" bestFit="1" customWidth="1"/>
    <col min="353" max="353" width="7.5703125" bestFit="1" customWidth="1"/>
    <col min="354" max="354" width="10" bestFit="1" customWidth="1"/>
    <col min="355" max="355" width="12.85546875" bestFit="1" customWidth="1"/>
    <col min="356" max="356" width="7.5703125" bestFit="1" customWidth="1"/>
    <col min="357" max="357" width="10" bestFit="1" customWidth="1"/>
    <col min="358" max="358" width="12.85546875" bestFit="1" customWidth="1"/>
    <col min="359" max="359" width="7.5703125" bestFit="1" customWidth="1"/>
    <col min="360" max="360" width="10" bestFit="1" customWidth="1"/>
    <col min="361" max="361" width="12.85546875" bestFit="1" customWidth="1"/>
    <col min="362" max="362" width="7.5703125" bestFit="1" customWidth="1"/>
    <col min="363" max="363" width="10" bestFit="1" customWidth="1"/>
    <col min="364" max="364" width="12.85546875" bestFit="1" customWidth="1"/>
    <col min="365" max="365" width="7.5703125" bestFit="1" customWidth="1"/>
    <col min="366" max="366" width="10" bestFit="1" customWidth="1"/>
    <col min="367" max="367" width="12.85546875" bestFit="1" customWidth="1"/>
    <col min="368" max="368" width="7.5703125" bestFit="1" customWidth="1"/>
    <col min="369" max="369" width="10" bestFit="1" customWidth="1"/>
    <col min="370" max="370" width="12.85546875" bestFit="1" customWidth="1"/>
    <col min="371" max="371" width="7.5703125" bestFit="1" customWidth="1"/>
    <col min="372" max="372" width="10" bestFit="1" customWidth="1"/>
    <col min="373" max="373" width="12.85546875" bestFit="1" customWidth="1"/>
    <col min="374" max="374" width="7.5703125" bestFit="1" customWidth="1"/>
    <col min="375" max="375" width="10" bestFit="1" customWidth="1"/>
    <col min="376" max="376" width="12.85546875" bestFit="1" customWidth="1"/>
    <col min="377" max="377" width="7.5703125" bestFit="1" customWidth="1"/>
    <col min="378" max="378" width="10" bestFit="1" customWidth="1"/>
    <col min="379" max="379" width="12.85546875" bestFit="1" customWidth="1"/>
    <col min="380" max="380" width="7.5703125" bestFit="1" customWidth="1"/>
    <col min="381" max="381" width="10" bestFit="1" customWidth="1"/>
    <col min="382" max="382" width="12.85546875" bestFit="1" customWidth="1"/>
    <col min="383" max="383" width="7.5703125" bestFit="1" customWidth="1"/>
    <col min="384" max="384" width="10" bestFit="1" customWidth="1"/>
    <col min="385" max="385" width="12.85546875" bestFit="1" customWidth="1"/>
    <col min="386" max="386" width="7.5703125" bestFit="1" customWidth="1"/>
    <col min="387" max="387" width="10" bestFit="1" customWidth="1"/>
    <col min="388" max="388" width="12.85546875" bestFit="1" customWidth="1"/>
    <col min="389" max="389" width="7.5703125" bestFit="1" customWidth="1"/>
    <col min="390" max="390" width="10" bestFit="1" customWidth="1"/>
    <col min="391" max="391" width="12.85546875" bestFit="1" customWidth="1"/>
    <col min="392" max="392" width="7.5703125" bestFit="1" customWidth="1"/>
    <col min="393" max="393" width="10" bestFit="1" customWidth="1"/>
    <col min="394" max="394" width="12.85546875" bestFit="1" customWidth="1"/>
    <col min="395" max="395" width="7.5703125" bestFit="1" customWidth="1"/>
    <col min="396" max="396" width="10" bestFit="1" customWidth="1"/>
    <col min="397" max="397" width="12.85546875" bestFit="1" customWidth="1"/>
    <col min="398" max="398" width="7.5703125" bestFit="1" customWidth="1"/>
    <col min="399" max="399" width="10" bestFit="1" customWidth="1"/>
    <col min="400" max="400" width="12.85546875" bestFit="1" customWidth="1"/>
    <col min="401" max="401" width="7.5703125" bestFit="1" customWidth="1"/>
    <col min="402" max="402" width="10" bestFit="1" customWidth="1"/>
    <col min="403" max="403" width="12.85546875" bestFit="1" customWidth="1"/>
    <col min="404" max="404" width="7.5703125" bestFit="1" customWidth="1"/>
    <col min="405" max="405" width="10" bestFit="1" customWidth="1"/>
    <col min="406" max="406" width="12.85546875" bestFit="1" customWidth="1"/>
    <col min="407" max="407" width="7.5703125" bestFit="1" customWidth="1"/>
    <col min="408" max="408" width="10" bestFit="1" customWidth="1"/>
    <col min="409" max="409" width="12.85546875" bestFit="1" customWidth="1"/>
    <col min="410" max="410" width="7.5703125" bestFit="1" customWidth="1"/>
    <col min="411" max="411" width="10" bestFit="1" customWidth="1"/>
    <col min="412" max="412" width="12.85546875" bestFit="1" customWidth="1"/>
    <col min="413" max="413" width="7.5703125" bestFit="1" customWidth="1"/>
    <col min="414" max="414" width="10" bestFit="1" customWidth="1"/>
    <col min="415" max="415" width="12.85546875" bestFit="1" customWidth="1"/>
    <col min="416" max="416" width="7.5703125" bestFit="1" customWidth="1"/>
    <col min="417" max="417" width="10" bestFit="1" customWidth="1"/>
    <col min="418" max="418" width="10.140625" customWidth="1"/>
    <col min="419" max="448" width="0" hidden="1" customWidth="1"/>
    <col min="526" max="526" width="41.5703125" bestFit="1" customWidth="1"/>
    <col min="527" max="527" width="14" bestFit="1" customWidth="1"/>
    <col min="528" max="528" width="9" customWidth="1"/>
    <col min="529" max="529" width="10" bestFit="1" customWidth="1"/>
    <col min="530" max="530" width="14" bestFit="1" customWidth="1"/>
    <col min="531" max="531" width="9" customWidth="1"/>
    <col min="532" max="532" width="10" bestFit="1" customWidth="1"/>
    <col min="533" max="533" width="14" bestFit="1" customWidth="1"/>
    <col min="534" max="534" width="9" customWidth="1"/>
    <col min="535" max="535" width="10" bestFit="1" customWidth="1"/>
    <col min="536" max="536" width="14" bestFit="1" customWidth="1"/>
    <col min="537" max="537" width="9" customWidth="1"/>
    <col min="538" max="538" width="10" bestFit="1" customWidth="1"/>
    <col min="539" max="539" width="14" bestFit="1" customWidth="1"/>
    <col min="540" max="540" width="9" customWidth="1"/>
    <col min="541" max="541" width="10" bestFit="1" customWidth="1"/>
    <col min="542" max="542" width="13.42578125" bestFit="1" customWidth="1"/>
    <col min="543" max="543" width="7.5703125" bestFit="1" customWidth="1"/>
    <col min="544" max="544" width="10" bestFit="1" customWidth="1"/>
    <col min="545" max="545" width="13.42578125" bestFit="1" customWidth="1"/>
    <col min="546" max="546" width="7.5703125" bestFit="1" customWidth="1"/>
    <col min="547" max="547" width="10" bestFit="1" customWidth="1"/>
    <col min="548" max="548" width="16" bestFit="1" customWidth="1"/>
    <col min="549" max="549" width="7.5703125" bestFit="1" customWidth="1"/>
    <col min="550" max="550" width="10" bestFit="1" customWidth="1"/>
    <col min="551" max="551" width="12.5703125" bestFit="1" customWidth="1"/>
    <col min="552" max="552" width="7.5703125" bestFit="1" customWidth="1"/>
    <col min="553" max="553" width="10" bestFit="1" customWidth="1"/>
    <col min="554" max="554" width="12.5703125" bestFit="1" customWidth="1"/>
    <col min="555" max="555" width="7.5703125" bestFit="1" customWidth="1"/>
    <col min="556" max="556" width="10" bestFit="1" customWidth="1"/>
    <col min="557" max="557" width="13.42578125" bestFit="1" customWidth="1"/>
    <col min="558" max="558" width="7.5703125" bestFit="1" customWidth="1"/>
    <col min="559" max="559" width="10" bestFit="1" customWidth="1"/>
    <col min="560" max="560" width="15.28515625" bestFit="1" customWidth="1"/>
    <col min="561" max="561" width="7.5703125" bestFit="1" customWidth="1"/>
    <col min="562" max="562" width="10" bestFit="1" customWidth="1"/>
    <col min="563" max="563" width="12.5703125" bestFit="1" customWidth="1"/>
    <col min="564" max="564" width="7.5703125" bestFit="1" customWidth="1"/>
    <col min="565" max="565" width="10" bestFit="1" customWidth="1"/>
    <col min="566" max="566" width="12.85546875" bestFit="1" customWidth="1"/>
    <col min="567" max="567" width="7.5703125" bestFit="1" customWidth="1"/>
    <col min="568" max="568" width="10" bestFit="1" customWidth="1"/>
    <col min="569" max="569" width="12.85546875" bestFit="1" customWidth="1"/>
    <col min="570" max="570" width="7.5703125" bestFit="1" customWidth="1"/>
    <col min="571" max="571" width="10" bestFit="1" customWidth="1"/>
    <col min="572" max="572" width="12.85546875" bestFit="1" customWidth="1"/>
    <col min="573" max="573" width="7.5703125" bestFit="1" customWidth="1"/>
    <col min="574" max="574" width="10" bestFit="1" customWidth="1"/>
    <col min="575" max="575" width="12.85546875" bestFit="1" customWidth="1"/>
    <col min="576" max="576" width="7.5703125" bestFit="1" customWidth="1"/>
    <col min="577" max="577" width="10" bestFit="1" customWidth="1"/>
    <col min="578" max="578" width="12.85546875" bestFit="1" customWidth="1"/>
    <col min="579" max="579" width="7.5703125" bestFit="1" customWidth="1"/>
    <col min="580" max="580" width="10" bestFit="1" customWidth="1"/>
    <col min="581" max="581" width="12.85546875" bestFit="1" customWidth="1"/>
    <col min="582" max="582" width="7.5703125" bestFit="1" customWidth="1"/>
    <col min="583" max="583" width="10" bestFit="1" customWidth="1"/>
    <col min="584" max="584" width="12.85546875" bestFit="1" customWidth="1"/>
    <col min="585" max="585" width="7.5703125" bestFit="1" customWidth="1"/>
    <col min="586" max="586" width="10" bestFit="1" customWidth="1"/>
    <col min="587" max="587" width="12.85546875" bestFit="1" customWidth="1"/>
    <col min="588" max="588" width="7.5703125" bestFit="1" customWidth="1"/>
    <col min="589" max="589" width="10" bestFit="1" customWidth="1"/>
    <col min="590" max="590" width="12.85546875" bestFit="1" customWidth="1"/>
    <col min="591" max="591" width="7.5703125" bestFit="1" customWidth="1"/>
    <col min="592" max="592" width="10" bestFit="1" customWidth="1"/>
    <col min="593" max="593" width="12.85546875" bestFit="1" customWidth="1"/>
    <col min="594" max="594" width="7.5703125" bestFit="1" customWidth="1"/>
    <col min="595" max="595" width="10" bestFit="1" customWidth="1"/>
    <col min="596" max="596" width="12.85546875" bestFit="1" customWidth="1"/>
    <col min="597" max="597" width="7.5703125" bestFit="1" customWidth="1"/>
    <col min="598" max="598" width="10" bestFit="1" customWidth="1"/>
    <col min="599" max="599" width="12.85546875" bestFit="1" customWidth="1"/>
    <col min="600" max="600" width="7.5703125" bestFit="1" customWidth="1"/>
    <col min="601" max="601" width="10" bestFit="1" customWidth="1"/>
    <col min="602" max="602" width="12.85546875" bestFit="1" customWidth="1"/>
    <col min="603" max="603" width="7.5703125" bestFit="1" customWidth="1"/>
    <col min="604" max="604" width="10" bestFit="1" customWidth="1"/>
    <col min="605" max="605" width="12.85546875" bestFit="1" customWidth="1"/>
    <col min="606" max="606" width="7.5703125" bestFit="1" customWidth="1"/>
    <col min="607" max="607" width="10" bestFit="1" customWidth="1"/>
    <col min="608" max="608" width="12.85546875" bestFit="1" customWidth="1"/>
    <col min="609" max="609" width="7.5703125" bestFit="1" customWidth="1"/>
    <col min="610" max="610" width="10" bestFit="1" customWidth="1"/>
    <col min="611" max="611" width="12.85546875" bestFit="1" customWidth="1"/>
    <col min="612" max="612" width="7.5703125" bestFit="1" customWidth="1"/>
    <col min="613" max="613" width="10" bestFit="1" customWidth="1"/>
    <col min="614" max="614" width="12.85546875" bestFit="1" customWidth="1"/>
    <col min="615" max="615" width="7.5703125" bestFit="1" customWidth="1"/>
    <col min="616" max="616" width="10" bestFit="1" customWidth="1"/>
    <col min="617" max="617" width="12.85546875" bestFit="1" customWidth="1"/>
    <col min="618" max="618" width="7.5703125" bestFit="1" customWidth="1"/>
    <col min="619" max="619" width="10" bestFit="1" customWidth="1"/>
    <col min="620" max="620" width="12.85546875" bestFit="1" customWidth="1"/>
    <col min="621" max="621" width="7.5703125" bestFit="1" customWidth="1"/>
    <col min="622" max="622" width="10" bestFit="1" customWidth="1"/>
    <col min="623" max="623" width="12.85546875" bestFit="1" customWidth="1"/>
    <col min="624" max="624" width="7.5703125" bestFit="1" customWidth="1"/>
    <col min="625" max="625" width="10" bestFit="1" customWidth="1"/>
    <col min="626" max="626" width="12.85546875" bestFit="1" customWidth="1"/>
    <col min="627" max="627" width="7.5703125" bestFit="1" customWidth="1"/>
    <col min="628" max="628" width="10" bestFit="1" customWidth="1"/>
    <col min="629" max="629" width="12.85546875" bestFit="1" customWidth="1"/>
    <col min="630" max="630" width="7.5703125" bestFit="1" customWidth="1"/>
    <col min="631" max="631" width="10" bestFit="1" customWidth="1"/>
    <col min="632" max="632" width="12.85546875" bestFit="1" customWidth="1"/>
    <col min="633" max="633" width="7.5703125" bestFit="1" customWidth="1"/>
    <col min="634" max="634" width="10" bestFit="1" customWidth="1"/>
    <col min="635" max="635" width="12.85546875" bestFit="1" customWidth="1"/>
    <col min="636" max="636" width="7.5703125" bestFit="1" customWidth="1"/>
    <col min="637" max="637" width="10" bestFit="1" customWidth="1"/>
    <col min="638" max="638" width="12.85546875" bestFit="1" customWidth="1"/>
    <col min="639" max="639" width="7.5703125" bestFit="1" customWidth="1"/>
    <col min="640" max="640" width="10" bestFit="1" customWidth="1"/>
    <col min="641" max="641" width="12.85546875" bestFit="1" customWidth="1"/>
    <col min="642" max="642" width="7.5703125" bestFit="1" customWidth="1"/>
    <col min="643" max="643" width="10" bestFit="1" customWidth="1"/>
    <col min="644" max="644" width="12.85546875" bestFit="1" customWidth="1"/>
    <col min="645" max="645" width="7.5703125" bestFit="1" customWidth="1"/>
    <col min="646" max="646" width="10" bestFit="1" customWidth="1"/>
    <col min="647" max="647" width="12.85546875" bestFit="1" customWidth="1"/>
    <col min="648" max="648" width="7.5703125" bestFit="1" customWidth="1"/>
    <col min="649" max="649" width="10" bestFit="1" customWidth="1"/>
    <col min="650" max="650" width="12.85546875" bestFit="1" customWidth="1"/>
    <col min="651" max="651" width="7.5703125" bestFit="1" customWidth="1"/>
    <col min="652" max="652" width="10" bestFit="1" customWidth="1"/>
    <col min="653" max="653" width="12.85546875" bestFit="1" customWidth="1"/>
    <col min="654" max="654" width="7.5703125" bestFit="1" customWidth="1"/>
    <col min="655" max="655" width="10" bestFit="1" customWidth="1"/>
    <col min="656" max="656" width="12.85546875" bestFit="1" customWidth="1"/>
    <col min="657" max="657" width="7.5703125" bestFit="1" customWidth="1"/>
    <col min="658" max="658" width="10" bestFit="1" customWidth="1"/>
    <col min="659" max="659" width="12.85546875" bestFit="1" customWidth="1"/>
    <col min="660" max="660" width="7.5703125" bestFit="1" customWidth="1"/>
    <col min="661" max="661" width="10" bestFit="1" customWidth="1"/>
    <col min="662" max="662" width="12.85546875" bestFit="1" customWidth="1"/>
    <col min="663" max="663" width="7.5703125" bestFit="1" customWidth="1"/>
    <col min="664" max="664" width="10" bestFit="1" customWidth="1"/>
    <col min="665" max="665" width="12.85546875" bestFit="1" customWidth="1"/>
    <col min="666" max="666" width="7.5703125" bestFit="1" customWidth="1"/>
    <col min="667" max="667" width="10" bestFit="1" customWidth="1"/>
    <col min="668" max="668" width="12.85546875" bestFit="1" customWidth="1"/>
    <col min="669" max="669" width="7.5703125" bestFit="1" customWidth="1"/>
    <col min="670" max="670" width="10" bestFit="1" customWidth="1"/>
    <col min="671" max="671" width="12.85546875" bestFit="1" customWidth="1"/>
    <col min="672" max="672" width="7.5703125" bestFit="1" customWidth="1"/>
    <col min="673" max="673" width="10" bestFit="1" customWidth="1"/>
    <col min="674" max="674" width="10.140625" customWidth="1"/>
    <col min="675" max="704" width="0" hidden="1" customWidth="1"/>
    <col min="782" max="782" width="41.5703125" bestFit="1" customWidth="1"/>
    <col min="783" max="783" width="14" bestFit="1" customWidth="1"/>
    <col min="784" max="784" width="9" customWidth="1"/>
    <col min="785" max="785" width="10" bestFit="1" customWidth="1"/>
    <col min="786" max="786" width="14" bestFit="1" customWidth="1"/>
    <col min="787" max="787" width="9" customWidth="1"/>
    <col min="788" max="788" width="10" bestFit="1" customWidth="1"/>
    <col min="789" max="789" width="14" bestFit="1" customWidth="1"/>
    <col min="790" max="790" width="9" customWidth="1"/>
    <col min="791" max="791" width="10" bestFit="1" customWidth="1"/>
    <col min="792" max="792" width="14" bestFit="1" customWidth="1"/>
    <col min="793" max="793" width="9" customWidth="1"/>
    <col min="794" max="794" width="10" bestFit="1" customWidth="1"/>
    <col min="795" max="795" width="14" bestFit="1" customWidth="1"/>
    <col min="796" max="796" width="9" customWidth="1"/>
    <col min="797" max="797" width="10" bestFit="1" customWidth="1"/>
    <col min="798" max="798" width="13.42578125" bestFit="1" customWidth="1"/>
    <col min="799" max="799" width="7.5703125" bestFit="1" customWidth="1"/>
    <col min="800" max="800" width="10" bestFit="1" customWidth="1"/>
    <col min="801" max="801" width="13.42578125" bestFit="1" customWidth="1"/>
    <col min="802" max="802" width="7.5703125" bestFit="1" customWidth="1"/>
    <col min="803" max="803" width="10" bestFit="1" customWidth="1"/>
    <col min="804" max="804" width="16" bestFit="1" customWidth="1"/>
    <col min="805" max="805" width="7.5703125" bestFit="1" customWidth="1"/>
    <col min="806" max="806" width="10" bestFit="1" customWidth="1"/>
    <col min="807" max="807" width="12.5703125" bestFit="1" customWidth="1"/>
    <col min="808" max="808" width="7.5703125" bestFit="1" customWidth="1"/>
    <col min="809" max="809" width="10" bestFit="1" customWidth="1"/>
    <col min="810" max="810" width="12.5703125" bestFit="1" customWidth="1"/>
    <col min="811" max="811" width="7.5703125" bestFit="1" customWidth="1"/>
    <col min="812" max="812" width="10" bestFit="1" customWidth="1"/>
    <col min="813" max="813" width="13.42578125" bestFit="1" customWidth="1"/>
    <col min="814" max="814" width="7.5703125" bestFit="1" customWidth="1"/>
    <col min="815" max="815" width="10" bestFit="1" customWidth="1"/>
    <col min="816" max="816" width="15.28515625" bestFit="1" customWidth="1"/>
    <col min="817" max="817" width="7.5703125" bestFit="1" customWidth="1"/>
    <col min="818" max="818" width="10" bestFit="1" customWidth="1"/>
    <col min="819" max="819" width="12.5703125" bestFit="1" customWidth="1"/>
    <col min="820" max="820" width="7.5703125" bestFit="1" customWidth="1"/>
    <col min="821" max="821" width="10" bestFit="1" customWidth="1"/>
    <col min="822" max="822" width="12.85546875" bestFit="1" customWidth="1"/>
    <col min="823" max="823" width="7.5703125" bestFit="1" customWidth="1"/>
    <col min="824" max="824" width="10" bestFit="1" customWidth="1"/>
    <col min="825" max="825" width="12.85546875" bestFit="1" customWidth="1"/>
    <col min="826" max="826" width="7.5703125" bestFit="1" customWidth="1"/>
    <col min="827" max="827" width="10" bestFit="1" customWidth="1"/>
    <col min="828" max="828" width="12.85546875" bestFit="1" customWidth="1"/>
    <col min="829" max="829" width="7.5703125" bestFit="1" customWidth="1"/>
    <col min="830" max="830" width="10" bestFit="1" customWidth="1"/>
    <col min="831" max="831" width="12.85546875" bestFit="1" customWidth="1"/>
    <col min="832" max="832" width="7.5703125" bestFit="1" customWidth="1"/>
    <col min="833" max="833" width="10" bestFit="1" customWidth="1"/>
    <col min="834" max="834" width="12.85546875" bestFit="1" customWidth="1"/>
    <col min="835" max="835" width="7.5703125" bestFit="1" customWidth="1"/>
    <col min="836" max="836" width="10" bestFit="1" customWidth="1"/>
    <col min="837" max="837" width="12.85546875" bestFit="1" customWidth="1"/>
    <col min="838" max="838" width="7.5703125" bestFit="1" customWidth="1"/>
    <col min="839" max="839" width="10" bestFit="1" customWidth="1"/>
    <col min="840" max="840" width="12.85546875" bestFit="1" customWidth="1"/>
    <col min="841" max="841" width="7.5703125" bestFit="1" customWidth="1"/>
    <col min="842" max="842" width="10" bestFit="1" customWidth="1"/>
    <col min="843" max="843" width="12.85546875" bestFit="1" customWidth="1"/>
    <col min="844" max="844" width="7.5703125" bestFit="1" customWidth="1"/>
    <col min="845" max="845" width="10" bestFit="1" customWidth="1"/>
    <col min="846" max="846" width="12.85546875" bestFit="1" customWidth="1"/>
    <col min="847" max="847" width="7.5703125" bestFit="1" customWidth="1"/>
    <col min="848" max="848" width="10" bestFit="1" customWidth="1"/>
    <col min="849" max="849" width="12.85546875" bestFit="1" customWidth="1"/>
    <col min="850" max="850" width="7.5703125" bestFit="1" customWidth="1"/>
    <col min="851" max="851" width="10" bestFit="1" customWidth="1"/>
    <col min="852" max="852" width="12.85546875" bestFit="1" customWidth="1"/>
    <col min="853" max="853" width="7.5703125" bestFit="1" customWidth="1"/>
    <col min="854" max="854" width="10" bestFit="1" customWidth="1"/>
    <col min="855" max="855" width="12.85546875" bestFit="1" customWidth="1"/>
    <col min="856" max="856" width="7.5703125" bestFit="1" customWidth="1"/>
    <col min="857" max="857" width="10" bestFit="1" customWidth="1"/>
    <col min="858" max="858" width="12.85546875" bestFit="1" customWidth="1"/>
    <col min="859" max="859" width="7.5703125" bestFit="1" customWidth="1"/>
    <col min="860" max="860" width="10" bestFit="1" customWidth="1"/>
    <col min="861" max="861" width="12.85546875" bestFit="1" customWidth="1"/>
    <col min="862" max="862" width="7.5703125" bestFit="1" customWidth="1"/>
    <col min="863" max="863" width="10" bestFit="1" customWidth="1"/>
    <col min="864" max="864" width="12.85546875" bestFit="1" customWidth="1"/>
    <col min="865" max="865" width="7.5703125" bestFit="1" customWidth="1"/>
    <col min="866" max="866" width="10" bestFit="1" customWidth="1"/>
    <col min="867" max="867" width="12.85546875" bestFit="1" customWidth="1"/>
    <col min="868" max="868" width="7.5703125" bestFit="1" customWidth="1"/>
    <col min="869" max="869" width="10" bestFit="1" customWidth="1"/>
    <col min="870" max="870" width="12.85546875" bestFit="1" customWidth="1"/>
    <col min="871" max="871" width="7.5703125" bestFit="1" customWidth="1"/>
    <col min="872" max="872" width="10" bestFit="1" customWidth="1"/>
    <col min="873" max="873" width="12.85546875" bestFit="1" customWidth="1"/>
    <col min="874" max="874" width="7.5703125" bestFit="1" customWidth="1"/>
    <col min="875" max="875" width="10" bestFit="1" customWidth="1"/>
    <col min="876" max="876" width="12.85546875" bestFit="1" customWidth="1"/>
    <col min="877" max="877" width="7.5703125" bestFit="1" customWidth="1"/>
    <col min="878" max="878" width="10" bestFit="1" customWidth="1"/>
    <col min="879" max="879" width="12.85546875" bestFit="1" customWidth="1"/>
    <col min="880" max="880" width="7.5703125" bestFit="1" customWidth="1"/>
    <col min="881" max="881" width="10" bestFit="1" customWidth="1"/>
    <col min="882" max="882" width="12.85546875" bestFit="1" customWidth="1"/>
    <col min="883" max="883" width="7.5703125" bestFit="1" customWidth="1"/>
    <col min="884" max="884" width="10" bestFit="1" customWidth="1"/>
    <col min="885" max="885" width="12.85546875" bestFit="1" customWidth="1"/>
    <col min="886" max="886" width="7.5703125" bestFit="1" customWidth="1"/>
    <col min="887" max="887" width="10" bestFit="1" customWidth="1"/>
    <col min="888" max="888" width="12.85546875" bestFit="1" customWidth="1"/>
    <col min="889" max="889" width="7.5703125" bestFit="1" customWidth="1"/>
    <col min="890" max="890" width="10" bestFit="1" customWidth="1"/>
    <col min="891" max="891" width="12.85546875" bestFit="1" customWidth="1"/>
    <col min="892" max="892" width="7.5703125" bestFit="1" customWidth="1"/>
    <col min="893" max="893" width="10" bestFit="1" customWidth="1"/>
    <col min="894" max="894" width="12.85546875" bestFit="1" customWidth="1"/>
    <col min="895" max="895" width="7.5703125" bestFit="1" customWidth="1"/>
    <col min="896" max="896" width="10" bestFit="1" customWidth="1"/>
    <col min="897" max="897" width="12.85546875" bestFit="1" customWidth="1"/>
    <col min="898" max="898" width="7.5703125" bestFit="1" customWidth="1"/>
    <col min="899" max="899" width="10" bestFit="1" customWidth="1"/>
    <col min="900" max="900" width="12.85546875" bestFit="1" customWidth="1"/>
    <col min="901" max="901" width="7.5703125" bestFit="1" customWidth="1"/>
    <col min="902" max="902" width="10" bestFit="1" customWidth="1"/>
    <col min="903" max="903" width="12.85546875" bestFit="1" customWidth="1"/>
    <col min="904" max="904" width="7.5703125" bestFit="1" customWidth="1"/>
    <col min="905" max="905" width="10" bestFit="1" customWidth="1"/>
    <col min="906" max="906" width="12.85546875" bestFit="1" customWidth="1"/>
    <col min="907" max="907" width="7.5703125" bestFit="1" customWidth="1"/>
    <col min="908" max="908" width="10" bestFit="1" customWidth="1"/>
    <col min="909" max="909" width="12.85546875" bestFit="1" customWidth="1"/>
    <col min="910" max="910" width="7.5703125" bestFit="1" customWidth="1"/>
    <col min="911" max="911" width="10" bestFit="1" customWidth="1"/>
    <col min="912" max="912" width="12.85546875" bestFit="1" customWidth="1"/>
    <col min="913" max="913" width="7.5703125" bestFit="1" customWidth="1"/>
    <col min="914" max="914" width="10" bestFit="1" customWidth="1"/>
    <col min="915" max="915" width="12.85546875" bestFit="1" customWidth="1"/>
    <col min="916" max="916" width="7.5703125" bestFit="1" customWidth="1"/>
    <col min="917" max="917" width="10" bestFit="1" customWidth="1"/>
    <col min="918" max="918" width="12.85546875" bestFit="1" customWidth="1"/>
    <col min="919" max="919" width="7.5703125" bestFit="1" customWidth="1"/>
    <col min="920" max="920" width="10" bestFit="1" customWidth="1"/>
    <col min="921" max="921" width="12.85546875" bestFit="1" customWidth="1"/>
    <col min="922" max="922" width="7.5703125" bestFit="1" customWidth="1"/>
    <col min="923" max="923" width="10" bestFit="1" customWidth="1"/>
    <col min="924" max="924" width="12.85546875" bestFit="1" customWidth="1"/>
    <col min="925" max="925" width="7.5703125" bestFit="1" customWidth="1"/>
    <col min="926" max="926" width="10" bestFit="1" customWidth="1"/>
    <col min="927" max="927" width="12.85546875" bestFit="1" customWidth="1"/>
    <col min="928" max="928" width="7.5703125" bestFit="1" customWidth="1"/>
    <col min="929" max="929" width="10" bestFit="1" customWidth="1"/>
    <col min="930" max="930" width="10.140625" customWidth="1"/>
    <col min="931" max="960" width="0" hidden="1" customWidth="1"/>
    <col min="1038" max="1038" width="41.5703125" bestFit="1" customWidth="1"/>
    <col min="1039" max="1039" width="14" bestFit="1" customWidth="1"/>
    <col min="1040" max="1040" width="9" customWidth="1"/>
    <col min="1041" max="1041" width="10" bestFit="1" customWidth="1"/>
    <col min="1042" max="1042" width="14" bestFit="1" customWidth="1"/>
    <col min="1043" max="1043" width="9" customWidth="1"/>
    <col min="1044" max="1044" width="10" bestFit="1" customWidth="1"/>
    <col min="1045" max="1045" width="14" bestFit="1" customWidth="1"/>
    <col min="1046" max="1046" width="9" customWidth="1"/>
    <col min="1047" max="1047" width="10" bestFit="1" customWidth="1"/>
    <col min="1048" max="1048" width="14" bestFit="1" customWidth="1"/>
    <col min="1049" max="1049" width="9" customWidth="1"/>
    <col min="1050" max="1050" width="10" bestFit="1" customWidth="1"/>
    <col min="1051" max="1051" width="14" bestFit="1" customWidth="1"/>
    <col min="1052" max="1052" width="9" customWidth="1"/>
    <col min="1053" max="1053" width="10" bestFit="1" customWidth="1"/>
    <col min="1054" max="1054" width="13.42578125" bestFit="1" customWidth="1"/>
    <col min="1055" max="1055" width="7.5703125" bestFit="1" customWidth="1"/>
    <col min="1056" max="1056" width="10" bestFit="1" customWidth="1"/>
    <col min="1057" max="1057" width="13.42578125" bestFit="1" customWidth="1"/>
    <col min="1058" max="1058" width="7.5703125" bestFit="1" customWidth="1"/>
    <col min="1059" max="1059" width="10" bestFit="1" customWidth="1"/>
    <col min="1060" max="1060" width="16" bestFit="1" customWidth="1"/>
    <col min="1061" max="1061" width="7.5703125" bestFit="1" customWidth="1"/>
    <col min="1062" max="1062" width="10" bestFit="1" customWidth="1"/>
    <col min="1063" max="1063" width="12.5703125" bestFit="1" customWidth="1"/>
    <col min="1064" max="1064" width="7.5703125" bestFit="1" customWidth="1"/>
    <col min="1065" max="1065" width="10" bestFit="1" customWidth="1"/>
    <col min="1066" max="1066" width="12.5703125" bestFit="1" customWidth="1"/>
    <col min="1067" max="1067" width="7.5703125" bestFit="1" customWidth="1"/>
    <col min="1068" max="1068" width="10" bestFit="1" customWidth="1"/>
    <col min="1069" max="1069" width="13.42578125" bestFit="1" customWidth="1"/>
    <col min="1070" max="1070" width="7.5703125" bestFit="1" customWidth="1"/>
    <col min="1071" max="1071" width="10" bestFit="1" customWidth="1"/>
    <col min="1072" max="1072" width="15.28515625" bestFit="1" customWidth="1"/>
    <col min="1073" max="1073" width="7.5703125" bestFit="1" customWidth="1"/>
    <col min="1074" max="1074" width="10" bestFit="1" customWidth="1"/>
    <col min="1075" max="1075" width="12.5703125" bestFit="1" customWidth="1"/>
    <col min="1076" max="1076" width="7.5703125" bestFit="1" customWidth="1"/>
    <col min="1077" max="1077" width="10" bestFit="1" customWidth="1"/>
    <col min="1078" max="1078" width="12.85546875" bestFit="1" customWidth="1"/>
    <col min="1079" max="1079" width="7.5703125" bestFit="1" customWidth="1"/>
    <col min="1080" max="1080" width="10" bestFit="1" customWidth="1"/>
    <col min="1081" max="1081" width="12.85546875" bestFit="1" customWidth="1"/>
    <col min="1082" max="1082" width="7.5703125" bestFit="1" customWidth="1"/>
    <col min="1083" max="1083" width="10" bestFit="1" customWidth="1"/>
    <col min="1084" max="1084" width="12.85546875" bestFit="1" customWidth="1"/>
    <col min="1085" max="1085" width="7.5703125" bestFit="1" customWidth="1"/>
    <col min="1086" max="1086" width="10" bestFit="1" customWidth="1"/>
    <col min="1087" max="1087" width="12.85546875" bestFit="1" customWidth="1"/>
    <col min="1088" max="1088" width="7.5703125" bestFit="1" customWidth="1"/>
    <col min="1089" max="1089" width="10" bestFit="1" customWidth="1"/>
    <col min="1090" max="1090" width="12.85546875" bestFit="1" customWidth="1"/>
    <col min="1091" max="1091" width="7.5703125" bestFit="1" customWidth="1"/>
    <col min="1092" max="1092" width="10" bestFit="1" customWidth="1"/>
    <col min="1093" max="1093" width="12.85546875" bestFit="1" customWidth="1"/>
    <col min="1094" max="1094" width="7.5703125" bestFit="1" customWidth="1"/>
    <col min="1095" max="1095" width="10" bestFit="1" customWidth="1"/>
    <col min="1096" max="1096" width="12.85546875" bestFit="1" customWidth="1"/>
    <col min="1097" max="1097" width="7.5703125" bestFit="1" customWidth="1"/>
    <col min="1098" max="1098" width="10" bestFit="1" customWidth="1"/>
    <col min="1099" max="1099" width="12.85546875" bestFit="1" customWidth="1"/>
    <col min="1100" max="1100" width="7.5703125" bestFit="1" customWidth="1"/>
    <col min="1101" max="1101" width="10" bestFit="1" customWidth="1"/>
    <col min="1102" max="1102" width="12.85546875" bestFit="1" customWidth="1"/>
    <col min="1103" max="1103" width="7.5703125" bestFit="1" customWidth="1"/>
    <col min="1104" max="1104" width="10" bestFit="1" customWidth="1"/>
    <col min="1105" max="1105" width="12.85546875" bestFit="1" customWidth="1"/>
    <col min="1106" max="1106" width="7.5703125" bestFit="1" customWidth="1"/>
    <col min="1107" max="1107" width="10" bestFit="1" customWidth="1"/>
    <col min="1108" max="1108" width="12.85546875" bestFit="1" customWidth="1"/>
    <col min="1109" max="1109" width="7.5703125" bestFit="1" customWidth="1"/>
    <col min="1110" max="1110" width="10" bestFit="1" customWidth="1"/>
    <col min="1111" max="1111" width="12.85546875" bestFit="1" customWidth="1"/>
    <col min="1112" max="1112" width="7.5703125" bestFit="1" customWidth="1"/>
    <col min="1113" max="1113" width="10" bestFit="1" customWidth="1"/>
    <col min="1114" max="1114" width="12.85546875" bestFit="1" customWidth="1"/>
    <col min="1115" max="1115" width="7.5703125" bestFit="1" customWidth="1"/>
    <col min="1116" max="1116" width="10" bestFit="1" customWidth="1"/>
    <col min="1117" max="1117" width="12.85546875" bestFit="1" customWidth="1"/>
    <col min="1118" max="1118" width="7.5703125" bestFit="1" customWidth="1"/>
    <col min="1119" max="1119" width="10" bestFit="1" customWidth="1"/>
    <col min="1120" max="1120" width="12.85546875" bestFit="1" customWidth="1"/>
    <col min="1121" max="1121" width="7.5703125" bestFit="1" customWidth="1"/>
    <col min="1122" max="1122" width="10" bestFit="1" customWidth="1"/>
    <col min="1123" max="1123" width="12.85546875" bestFit="1" customWidth="1"/>
    <col min="1124" max="1124" width="7.5703125" bestFit="1" customWidth="1"/>
    <col min="1125" max="1125" width="10" bestFit="1" customWidth="1"/>
    <col min="1126" max="1126" width="12.85546875" bestFit="1" customWidth="1"/>
    <col min="1127" max="1127" width="7.5703125" bestFit="1" customWidth="1"/>
    <col min="1128" max="1128" width="10" bestFit="1" customWidth="1"/>
    <col min="1129" max="1129" width="12.85546875" bestFit="1" customWidth="1"/>
    <col min="1130" max="1130" width="7.5703125" bestFit="1" customWidth="1"/>
    <col min="1131" max="1131" width="10" bestFit="1" customWidth="1"/>
    <col min="1132" max="1132" width="12.85546875" bestFit="1" customWidth="1"/>
    <col min="1133" max="1133" width="7.5703125" bestFit="1" customWidth="1"/>
    <col min="1134" max="1134" width="10" bestFit="1" customWidth="1"/>
    <col min="1135" max="1135" width="12.85546875" bestFit="1" customWidth="1"/>
    <col min="1136" max="1136" width="7.5703125" bestFit="1" customWidth="1"/>
    <col min="1137" max="1137" width="10" bestFit="1" customWidth="1"/>
    <col min="1138" max="1138" width="12.85546875" bestFit="1" customWidth="1"/>
    <col min="1139" max="1139" width="7.5703125" bestFit="1" customWidth="1"/>
    <col min="1140" max="1140" width="10" bestFit="1" customWidth="1"/>
    <col min="1141" max="1141" width="12.85546875" bestFit="1" customWidth="1"/>
    <col min="1142" max="1142" width="7.5703125" bestFit="1" customWidth="1"/>
    <col min="1143" max="1143" width="10" bestFit="1" customWidth="1"/>
    <col min="1144" max="1144" width="12.85546875" bestFit="1" customWidth="1"/>
    <col min="1145" max="1145" width="7.5703125" bestFit="1" customWidth="1"/>
    <col min="1146" max="1146" width="10" bestFit="1" customWidth="1"/>
    <col min="1147" max="1147" width="12.85546875" bestFit="1" customWidth="1"/>
    <col min="1148" max="1148" width="7.5703125" bestFit="1" customWidth="1"/>
    <col min="1149" max="1149" width="10" bestFit="1" customWidth="1"/>
    <col min="1150" max="1150" width="12.85546875" bestFit="1" customWidth="1"/>
    <col min="1151" max="1151" width="7.5703125" bestFit="1" customWidth="1"/>
    <col min="1152" max="1152" width="10" bestFit="1" customWidth="1"/>
    <col min="1153" max="1153" width="12.85546875" bestFit="1" customWidth="1"/>
    <col min="1154" max="1154" width="7.5703125" bestFit="1" customWidth="1"/>
    <col min="1155" max="1155" width="10" bestFit="1" customWidth="1"/>
    <col min="1156" max="1156" width="12.85546875" bestFit="1" customWidth="1"/>
    <col min="1157" max="1157" width="7.5703125" bestFit="1" customWidth="1"/>
    <col min="1158" max="1158" width="10" bestFit="1" customWidth="1"/>
    <col min="1159" max="1159" width="12.85546875" bestFit="1" customWidth="1"/>
    <col min="1160" max="1160" width="7.5703125" bestFit="1" customWidth="1"/>
    <col min="1161" max="1161" width="10" bestFit="1" customWidth="1"/>
    <col min="1162" max="1162" width="12.85546875" bestFit="1" customWidth="1"/>
    <col min="1163" max="1163" width="7.5703125" bestFit="1" customWidth="1"/>
    <col min="1164" max="1164" width="10" bestFit="1" customWidth="1"/>
    <col min="1165" max="1165" width="12.85546875" bestFit="1" customWidth="1"/>
    <col min="1166" max="1166" width="7.5703125" bestFit="1" customWidth="1"/>
    <col min="1167" max="1167" width="10" bestFit="1" customWidth="1"/>
    <col min="1168" max="1168" width="12.85546875" bestFit="1" customWidth="1"/>
    <col min="1169" max="1169" width="7.5703125" bestFit="1" customWidth="1"/>
    <col min="1170" max="1170" width="10" bestFit="1" customWidth="1"/>
    <col min="1171" max="1171" width="12.85546875" bestFit="1" customWidth="1"/>
    <col min="1172" max="1172" width="7.5703125" bestFit="1" customWidth="1"/>
    <col min="1173" max="1173" width="10" bestFit="1" customWidth="1"/>
    <col min="1174" max="1174" width="12.85546875" bestFit="1" customWidth="1"/>
    <col min="1175" max="1175" width="7.5703125" bestFit="1" customWidth="1"/>
    <col min="1176" max="1176" width="10" bestFit="1" customWidth="1"/>
    <col min="1177" max="1177" width="12.85546875" bestFit="1" customWidth="1"/>
    <col min="1178" max="1178" width="7.5703125" bestFit="1" customWidth="1"/>
    <col min="1179" max="1179" width="10" bestFit="1" customWidth="1"/>
    <col min="1180" max="1180" width="12.85546875" bestFit="1" customWidth="1"/>
    <col min="1181" max="1181" width="7.5703125" bestFit="1" customWidth="1"/>
    <col min="1182" max="1182" width="10" bestFit="1" customWidth="1"/>
    <col min="1183" max="1183" width="12.85546875" bestFit="1" customWidth="1"/>
    <col min="1184" max="1184" width="7.5703125" bestFit="1" customWidth="1"/>
    <col min="1185" max="1185" width="10" bestFit="1" customWidth="1"/>
    <col min="1186" max="1186" width="10.140625" customWidth="1"/>
    <col min="1187" max="1216" width="0" hidden="1" customWidth="1"/>
    <col min="1294" max="1294" width="41.5703125" bestFit="1" customWidth="1"/>
    <col min="1295" max="1295" width="14" bestFit="1" customWidth="1"/>
    <col min="1296" max="1296" width="9" customWidth="1"/>
    <col min="1297" max="1297" width="10" bestFit="1" customWidth="1"/>
    <col min="1298" max="1298" width="14" bestFit="1" customWidth="1"/>
    <col min="1299" max="1299" width="9" customWidth="1"/>
    <col min="1300" max="1300" width="10" bestFit="1" customWidth="1"/>
    <col min="1301" max="1301" width="14" bestFit="1" customWidth="1"/>
    <col min="1302" max="1302" width="9" customWidth="1"/>
    <col min="1303" max="1303" width="10" bestFit="1" customWidth="1"/>
    <col min="1304" max="1304" width="14" bestFit="1" customWidth="1"/>
    <col min="1305" max="1305" width="9" customWidth="1"/>
    <col min="1306" max="1306" width="10" bestFit="1" customWidth="1"/>
    <col min="1307" max="1307" width="14" bestFit="1" customWidth="1"/>
    <col min="1308" max="1308" width="9" customWidth="1"/>
    <col min="1309" max="1309" width="10" bestFit="1" customWidth="1"/>
    <col min="1310" max="1310" width="13.42578125" bestFit="1" customWidth="1"/>
    <col min="1311" max="1311" width="7.5703125" bestFit="1" customWidth="1"/>
    <col min="1312" max="1312" width="10" bestFit="1" customWidth="1"/>
    <col min="1313" max="1313" width="13.42578125" bestFit="1" customWidth="1"/>
    <col min="1314" max="1314" width="7.5703125" bestFit="1" customWidth="1"/>
    <col min="1315" max="1315" width="10" bestFit="1" customWidth="1"/>
    <col min="1316" max="1316" width="16" bestFit="1" customWidth="1"/>
    <col min="1317" max="1317" width="7.5703125" bestFit="1" customWidth="1"/>
    <col min="1318" max="1318" width="10" bestFit="1" customWidth="1"/>
    <col min="1319" max="1319" width="12.5703125" bestFit="1" customWidth="1"/>
    <col min="1320" max="1320" width="7.5703125" bestFit="1" customWidth="1"/>
    <col min="1321" max="1321" width="10" bestFit="1" customWidth="1"/>
    <col min="1322" max="1322" width="12.5703125" bestFit="1" customWidth="1"/>
    <col min="1323" max="1323" width="7.5703125" bestFit="1" customWidth="1"/>
    <col min="1324" max="1324" width="10" bestFit="1" customWidth="1"/>
    <col min="1325" max="1325" width="13.42578125" bestFit="1" customWidth="1"/>
    <col min="1326" max="1326" width="7.5703125" bestFit="1" customWidth="1"/>
    <col min="1327" max="1327" width="10" bestFit="1" customWidth="1"/>
    <col min="1328" max="1328" width="15.28515625" bestFit="1" customWidth="1"/>
    <col min="1329" max="1329" width="7.5703125" bestFit="1" customWidth="1"/>
    <col min="1330" max="1330" width="10" bestFit="1" customWidth="1"/>
    <col min="1331" max="1331" width="12.5703125" bestFit="1" customWidth="1"/>
    <col min="1332" max="1332" width="7.5703125" bestFit="1" customWidth="1"/>
    <col min="1333" max="1333" width="10" bestFit="1" customWidth="1"/>
    <col min="1334" max="1334" width="12.85546875" bestFit="1" customWidth="1"/>
    <col min="1335" max="1335" width="7.5703125" bestFit="1" customWidth="1"/>
    <col min="1336" max="1336" width="10" bestFit="1" customWidth="1"/>
    <col min="1337" max="1337" width="12.85546875" bestFit="1" customWidth="1"/>
    <col min="1338" max="1338" width="7.5703125" bestFit="1" customWidth="1"/>
    <col min="1339" max="1339" width="10" bestFit="1" customWidth="1"/>
    <col min="1340" max="1340" width="12.85546875" bestFit="1" customWidth="1"/>
    <col min="1341" max="1341" width="7.5703125" bestFit="1" customWidth="1"/>
    <col min="1342" max="1342" width="10" bestFit="1" customWidth="1"/>
    <col min="1343" max="1343" width="12.85546875" bestFit="1" customWidth="1"/>
    <col min="1344" max="1344" width="7.5703125" bestFit="1" customWidth="1"/>
    <col min="1345" max="1345" width="10" bestFit="1" customWidth="1"/>
    <col min="1346" max="1346" width="12.85546875" bestFit="1" customWidth="1"/>
    <col min="1347" max="1347" width="7.5703125" bestFit="1" customWidth="1"/>
    <col min="1348" max="1348" width="10" bestFit="1" customWidth="1"/>
    <col min="1349" max="1349" width="12.85546875" bestFit="1" customWidth="1"/>
    <col min="1350" max="1350" width="7.5703125" bestFit="1" customWidth="1"/>
    <col min="1351" max="1351" width="10" bestFit="1" customWidth="1"/>
    <col min="1352" max="1352" width="12.85546875" bestFit="1" customWidth="1"/>
    <col min="1353" max="1353" width="7.5703125" bestFit="1" customWidth="1"/>
    <col min="1354" max="1354" width="10" bestFit="1" customWidth="1"/>
    <col min="1355" max="1355" width="12.85546875" bestFit="1" customWidth="1"/>
    <col min="1356" max="1356" width="7.5703125" bestFit="1" customWidth="1"/>
    <col min="1357" max="1357" width="10" bestFit="1" customWidth="1"/>
    <col min="1358" max="1358" width="12.85546875" bestFit="1" customWidth="1"/>
    <col min="1359" max="1359" width="7.5703125" bestFit="1" customWidth="1"/>
    <col min="1360" max="1360" width="10" bestFit="1" customWidth="1"/>
    <col min="1361" max="1361" width="12.85546875" bestFit="1" customWidth="1"/>
    <col min="1362" max="1362" width="7.5703125" bestFit="1" customWidth="1"/>
    <col min="1363" max="1363" width="10" bestFit="1" customWidth="1"/>
    <col min="1364" max="1364" width="12.85546875" bestFit="1" customWidth="1"/>
    <col min="1365" max="1365" width="7.5703125" bestFit="1" customWidth="1"/>
    <col min="1366" max="1366" width="10" bestFit="1" customWidth="1"/>
    <col min="1367" max="1367" width="12.85546875" bestFit="1" customWidth="1"/>
    <col min="1368" max="1368" width="7.5703125" bestFit="1" customWidth="1"/>
    <col min="1369" max="1369" width="10" bestFit="1" customWidth="1"/>
    <col min="1370" max="1370" width="12.85546875" bestFit="1" customWidth="1"/>
    <col min="1371" max="1371" width="7.5703125" bestFit="1" customWidth="1"/>
    <col min="1372" max="1372" width="10" bestFit="1" customWidth="1"/>
    <col min="1373" max="1373" width="12.85546875" bestFit="1" customWidth="1"/>
    <col min="1374" max="1374" width="7.5703125" bestFit="1" customWidth="1"/>
    <col min="1375" max="1375" width="10" bestFit="1" customWidth="1"/>
    <col min="1376" max="1376" width="12.85546875" bestFit="1" customWidth="1"/>
    <col min="1377" max="1377" width="7.5703125" bestFit="1" customWidth="1"/>
    <col min="1378" max="1378" width="10" bestFit="1" customWidth="1"/>
    <col min="1379" max="1379" width="12.85546875" bestFit="1" customWidth="1"/>
    <col min="1380" max="1380" width="7.5703125" bestFit="1" customWidth="1"/>
    <col min="1381" max="1381" width="10" bestFit="1" customWidth="1"/>
    <col min="1382" max="1382" width="12.85546875" bestFit="1" customWidth="1"/>
    <col min="1383" max="1383" width="7.5703125" bestFit="1" customWidth="1"/>
    <col min="1384" max="1384" width="10" bestFit="1" customWidth="1"/>
    <col min="1385" max="1385" width="12.85546875" bestFit="1" customWidth="1"/>
    <col min="1386" max="1386" width="7.5703125" bestFit="1" customWidth="1"/>
    <col min="1387" max="1387" width="10" bestFit="1" customWidth="1"/>
    <col min="1388" max="1388" width="12.85546875" bestFit="1" customWidth="1"/>
    <col min="1389" max="1389" width="7.5703125" bestFit="1" customWidth="1"/>
    <col min="1390" max="1390" width="10" bestFit="1" customWidth="1"/>
    <col min="1391" max="1391" width="12.85546875" bestFit="1" customWidth="1"/>
    <col min="1392" max="1392" width="7.5703125" bestFit="1" customWidth="1"/>
    <col min="1393" max="1393" width="10" bestFit="1" customWidth="1"/>
    <col min="1394" max="1394" width="12.85546875" bestFit="1" customWidth="1"/>
    <col min="1395" max="1395" width="7.5703125" bestFit="1" customWidth="1"/>
    <col min="1396" max="1396" width="10" bestFit="1" customWidth="1"/>
    <col min="1397" max="1397" width="12.85546875" bestFit="1" customWidth="1"/>
    <col min="1398" max="1398" width="7.5703125" bestFit="1" customWidth="1"/>
    <col min="1399" max="1399" width="10" bestFit="1" customWidth="1"/>
    <col min="1400" max="1400" width="12.85546875" bestFit="1" customWidth="1"/>
    <col min="1401" max="1401" width="7.5703125" bestFit="1" customWidth="1"/>
    <col min="1402" max="1402" width="10" bestFit="1" customWidth="1"/>
    <col min="1403" max="1403" width="12.85546875" bestFit="1" customWidth="1"/>
    <col min="1404" max="1404" width="7.5703125" bestFit="1" customWidth="1"/>
    <col min="1405" max="1405" width="10" bestFit="1" customWidth="1"/>
    <col min="1406" max="1406" width="12.85546875" bestFit="1" customWidth="1"/>
    <col min="1407" max="1407" width="7.5703125" bestFit="1" customWidth="1"/>
    <col min="1408" max="1408" width="10" bestFit="1" customWidth="1"/>
    <col min="1409" max="1409" width="12.85546875" bestFit="1" customWidth="1"/>
    <col min="1410" max="1410" width="7.5703125" bestFit="1" customWidth="1"/>
    <col min="1411" max="1411" width="10" bestFit="1" customWidth="1"/>
    <col min="1412" max="1412" width="12.85546875" bestFit="1" customWidth="1"/>
    <col min="1413" max="1413" width="7.5703125" bestFit="1" customWidth="1"/>
    <col min="1414" max="1414" width="10" bestFit="1" customWidth="1"/>
    <col min="1415" max="1415" width="12.85546875" bestFit="1" customWidth="1"/>
    <col min="1416" max="1416" width="7.5703125" bestFit="1" customWidth="1"/>
    <col min="1417" max="1417" width="10" bestFit="1" customWidth="1"/>
    <col min="1418" max="1418" width="12.85546875" bestFit="1" customWidth="1"/>
    <col min="1419" max="1419" width="7.5703125" bestFit="1" customWidth="1"/>
    <col min="1420" max="1420" width="10" bestFit="1" customWidth="1"/>
    <col min="1421" max="1421" width="12.85546875" bestFit="1" customWidth="1"/>
    <col min="1422" max="1422" width="7.5703125" bestFit="1" customWidth="1"/>
    <col min="1423" max="1423" width="10" bestFit="1" customWidth="1"/>
    <col min="1424" max="1424" width="12.85546875" bestFit="1" customWidth="1"/>
    <col min="1425" max="1425" width="7.5703125" bestFit="1" customWidth="1"/>
    <col min="1426" max="1426" width="10" bestFit="1" customWidth="1"/>
    <col min="1427" max="1427" width="12.85546875" bestFit="1" customWidth="1"/>
    <col min="1428" max="1428" width="7.5703125" bestFit="1" customWidth="1"/>
    <col min="1429" max="1429" width="10" bestFit="1" customWidth="1"/>
    <col min="1430" max="1430" width="12.85546875" bestFit="1" customWidth="1"/>
    <col min="1431" max="1431" width="7.5703125" bestFit="1" customWidth="1"/>
    <col min="1432" max="1432" width="10" bestFit="1" customWidth="1"/>
    <col min="1433" max="1433" width="12.85546875" bestFit="1" customWidth="1"/>
    <col min="1434" max="1434" width="7.5703125" bestFit="1" customWidth="1"/>
    <col min="1435" max="1435" width="10" bestFit="1" customWidth="1"/>
    <col min="1436" max="1436" width="12.85546875" bestFit="1" customWidth="1"/>
    <col min="1437" max="1437" width="7.5703125" bestFit="1" customWidth="1"/>
    <col min="1438" max="1438" width="10" bestFit="1" customWidth="1"/>
    <col min="1439" max="1439" width="12.85546875" bestFit="1" customWidth="1"/>
    <col min="1440" max="1440" width="7.5703125" bestFit="1" customWidth="1"/>
    <col min="1441" max="1441" width="10" bestFit="1" customWidth="1"/>
    <col min="1442" max="1442" width="10.140625" customWidth="1"/>
    <col min="1443" max="1472" width="0" hidden="1" customWidth="1"/>
    <col min="1550" max="1550" width="41.5703125" bestFit="1" customWidth="1"/>
    <col min="1551" max="1551" width="14" bestFit="1" customWidth="1"/>
    <col min="1552" max="1552" width="9" customWidth="1"/>
    <col min="1553" max="1553" width="10" bestFit="1" customWidth="1"/>
    <col min="1554" max="1554" width="14" bestFit="1" customWidth="1"/>
    <col min="1555" max="1555" width="9" customWidth="1"/>
    <col min="1556" max="1556" width="10" bestFit="1" customWidth="1"/>
    <col min="1557" max="1557" width="14" bestFit="1" customWidth="1"/>
    <col min="1558" max="1558" width="9" customWidth="1"/>
    <col min="1559" max="1559" width="10" bestFit="1" customWidth="1"/>
    <col min="1560" max="1560" width="14" bestFit="1" customWidth="1"/>
    <col min="1561" max="1561" width="9" customWidth="1"/>
    <col min="1562" max="1562" width="10" bestFit="1" customWidth="1"/>
    <col min="1563" max="1563" width="14" bestFit="1" customWidth="1"/>
    <col min="1564" max="1564" width="9" customWidth="1"/>
    <col min="1565" max="1565" width="10" bestFit="1" customWidth="1"/>
    <col min="1566" max="1566" width="13.42578125" bestFit="1" customWidth="1"/>
    <col min="1567" max="1567" width="7.5703125" bestFit="1" customWidth="1"/>
    <col min="1568" max="1568" width="10" bestFit="1" customWidth="1"/>
    <col min="1569" max="1569" width="13.42578125" bestFit="1" customWidth="1"/>
    <col min="1570" max="1570" width="7.5703125" bestFit="1" customWidth="1"/>
    <col min="1571" max="1571" width="10" bestFit="1" customWidth="1"/>
    <col min="1572" max="1572" width="16" bestFit="1" customWidth="1"/>
    <col min="1573" max="1573" width="7.5703125" bestFit="1" customWidth="1"/>
    <col min="1574" max="1574" width="10" bestFit="1" customWidth="1"/>
    <col min="1575" max="1575" width="12.5703125" bestFit="1" customWidth="1"/>
    <col min="1576" max="1576" width="7.5703125" bestFit="1" customWidth="1"/>
    <col min="1577" max="1577" width="10" bestFit="1" customWidth="1"/>
    <col min="1578" max="1578" width="12.5703125" bestFit="1" customWidth="1"/>
    <col min="1579" max="1579" width="7.5703125" bestFit="1" customWidth="1"/>
    <col min="1580" max="1580" width="10" bestFit="1" customWidth="1"/>
    <col min="1581" max="1581" width="13.42578125" bestFit="1" customWidth="1"/>
    <col min="1582" max="1582" width="7.5703125" bestFit="1" customWidth="1"/>
    <col min="1583" max="1583" width="10" bestFit="1" customWidth="1"/>
    <col min="1584" max="1584" width="15.28515625" bestFit="1" customWidth="1"/>
    <col min="1585" max="1585" width="7.5703125" bestFit="1" customWidth="1"/>
    <col min="1586" max="1586" width="10" bestFit="1" customWidth="1"/>
    <col min="1587" max="1587" width="12.5703125" bestFit="1" customWidth="1"/>
    <col min="1588" max="1588" width="7.5703125" bestFit="1" customWidth="1"/>
    <col min="1589" max="1589" width="10" bestFit="1" customWidth="1"/>
    <col min="1590" max="1590" width="12.85546875" bestFit="1" customWidth="1"/>
    <col min="1591" max="1591" width="7.5703125" bestFit="1" customWidth="1"/>
    <col min="1592" max="1592" width="10" bestFit="1" customWidth="1"/>
    <col min="1593" max="1593" width="12.85546875" bestFit="1" customWidth="1"/>
    <col min="1594" max="1594" width="7.5703125" bestFit="1" customWidth="1"/>
    <col min="1595" max="1595" width="10" bestFit="1" customWidth="1"/>
    <col min="1596" max="1596" width="12.85546875" bestFit="1" customWidth="1"/>
    <col min="1597" max="1597" width="7.5703125" bestFit="1" customWidth="1"/>
    <col min="1598" max="1598" width="10" bestFit="1" customWidth="1"/>
    <col min="1599" max="1599" width="12.85546875" bestFit="1" customWidth="1"/>
    <col min="1600" max="1600" width="7.5703125" bestFit="1" customWidth="1"/>
    <col min="1601" max="1601" width="10" bestFit="1" customWidth="1"/>
    <col min="1602" max="1602" width="12.85546875" bestFit="1" customWidth="1"/>
    <col min="1603" max="1603" width="7.5703125" bestFit="1" customWidth="1"/>
    <col min="1604" max="1604" width="10" bestFit="1" customWidth="1"/>
    <col min="1605" max="1605" width="12.85546875" bestFit="1" customWidth="1"/>
    <col min="1606" max="1606" width="7.5703125" bestFit="1" customWidth="1"/>
    <col min="1607" max="1607" width="10" bestFit="1" customWidth="1"/>
    <col min="1608" max="1608" width="12.85546875" bestFit="1" customWidth="1"/>
    <col min="1609" max="1609" width="7.5703125" bestFit="1" customWidth="1"/>
    <col min="1610" max="1610" width="10" bestFit="1" customWidth="1"/>
    <col min="1611" max="1611" width="12.85546875" bestFit="1" customWidth="1"/>
    <col min="1612" max="1612" width="7.5703125" bestFit="1" customWidth="1"/>
    <col min="1613" max="1613" width="10" bestFit="1" customWidth="1"/>
    <col min="1614" max="1614" width="12.85546875" bestFit="1" customWidth="1"/>
    <col min="1615" max="1615" width="7.5703125" bestFit="1" customWidth="1"/>
    <col min="1616" max="1616" width="10" bestFit="1" customWidth="1"/>
    <col min="1617" max="1617" width="12.85546875" bestFit="1" customWidth="1"/>
    <col min="1618" max="1618" width="7.5703125" bestFit="1" customWidth="1"/>
    <col min="1619" max="1619" width="10" bestFit="1" customWidth="1"/>
    <col min="1620" max="1620" width="12.85546875" bestFit="1" customWidth="1"/>
    <col min="1621" max="1621" width="7.5703125" bestFit="1" customWidth="1"/>
    <col min="1622" max="1622" width="10" bestFit="1" customWidth="1"/>
    <col min="1623" max="1623" width="12.85546875" bestFit="1" customWidth="1"/>
    <col min="1624" max="1624" width="7.5703125" bestFit="1" customWidth="1"/>
    <col min="1625" max="1625" width="10" bestFit="1" customWidth="1"/>
    <col min="1626" max="1626" width="12.85546875" bestFit="1" customWidth="1"/>
    <col min="1627" max="1627" width="7.5703125" bestFit="1" customWidth="1"/>
    <col min="1628" max="1628" width="10" bestFit="1" customWidth="1"/>
    <col min="1629" max="1629" width="12.85546875" bestFit="1" customWidth="1"/>
    <col min="1630" max="1630" width="7.5703125" bestFit="1" customWidth="1"/>
    <col min="1631" max="1631" width="10" bestFit="1" customWidth="1"/>
    <col min="1632" max="1632" width="12.85546875" bestFit="1" customWidth="1"/>
    <col min="1633" max="1633" width="7.5703125" bestFit="1" customWidth="1"/>
    <col min="1634" max="1634" width="10" bestFit="1" customWidth="1"/>
    <col min="1635" max="1635" width="12.85546875" bestFit="1" customWidth="1"/>
    <col min="1636" max="1636" width="7.5703125" bestFit="1" customWidth="1"/>
    <col min="1637" max="1637" width="10" bestFit="1" customWidth="1"/>
    <col min="1638" max="1638" width="12.85546875" bestFit="1" customWidth="1"/>
    <col min="1639" max="1639" width="7.5703125" bestFit="1" customWidth="1"/>
    <col min="1640" max="1640" width="10" bestFit="1" customWidth="1"/>
    <col min="1641" max="1641" width="12.85546875" bestFit="1" customWidth="1"/>
    <col min="1642" max="1642" width="7.5703125" bestFit="1" customWidth="1"/>
    <col min="1643" max="1643" width="10" bestFit="1" customWidth="1"/>
    <col min="1644" max="1644" width="12.85546875" bestFit="1" customWidth="1"/>
    <col min="1645" max="1645" width="7.5703125" bestFit="1" customWidth="1"/>
    <col min="1646" max="1646" width="10" bestFit="1" customWidth="1"/>
    <col min="1647" max="1647" width="12.85546875" bestFit="1" customWidth="1"/>
    <col min="1648" max="1648" width="7.5703125" bestFit="1" customWidth="1"/>
    <col min="1649" max="1649" width="10" bestFit="1" customWidth="1"/>
    <col min="1650" max="1650" width="12.85546875" bestFit="1" customWidth="1"/>
    <col min="1651" max="1651" width="7.5703125" bestFit="1" customWidth="1"/>
    <col min="1652" max="1652" width="10" bestFit="1" customWidth="1"/>
    <col min="1653" max="1653" width="12.85546875" bestFit="1" customWidth="1"/>
    <col min="1654" max="1654" width="7.5703125" bestFit="1" customWidth="1"/>
    <col min="1655" max="1655" width="10" bestFit="1" customWidth="1"/>
    <col min="1656" max="1656" width="12.85546875" bestFit="1" customWidth="1"/>
    <col min="1657" max="1657" width="7.5703125" bestFit="1" customWidth="1"/>
    <col min="1658" max="1658" width="10" bestFit="1" customWidth="1"/>
    <col min="1659" max="1659" width="12.85546875" bestFit="1" customWidth="1"/>
    <col min="1660" max="1660" width="7.5703125" bestFit="1" customWidth="1"/>
    <col min="1661" max="1661" width="10" bestFit="1" customWidth="1"/>
    <col min="1662" max="1662" width="12.85546875" bestFit="1" customWidth="1"/>
    <col min="1663" max="1663" width="7.5703125" bestFit="1" customWidth="1"/>
    <col min="1664" max="1664" width="10" bestFit="1" customWidth="1"/>
    <col min="1665" max="1665" width="12.85546875" bestFit="1" customWidth="1"/>
    <col min="1666" max="1666" width="7.5703125" bestFit="1" customWidth="1"/>
    <col min="1667" max="1667" width="10" bestFit="1" customWidth="1"/>
    <col min="1668" max="1668" width="12.85546875" bestFit="1" customWidth="1"/>
    <col min="1669" max="1669" width="7.5703125" bestFit="1" customWidth="1"/>
    <col min="1670" max="1670" width="10" bestFit="1" customWidth="1"/>
    <col min="1671" max="1671" width="12.85546875" bestFit="1" customWidth="1"/>
    <col min="1672" max="1672" width="7.5703125" bestFit="1" customWidth="1"/>
    <col min="1673" max="1673" width="10" bestFit="1" customWidth="1"/>
    <col min="1674" max="1674" width="12.85546875" bestFit="1" customWidth="1"/>
    <col min="1675" max="1675" width="7.5703125" bestFit="1" customWidth="1"/>
    <col min="1676" max="1676" width="10" bestFit="1" customWidth="1"/>
    <col min="1677" max="1677" width="12.85546875" bestFit="1" customWidth="1"/>
    <col min="1678" max="1678" width="7.5703125" bestFit="1" customWidth="1"/>
    <col min="1679" max="1679" width="10" bestFit="1" customWidth="1"/>
    <col min="1680" max="1680" width="12.85546875" bestFit="1" customWidth="1"/>
    <col min="1681" max="1681" width="7.5703125" bestFit="1" customWidth="1"/>
    <col min="1682" max="1682" width="10" bestFit="1" customWidth="1"/>
    <col min="1683" max="1683" width="12.85546875" bestFit="1" customWidth="1"/>
    <col min="1684" max="1684" width="7.5703125" bestFit="1" customWidth="1"/>
    <col min="1685" max="1685" width="10" bestFit="1" customWidth="1"/>
    <col min="1686" max="1686" width="12.85546875" bestFit="1" customWidth="1"/>
    <col min="1687" max="1687" width="7.5703125" bestFit="1" customWidth="1"/>
    <col min="1688" max="1688" width="10" bestFit="1" customWidth="1"/>
    <col min="1689" max="1689" width="12.85546875" bestFit="1" customWidth="1"/>
    <col min="1690" max="1690" width="7.5703125" bestFit="1" customWidth="1"/>
    <col min="1691" max="1691" width="10" bestFit="1" customWidth="1"/>
    <col min="1692" max="1692" width="12.85546875" bestFit="1" customWidth="1"/>
    <col min="1693" max="1693" width="7.5703125" bestFit="1" customWidth="1"/>
    <col min="1694" max="1694" width="10" bestFit="1" customWidth="1"/>
    <col min="1695" max="1695" width="12.85546875" bestFit="1" customWidth="1"/>
    <col min="1696" max="1696" width="7.5703125" bestFit="1" customWidth="1"/>
    <col min="1697" max="1697" width="10" bestFit="1" customWidth="1"/>
    <col min="1698" max="1698" width="10.140625" customWidth="1"/>
    <col min="1699" max="1728" width="0" hidden="1" customWidth="1"/>
    <col min="1806" max="1806" width="41.5703125" bestFit="1" customWidth="1"/>
    <col min="1807" max="1807" width="14" bestFit="1" customWidth="1"/>
    <col min="1808" max="1808" width="9" customWidth="1"/>
    <col min="1809" max="1809" width="10" bestFit="1" customWidth="1"/>
    <col min="1810" max="1810" width="14" bestFit="1" customWidth="1"/>
    <col min="1811" max="1811" width="9" customWidth="1"/>
    <col min="1812" max="1812" width="10" bestFit="1" customWidth="1"/>
    <col min="1813" max="1813" width="14" bestFit="1" customWidth="1"/>
    <col min="1814" max="1814" width="9" customWidth="1"/>
    <col min="1815" max="1815" width="10" bestFit="1" customWidth="1"/>
    <col min="1816" max="1816" width="14" bestFit="1" customWidth="1"/>
    <col min="1817" max="1817" width="9" customWidth="1"/>
    <col min="1818" max="1818" width="10" bestFit="1" customWidth="1"/>
    <col min="1819" max="1819" width="14" bestFit="1" customWidth="1"/>
    <col min="1820" max="1820" width="9" customWidth="1"/>
    <col min="1821" max="1821" width="10" bestFit="1" customWidth="1"/>
    <col min="1822" max="1822" width="13.42578125" bestFit="1" customWidth="1"/>
    <col min="1823" max="1823" width="7.5703125" bestFit="1" customWidth="1"/>
    <col min="1824" max="1824" width="10" bestFit="1" customWidth="1"/>
    <col min="1825" max="1825" width="13.42578125" bestFit="1" customWidth="1"/>
    <col min="1826" max="1826" width="7.5703125" bestFit="1" customWidth="1"/>
    <col min="1827" max="1827" width="10" bestFit="1" customWidth="1"/>
    <col min="1828" max="1828" width="16" bestFit="1" customWidth="1"/>
    <col min="1829" max="1829" width="7.5703125" bestFit="1" customWidth="1"/>
    <col min="1830" max="1830" width="10" bestFit="1" customWidth="1"/>
    <col min="1831" max="1831" width="12.5703125" bestFit="1" customWidth="1"/>
    <col min="1832" max="1832" width="7.5703125" bestFit="1" customWidth="1"/>
    <col min="1833" max="1833" width="10" bestFit="1" customWidth="1"/>
    <col min="1834" max="1834" width="12.5703125" bestFit="1" customWidth="1"/>
    <col min="1835" max="1835" width="7.5703125" bestFit="1" customWidth="1"/>
    <col min="1836" max="1836" width="10" bestFit="1" customWidth="1"/>
    <col min="1837" max="1837" width="13.42578125" bestFit="1" customWidth="1"/>
    <col min="1838" max="1838" width="7.5703125" bestFit="1" customWidth="1"/>
    <col min="1839" max="1839" width="10" bestFit="1" customWidth="1"/>
    <col min="1840" max="1840" width="15.28515625" bestFit="1" customWidth="1"/>
    <col min="1841" max="1841" width="7.5703125" bestFit="1" customWidth="1"/>
    <col min="1842" max="1842" width="10" bestFit="1" customWidth="1"/>
    <col min="1843" max="1843" width="12.5703125" bestFit="1" customWidth="1"/>
    <col min="1844" max="1844" width="7.5703125" bestFit="1" customWidth="1"/>
    <col min="1845" max="1845" width="10" bestFit="1" customWidth="1"/>
    <col min="1846" max="1846" width="12.85546875" bestFit="1" customWidth="1"/>
    <col min="1847" max="1847" width="7.5703125" bestFit="1" customWidth="1"/>
    <col min="1848" max="1848" width="10" bestFit="1" customWidth="1"/>
    <col min="1849" max="1849" width="12.85546875" bestFit="1" customWidth="1"/>
    <col min="1850" max="1850" width="7.5703125" bestFit="1" customWidth="1"/>
    <col min="1851" max="1851" width="10" bestFit="1" customWidth="1"/>
    <col min="1852" max="1852" width="12.85546875" bestFit="1" customWidth="1"/>
    <col min="1853" max="1853" width="7.5703125" bestFit="1" customWidth="1"/>
    <col min="1854" max="1854" width="10" bestFit="1" customWidth="1"/>
    <col min="1855" max="1855" width="12.85546875" bestFit="1" customWidth="1"/>
    <col min="1856" max="1856" width="7.5703125" bestFit="1" customWidth="1"/>
    <col min="1857" max="1857" width="10" bestFit="1" customWidth="1"/>
    <col min="1858" max="1858" width="12.85546875" bestFit="1" customWidth="1"/>
    <col min="1859" max="1859" width="7.5703125" bestFit="1" customWidth="1"/>
    <col min="1860" max="1860" width="10" bestFit="1" customWidth="1"/>
    <col min="1861" max="1861" width="12.85546875" bestFit="1" customWidth="1"/>
    <col min="1862" max="1862" width="7.5703125" bestFit="1" customWidth="1"/>
    <col min="1863" max="1863" width="10" bestFit="1" customWidth="1"/>
    <col min="1864" max="1864" width="12.85546875" bestFit="1" customWidth="1"/>
    <col min="1865" max="1865" width="7.5703125" bestFit="1" customWidth="1"/>
    <col min="1866" max="1866" width="10" bestFit="1" customWidth="1"/>
    <col min="1867" max="1867" width="12.85546875" bestFit="1" customWidth="1"/>
    <col min="1868" max="1868" width="7.5703125" bestFit="1" customWidth="1"/>
    <col min="1869" max="1869" width="10" bestFit="1" customWidth="1"/>
    <col min="1870" max="1870" width="12.85546875" bestFit="1" customWidth="1"/>
    <col min="1871" max="1871" width="7.5703125" bestFit="1" customWidth="1"/>
    <col min="1872" max="1872" width="10" bestFit="1" customWidth="1"/>
    <col min="1873" max="1873" width="12.85546875" bestFit="1" customWidth="1"/>
    <col min="1874" max="1874" width="7.5703125" bestFit="1" customWidth="1"/>
    <col min="1875" max="1875" width="10" bestFit="1" customWidth="1"/>
    <col min="1876" max="1876" width="12.85546875" bestFit="1" customWidth="1"/>
    <col min="1877" max="1877" width="7.5703125" bestFit="1" customWidth="1"/>
    <col min="1878" max="1878" width="10" bestFit="1" customWidth="1"/>
    <col min="1879" max="1879" width="12.85546875" bestFit="1" customWidth="1"/>
    <col min="1880" max="1880" width="7.5703125" bestFit="1" customWidth="1"/>
    <col min="1881" max="1881" width="10" bestFit="1" customWidth="1"/>
    <col min="1882" max="1882" width="12.85546875" bestFit="1" customWidth="1"/>
    <col min="1883" max="1883" width="7.5703125" bestFit="1" customWidth="1"/>
    <col min="1884" max="1884" width="10" bestFit="1" customWidth="1"/>
    <col min="1885" max="1885" width="12.85546875" bestFit="1" customWidth="1"/>
    <col min="1886" max="1886" width="7.5703125" bestFit="1" customWidth="1"/>
    <col min="1887" max="1887" width="10" bestFit="1" customWidth="1"/>
    <col min="1888" max="1888" width="12.85546875" bestFit="1" customWidth="1"/>
    <col min="1889" max="1889" width="7.5703125" bestFit="1" customWidth="1"/>
    <col min="1890" max="1890" width="10" bestFit="1" customWidth="1"/>
    <col min="1891" max="1891" width="12.85546875" bestFit="1" customWidth="1"/>
    <col min="1892" max="1892" width="7.5703125" bestFit="1" customWidth="1"/>
    <col min="1893" max="1893" width="10" bestFit="1" customWidth="1"/>
    <col min="1894" max="1894" width="12.85546875" bestFit="1" customWidth="1"/>
    <col min="1895" max="1895" width="7.5703125" bestFit="1" customWidth="1"/>
    <col min="1896" max="1896" width="10" bestFit="1" customWidth="1"/>
    <col min="1897" max="1897" width="12.85546875" bestFit="1" customWidth="1"/>
    <col min="1898" max="1898" width="7.5703125" bestFit="1" customWidth="1"/>
    <col min="1899" max="1899" width="10" bestFit="1" customWidth="1"/>
    <col min="1900" max="1900" width="12.85546875" bestFit="1" customWidth="1"/>
    <col min="1901" max="1901" width="7.5703125" bestFit="1" customWidth="1"/>
    <col min="1902" max="1902" width="10" bestFit="1" customWidth="1"/>
    <col min="1903" max="1903" width="12.85546875" bestFit="1" customWidth="1"/>
    <col min="1904" max="1904" width="7.5703125" bestFit="1" customWidth="1"/>
    <col min="1905" max="1905" width="10" bestFit="1" customWidth="1"/>
    <col min="1906" max="1906" width="12.85546875" bestFit="1" customWidth="1"/>
    <col min="1907" max="1907" width="7.5703125" bestFit="1" customWidth="1"/>
    <col min="1908" max="1908" width="10" bestFit="1" customWidth="1"/>
    <col min="1909" max="1909" width="12.85546875" bestFit="1" customWidth="1"/>
    <col min="1910" max="1910" width="7.5703125" bestFit="1" customWidth="1"/>
    <col min="1911" max="1911" width="10" bestFit="1" customWidth="1"/>
    <col min="1912" max="1912" width="12.85546875" bestFit="1" customWidth="1"/>
    <col min="1913" max="1913" width="7.5703125" bestFit="1" customWidth="1"/>
    <col min="1914" max="1914" width="10" bestFit="1" customWidth="1"/>
    <col min="1915" max="1915" width="12.85546875" bestFit="1" customWidth="1"/>
    <col min="1916" max="1916" width="7.5703125" bestFit="1" customWidth="1"/>
    <col min="1917" max="1917" width="10" bestFit="1" customWidth="1"/>
    <col min="1918" max="1918" width="12.85546875" bestFit="1" customWidth="1"/>
    <col min="1919" max="1919" width="7.5703125" bestFit="1" customWidth="1"/>
    <col min="1920" max="1920" width="10" bestFit="1" customWidth="1"/>
    <col min="1921" max="1921" width="12.85546875" bestFit="1" customWidth="1"/>
    <col min="1922" max="1922" width="7.5703125" bestFit="1" customWidth="1"/>
    <col min="1923" max="1923" width="10" bestFit="1" customWidth="1"/>
    <col min="1924" max="1924" width="12.85546875" bestFit="1" customWidth="1"/>
    <col min="1925" max="1925" width="7.5703125" bestFit="1" customWidth="1"/>
    <col min="1926" max="1926" width="10" bestFit="1" customWidth="1"/>
    <col min="1927" max="1927" width="12.85546875" bestFit="1" customWidth="1"/>
    <col min="1928" max="1928" width="7.5703125" bestFit="1" customWidth="1"/>
    <col min="1929" max="1929" width="10" bestFit="1" customWidth="1"/>
    <col min="1930" max="1930" width="12.85546875" bestFit="1" customWidth="1"/>
    <col min="1931" max="1931" width="7.5703125" bestFit="1" customWidth="1"/>
    <col min="1932" max="1932" width="10" bestFit="1" customWidth="1"/>
    <col min="1933" max="1933" width="12.85546875" bestFit="1" customWidth="1"/>
    <col min="1934" max="1934" width="7.5703125" bestFit="1" customWidth="1"/>
    <col min="1935" max="1935" width="10" bestFit="1" customWidth="1"/>
    <col min="1936" max="1936" width="12.85546875" bestFit="1" customWidth="1"/>
    <col min="1937" max="1937" width="7.5703125" bestFit="1" customWidth="1"/>
    <col min="1938" max="1938" width="10" bestFit="1" customWidth="1"/>
    <col min="1939" max="1939" width="12.85546875" bestFit="1" customWidth="1"/>
    <col min="1940" max="1940" width="7.5703125" bestFit="1" customWidth="1"/>
    <col min="1941" max="1941" width="10" bestFit="1" customWidth="1"/>
    <col min="1942" max="1942" width="12.85546875" bestFit="1" customWidth="1"/>
    <col min="1943" max="1943" width="7.5703125" bestFit="1" customWidth="1"/>
    <col min="1944" max="1944" width="10" bestFit="1" customWidth="1"/>
    <col min="1945" max="1945" width="12.85546875" bestFit="1" customWidth="1"/>
    <col min="1946" max="1946" width="7.5703125" bestFit="1" customWidth="1"/>
    <col min="1947" max="1947" width="10" bestFit="1" customWidth="1"/>
    <col min="1948" max="1948" width="12.85546875" bestFit="1" customWidth="1"/>
    <col min="1949" max="1949" width="7.5703125" bestFit="1" customWidth="1"/>
    <col min="1950" max="1950" width="10" bestFit="1" customWidth="1"/>
    <col min="1951" max="1951" width="12.85546875" bestFit="1" customWidth="1"/>
    <col min="1952" max="1952" width="7.5703125" bestFit="1" customWidth="1"/>
    <col min="1953" max="1953" width="10" bestFit="1" customWidth="1"/>
    <col min="1954" max="1954" width="10.140625" customWidth="1"/>
    <col min="1955" max="1984" width="0" hidden="1" customWidth="1"/>
    <col min="2062" max="2062" width="41.5703125" bestFit="1" customWidth="1"/>
    <col min="2063" max="2063" width="14" bestFit="1" customWidth="1"/>
    <col min="2064" max="2064" width="9" customWidth="1"/>
    <col min="2065" max="2065" width="10" bestFit="1" customWidth="1"/>
    <col min="2066" max="2066" width="14" bestFit="1" customWidth="1"/>
    <col min="2067" max="2067" width="9" customWidth="1"/>
    <col min="2068" max="2068" width="10" bestFit="1" customWidth="1"/>
    <col min="2069" max="2069" width="14" bestFit="1" customWidth="1"/>
    <col min="2070" max="2070" width="9" customWidth="1"/>
    <col min="2071" max="2071" width="10" bestFit="1" customWidth="1"/>
    <col min="2072" max="2072" width="14" bestFit="1" customWidth="1"/>
    <col min="2073" max="2073" width="9" customWidth="1"/>
    <col min="2074" max="2074" width="10" bestFit="1" customWidth="1"/>
    <col min="2075" max="2075" width="14" bestFit="1" customWidth="1"/>
    <col min="2076" max="2076" width="9" customWidth="1"/>
    <col min="2077" max="2077" width="10" bestFit="1" customWidth="1"/>
    <col min="2078" max="2078" width="13.42578125" bestFit="1" customWidth="1"/>
    <col min="2079" max="2079" width="7.5703125" bestFit="1" customWidth="1"/>
    <col min="2080" max="2080" width="10" bestFit="1" customWidth="1"/>
    <col min="2081" max="2081" width="13.42578125" bestFit="1" customWidth="1"/>
    <col min="2082" max="2082" width="7.5703125" bestFit="1" customWidth="1"/>
    <col min="2083" max="2083" width="10" bestFit="1" customWidth="1"/>
    <col min="2084" max="2084" width="16" bestFit="1" customWidth="1"/>
    <col min="2085" max="2085" width="7.5703125" bestFit="1" customWidth="1"/>
    <col min="2086" max="2086" width="10" bestFit="1" customWidth="1"/>
    <col min="2087" max="2087" width="12.5703125" bestFit="1" customWidth="1"/>
    <col min="2088" max="2088" width="7.5703125" bestFit="1" customWidth="1"/>
    <col min="2089" max="2089" width="10" bestFit="1" customWidth="1"/>
    <col min="2090" max="2090" width="12.5703125" bestFit="1" customWidth="1"/>
    <col min="2091" max="2091" width="7.5703125" bestFit="1" customWidth="1"/>
    <col min="2092" max="2092" width="10" bestFit="1" customWidth="1"/>
    <col min="2093" max="2093" width="13.42578125" bestFit="1" customWidth="1"/>
    <col min="2094" max="2094" width="7.5703125" bestFit="1" customWidth="1"/>
    <col min="2095" max="2095" width="10" bestFit="1" customWidth="1"/>
    <col min="2096" max="2096" width="15.28515625" bestFit="1" customWidth="1"/>
    <col min="2097" max="2097" width="7.5703125" bestFit="1" customWidth="1"/>
    <col min="2098" max="2098" width="10" bestFit="1" customWidth="1"/>
    <col min="2099" max="2099" width="12.5703125" bestFit="1" customWidth="1"/>
    <col min="2100" max="2100" width="7.5703125" bestFit="1" customWidth="1"/>
    <col min="2101" max="2101" width="10" bestFit="1" customWidth="1"/>
    <col min="2102" max="2102" width="12.85546875" bestFit="1" customWidth="1"/>
    <col min="2103" max="2103" width="7.5703125" bestFit="1" customWidth="1"/>
    <col min="2104" max="2104" width="10" bestFit="1" customWidth="1"/>
    <col min="2105" max="2105" width="12.85546875" bestFit="1" customWidth="1"/>
    <col min="2106" max="2106" width="7.5703125" bestFit="1" customWidth="1"/>
    <col min="2107" max="2107" width="10" bestFit="1" customWidth="1"/>
    <col min="2108" max="2108" width="12.85546875" bestFit="1" customWidth="1"/>
    <col min="2109" max="2109" width="7.5703125" bestFit="1" customWidth="1"/>
    <col min="2110" max="2110" width="10" bestFit="1" customWidth="1"/>
    <col min="2111" max="2111" width="12.85546875" bestFit="1" customWidth="1"/>
    <col min="2112" max="2112" width="7.5703125" bestFit="1" customWidth="1"/>
    <col min="2113" max="2113" width="10" bestFit="1" customWidth="1"/>
    <col min="2114" max="2114" width="12.85546875" bestFit="1" customWidth="1"/>
    <col min="2115" max="2115" width="7.5703125" bestFit="1" customWidth="1"/>
    <col min="2116" max="2116" width="10" bestFit="1" customWidth="1"/>
    <col min="2117" max="2117" width="12.85546875" bestFit="1" customWidth="1"/>
    <col min="2118" max="2118" width="7.5703125" bestFit="1" customWidth="1"/>
    <col min="2119" max="2119" width="10" bestFit="1" customWidth="1"/>
    <col min="2120" max="2120" width="12.85546875" bestFit="1" customWidth="1"/>
    <col min="2121" max="2121" width="7.5703125" bestFit="1" customWidth="1"/>
    <col min="2122" max="2122" width="10" bestFit="1" customWidth="1"/>
    <col min="2123" max="2123" width="12.85546875" bestFit="1" customWidth="1"/>
    <col min="2124" max="2124" width="7.5703125" bestFit="1" customWidth="1"/>
    <col min="2125" max="2125" width="10" bestFit="1" customWidth="1"/>
    <col min="2126" max="2126" width="12.85546875" bestFit="1" customWidth="1"/>
    <col min="2127" max="2127" width="7.5703125" bestFit="1" customWidth="1"/>
    <col min="2128" max="2128" width="10" bestFit="1" customWidth="1"/>
    <col min="2129" max="2129" width="12.85546875" bestFit="1" customWidth="1"/>
    <col min="2130" max="2130" width="7.5703125" bestFit="1" customWidth="1"/>
    <col min="2131" max="2131" width="10" bestFit="1" customWidth="1"/>
    <col min="2132" max="2132" width="12.85546875" bestFit="1" customWidth="1"/>
    <col min="2133" max="2133" width="7.5703125" bestFit="1" customWidth="1"/>
    <col min="2134" max="2134" width="10" bestFit="1" customWidth="1"/>
    <col min="2135" max="2135" width="12.85546875" bestFit="1" customWidth="1"/>
    <col min="2136" max="2136" width="7.5703125" bestFit="1" customWidth="1"/>
    <col min="2137" max="2137" width="10" bestFit="1" customWidth="1"/>
    <col min="2138" max="2138" width="12.85546875" bestFit="1" customWidth="1"/>
    <col min="2139" max="2139" width="7.5703125" bestFit="1" customWidth="1"/>
    <col min="2140" max="2140" width="10" bestFit="1" customWidth="1"/>
    <col min="2141" max="2141" width="12.85546875" bestFit="1" customWidth="1"/>
    <col min="2142" max="2142" width="7.5703125" bestFit="1" customWidth="1"/>
    <col min="2143" max="2143" width="10" bestFit="1" customWidth="1"/>
    <col min="2144" max="2144" width="12.85546875" bestFit="1" customWidth="1"/>
    <col min="2145" max="2145" width="7.5703125" bestFit="1" customWidth="1"/>
    <col min="2146" max="2146" width="10" bestFit="1" customWidth="1"/>
    <col min="2147" max="2147" width="12.85546875" bestFit="1" customWidth="1"/>
    <col min="2148" max="2148" width="7.5703125" bestFit="1" customWidth="1"/>
    <col min="2149" max="2149" width="10" bestFit="1" customWidth="1"/>
    <col min="2150" max="2150" width="12.85546875" bestFit="1" customWidth="1"/>
    <col min="2151" max="2151" width="7.5703125" bestFit="1" customWidth="1"/>
    <col min="2152" max="2152" width="10" bestFit="1" customWidth="1"/>
    <col min="2153" max="2153" width="12.85546875" bestFit="1" customWidth="1"/>
    <col min="2154" max="2154" width="7.5703125" bestFit="1" customWidth="1"/>
    <col min="2155" max="2155" width="10" bestFit="1" customWidth="1"/>
    <col min="2156" max="2156" width="12.85546875" bestFit="1" customWidth="1"/>
    <col min="2157" max="2157" width="7.5703125" bestFit="1" customWidth="1"/>
    <col min="2158" max="2158" width="10" bestFit="1" customWidth="1"/>
    <col min="2159" max="2159" width="12.85546875" bestFit="1" customWidth="1"/>
    <col min="2160" max="2160" width="7.5703125" bestFit="1" customWidth="1"/>
    <col min="2161" max="2161" width="10" bestFit="1" customWidth="1"/>
    <col min="2162" max="2162" width="12.85546875" bestFit="1" customWidth="1"/>
    <col min="2163" max="2163" width="7.5703125" bestFit="1" customWidth="1"/>
    <col min="2164" max="2164" width="10" bestFit="1" customWidth="1"/>
    <col min="2165" max="2165" width="12.85546875" bestFit="1" customWidth="1"/>
    <col min="2166" max="2166" width="7.5703125" bestFit="1" customWidth="1"/>
    <col min="2167" max="2167" width="10" bestFit="1" customWidth="1"/>
    <col min="2168" max="2168" width="12.85546875" bestFit="1" customWidth="1"/>
    <col min="2169" max="2169" width="7.5703125" bestFit="1" customWidth="1"/>
    <col min="2170" max="2170" width="10" bestFit="1" customWidth="1"/>
    <col min="2171" max="2171" width="12.85546875" bestFit="1" customWidth="1"/>
    <col min="2172" max="2172" width="7.5703125" bestFit="1" customWidth="1"/>
    <col min="2173" max="2173" width="10" bestFit="1" customWidth="1"/>
    <col min="2174" max="2174" width="12.85546875" bestFit="1" customWidth="1"/>
    <col min="2175" max="2175" width="7.5703125" bestFit="1" customWidth="1"/>
    <col min="2176" max="2176" width="10" bestFit="1" customWidth="1"/>
    <col min="2177" max="2177" width="12.85546875" bestFit="1" customWidth="1"/>
    <col min="2178" max="2178" width="7.5703125" bestFit="1" customWidth="1"/>
    <col min="2179" max="2179" width="10" bestFit="1" customWidth="1"/>
    <col min="2180" max="2180" width="12.85546875" bestFit="1" customWidth="1"/>
    <col min="2181" max="2181" width="7.5703125" bestFit="1" customWidth="1"/>
    <col min="2182" max="2182" width="10" bestFit="1" customWidth="1"/>
    <col min="2183" max="2183" width="12.85546875" bestFit="1" customWidth="1"/>
    <col min="2184" max="2184" width="7.5703125" bestFit="1" customWidth="1"/>
    <col min="2185" max="2185" width="10" bestFit="1" customWidth="1"/>
    <col min="2186" max="2186" width="12.85546875" bestFit="1" customWidth="1"/>
    <col min="2187" max="2187" width="7.5703125" bestFit="1" customWidth="1"/>
    <col min="2188" max="2188" width="10" bestFit="1" customWidth="1"/>
    <col min="2189" max="2189" width="12.85546875" bestFit="1" customWidth="1"/>
    <col min="2190" max="2190" width="7.5703125" bestFit="1" customWidth="1"/>
    <col min="2191" max="2191" width="10" bestFit="1" customWidth="1"/>
    <col min="2192" max="2192" width="12.85546875" bestFit="1" customWidth="1"/>
    <col min="2193" max="2193" width="7.5703125" bestFit="1" customWidth="1"/>
    <col min="2194" max="2194" width="10" bestFit="1" customWidth="1"/>
    <col min="2195" max="2195" width="12.85546875" bestFit="1" customWidth="1"/>
    <col min="2196" max="2196" width="7.5703125" bestFit="1" customWidth="1"/>
    <col min="2197" max="2197" width="10" bestFit="1" customWidth="1"/>
    <col min="2198" max="2198" width="12.85546875" bestFit="1" customWidth="1"/>
    <col min="2199" max="2199" width="7.5703125" bestFit="1" customWidth="1"/>
    <col min="2200" max="2200" width="10" bestFit="1" customWidth="1"/>
    <col min="2201" max="2201" width="12.85546875" bestFit="1" customWidth="1"/>
    <col min="2202" max="2202" width="7.5703125" bestFit="1" customWidth="1"/>
    <col min="2203" max="2203" width="10" bestFit="1" customWidth="1"/>
    <col min="2204" max="2204" width="12.85546875" bestFit="1" customWidth="1"/>
    <col min="2205" max="2205" width="7.5703125" bestFit="1" customWidth="1"/>
    <col min="2206" max="2206" width="10" bestFit="1" customWidth="1"/>
    <col min="2207" max="2207" width="12.85546875" bestFit="1" customWidth="1"/>
    <col min="2208" max="2208" width="7.5703125" bestFit="1" customWidth="1"/>
    <col min="2209" max="2209" width="10" bestFit="1" customWidth="1"/>
    <col min="2210" max="2210" width="10.140625" customWidth="1"/>
    <col min="2211" max="2240" width="0" hidden="1" customWidth="1"/>
    <col min="2318" max="2318" width="41.5703125" bestFit="1" customWidth="1"/>
    <col min="2319" max="2319" width="14" bestFit="1" customWidth="1"/>
    <col min="2320" max="2320" width="9" customWidth="1"/>
    <col min="2321" max="2321" width="10" bestFit="1" customWidth="1"/>
    <col min="2322" max="2322" width="14" bestFit="1" customWidth="1"/>
    <col min="2323" max="2323" width="9" customWidth="1"/>
    <col min="2324" max="2324" width="10" bestFit="1" customWidth="1"/>
    <col min="2325" max="2325" width="14" bestFit="1" customWidth="1"/>
    <col min="2326" max="2326" width="9" customWidth="1"/>
    <col min="2327" max="2327" width="10" bestFit="1" customWidth="1"/>
    <col min="2328" max="2328" width="14" bestFit="1" customWidth="1"/>
    <col min="2329" max="2329" width="9" customWidth="1"/>
    <col min="2330" max="2330" width="10" bestFit="1" customWidth="1"/>
    <col min="2331" max="2331" width="14" bestFit="1" customWidth="1"/>
    <col min="2332" max="2332" width="9" customWidth="1"/>
    <col min="2333" max="2333" width="10" bestFit="1" customWidth="1"/>
    <col min="2334" max="2334" width="13.42578125" bestFit="1" customWidth="1"/>
    <col min="2335" max="2335" width="7.5703125" bestFit="1" customWidth="1"/>
    <col min="2336" max="2336" width="10" bestFit="1" customWidth="1"/>
    <col min="2337" max="2337" width="13.42578125" bestFit="1" customWidth="1"/>
    <col min="2338" max="2338" width="7.5703125" bestFit="1" customWidth="1"/>
    <col min="2339" max="2339" width="10" bestFit="1" customWidth="1"/>
    <col min="2340" max="2340" width="16" bestFit="1" customWidth="1"/>
    <col min="2341" max="2341" width="7.5703125" bestFit="1" customWidth="1"/>
    <col min="2342" max="2342" width="10" bestFit="1" customWidth="1"/>
    <col min="2343" max="2343" width="12.5703125" bestFit="1" customWidth="1"/>
    <col min="2344" max="2344" width="7.5703125" bestFit="1" customWidth="1"/>
    <col min="2345" max="2345" width="10" bestFit="1" customWidth="1"/>
    <col min="2346" max="2346" width="12.5703125" bestFit="1" customWidth="1"/>
    <col min="2347" max="2347" width="7.5703125" bestFit="1" customWidth="1"/>
    <col min="2348" max="2348" width="10" bestFit="1" customWidth="1"/>
    <col min="2349" max="2349" width="13.42578125" bestFit="1" customWidth="1"/>
    <col min="2350" max="2350" width="7.5703125" bestFit="1" customWidth="1"/>
    <col min="2351" max="2351" width="10" bestFit="1" customWidth="1"/>
    <col min="2352" max="2352" width="15.28515625" bestFit="1" customWidth="1"/>
    <col min="2353" max="2353" width="7.5703125" bestFit="1" customWidth="1"/>
    <col min="2354" max="2354" width="10" bestFit="1" customWidth="1"/>
    <col min="2355" max="2355" width="12.5703125" bestFit="1" customWidth="1"/>
    <col min="2356" max="2356" width="7.5703125" bestFit="1" customWidth="1"/>
    <col min="2357" max="2357" width="10" bestFit="1" customWidth="1"/>
    <col min="2358" max="2358" width="12.85546875" bestFit="1" customWidth="1"/>
    <col min="2359" max="2359" width="7.5703125" bestFit="1" customWidth="1"/>
    <col min="2360" max="2360" width="10" bestFit="1" customWidth="1"/>
    <col min="2361" max="2361" width="12.85546875" bestFit="1" customWidth="1"/>
    <col min="2362" max="2362" width="7.5703125" bestFit="1" customWidth="1"/>
    <col min="2363" max="2363" width="10" bestFit="1" customWidth="1"/>
    <col min="2364" max="2364" width="12.85546875" bestFit="1" customWidth="1"/>
    <col min="2365" max="2365" width="7.5703125" bestFit="1" customWidth="1"/>
    <col min="2366" max="2366" width="10" bestFit="1" customWidth="1"/>
    <col min="2367" max="2367" width="12.85546875" bestFit="1" customWidth="1"/>
    <col min="2368" max="2368" width="7.5703125" bestFit="1" customWidth="1"/>
    <col min="2369" max="2369" width="10" bestFit="1" customWidth="1"/>
    <col min="2370" max="2370" width="12.85546875" bestFit="1" customWidth="1"/>
    <col min="2371" max="2371" width="7.5703125" bestFit="1" customWidth="1"/>
    <col min="2372" max="2372" width="10" bestFit="1" customWidth="1"/>
    <col min="2373" max="2373" width="12.85546875" bestFit="1" customWidth="1"/>
    <col min="2374" max="2374" width="7.5703125" bestFit="1" customWidth="1"/>
    <col min="2375" max="2375" width="10" bestFit="1" customWidth="1"/>
    <col min="2376" max="2376" width="12.85546875" bestFit="1" customWidth="1"/>
    <col min="2377" max="2377" width="7.5703125" bestFit="1" customWidth="1"/>
    <col min="2378" max="2378" width="10" bestFit="1" customWidth="1"/>
    <col min="2379" max="2379" width="12.85546875" bestFit="1" customWidth="1"/>
    <col min="2380" max="2380" width="7.5703125" bestFit="1" customWidth="1"/>
    <col min="2381" max="2381" width="10" bestFit="1" customWidth="1"/>
    <col min="2382" max="2382" width="12.85546875" bestFit="1" customWidth="1"/>
    <col min="2383" max="2383" width="7.5703125" bestFit="1" customWidth="1"/>
    <col min="2384" max="2384" width="10" bestFit="1" customWidth="1"/>
    <col min="2385" max="2385" width="12.85546875" bestFit="1" customWidth="1"/>
    <col min="2386" max="2386" width="7.5703125" bestFit="1" customWidth="1"/>
    <col min="2387" max="2387" width="10" bestFit="1" customWidth="1"/>
    <col min="2388" max="2388" width="12.85546875" bestFit="1" customWidth="1"/>
    <col min="2389" max="2389" width="7.5703125" bestFit="1" customWidth="1"/>
    <col min="2390" max="2390" width="10" bestFit="1" customWidth="1"/>
    <col min="2391" max="2391" width="12.85546875" bestFit="1" customWidth="1"/>
    <col min="2392" max="2392" width="7.5703125" bestFit="1" customWidth="1"/>
    <col min="2393" max="2393" width="10" bestFit="1" customWidth="1"/>
    <col min="2394" max="2394" width="12.85546875" bestFit="1" customWidth="1"/>
    <col min="2395" max="2395" width="7.5703125" bestFit="1" customWidth="1"/>
    <col min="2396" max="2396" width="10" bestFit="1" customWidth="1"/>
    <col min="2397" max="2397" width="12.85546875" bestFit="1" customWidth="1"/>
    <col min="2398" max="2398" width="7.5703125" bestFit="1" customWidth="1"/>
    <col min="2399" max="2399" width="10" bestFit="1" customWidth="1"/>
    <col min="2400" max="2400" width="12.85546875" bestFit="1" customWidth="1"/>
    <col min="2401" max="2401" width="7.5703125" bestFit="1" customWidth="1"/>
    <col min="2402" max="2402" width="10" bestFit="1" customWidth="1"/>
    <col min="2403" max="2403" width="12.85546875" bestFit="1" customWidth="1"/>
    <col min="2404" max="2404" width="7.5703125" bestFit="1" customWidth="1"/>
    <col min="2405" max="2405" width="10" bestFit="1" customWidth="1"/>
    <col min="2406" max="2406" width="12.85546875" bestFit="1" customWidth="1"/>
    <col min="2407" max="2407" width="7.5703125" bestFit="1" customWidth="1"/>
    <col min="2408" max="2408" width="10" bestFit="1" customWidth="1"/>
    <col min="2409" max="2409" width="12.85546875" bestFit="1" customWidth="1"/>
    <col min="2410" max="2410" width="7.5703125" bestFit="1" customWidth="1"/>
    <col min="2411" max="2411" width="10" bestFit="1" customWidth="1"/>
    <col min="2412" max="2412" width="12.85546875" bestFit="1" customWidth="1"/>
    <col min="2413" max="2413" width="7.5703125" bestFit="1" customWidth="1"/>
    <col min="2414" max="2414" width="10" bestFit="1" customWidth="1"/>
    <col min="2415" max="2415" width="12.85546875" bestFit="1" customWidth="1"/>
    <col min="2416" max="2416" width="7.5703125" bestFit="1" customWidth="1"/>
    <col min="2417" max="2417" width="10" bestFit="1" customWidth="1"/>
    <col min="2418" max="2418" width="12.85546875" bestFit="1" customWidth="1"/>
    <col min="2419" max="2419" width="7.5703125" bestFit="1" customWidth="1"/>
    <col min="2420" max="2420" width="10" bestFit="1" customWidth="1"/>
    <col min="2421" max="2421" width="12.85546875" bestFit="1" customWidth="1"/>
    <col min="2422" max="2422" width="7.5703125" bestFit="1" customWidth="1"/>
    <col min="2423" max="2423" width="10" bestFit="1" customWidth="1"/>
    <col min="2424" max="2424" width="12.85546875" bestFit="1" customWidth="1"/>
    <col min="2425" max="2425" width="7.5703125" bestFit="1" customWidth="1"/>
    <col min="2426" max="2426" width="10" bestFit="1" customWidth="1"/>
    <col min="2427" max="2427" width="12.85546875" bestFit="1" customWidth="1"/>
    <col min="2428" max="2428" width="7.5703125" bestFit="1" customWidth="1"/>
    <col min="2429" max="2429" width="10" bestFit="1" customWidth="1"/>
    <col min="2430" max="2430" width="12.85546875" bestFit="1" customWidth="1"/>
    <col min="2431" max="2431" width="7.5703125" bestFit="1" customWidth="1"/>
    <col min="2432" max="2432" width="10" bestFit="1" customWidth="1"/>
    <col min="2433" max="2433" width="12.85546875" bestFit="1" customWidth="1"/>
    <col min="2434" max="2434" width="7.5703125" bestFit="1" customWidth="1"/>
    <col min="2435" max="2435" width="10" bestFit="1" customWidth="1"/>
    <col min="2436" max="2436" width="12.85546875" bestFit="1" customWidth="1"/>
    <col min="2437" max="2437" width="7.5703125" bestFit="1" customWidth="1"/>
    <col min="2438" max="2438" width="10" bestFit="1" customWidth="1"/>
    <col min="2439" max="2439" width="12.85546875" bestFit="1" customWidth="1"/>
    <col min="2440" max="2440" width="7.5703125" bestFit="1" customWidth="1"/>
    <col min="2441" max="2441" width="10" bestFit="1" customWidth="1"/>
    <col min="2442" max="2442" width="12.85546875" bestFit="1" customWidth="1"/>
    <col min="2443" max="2443" width="7.5703125" bestFit="1" customWidth="1"/>
    <col min="2444" max="2444" width="10" bestFit="1" customWidth="1"/>
    <col min="2445" max="2445" width="12.85546875" bestFit="1" customWidth="1"/>
    <col min="2446" max="2446" width="7.5703125" bestFit="1" customWidth="1"/>
    <col min="2447" max="2447" width="10" bestFit="1" customWidth="1"/>
    <col min="2448" max="2448" width="12.85546875" bestFit="1" customWidth="1"/>
    <col min="2449" max="2449" width="7.5703125" bestFit="1" customWidth="1"/>
    <col min="2450" max="2450" width="10" bestFit="1" customWidth="1"/>
    <col min="2451" max="2451" width="12.85546875" bestFit="1" customWidth="1"/>
    <col min="2452" max="2452" width="7.5703125" bestFit="1" customWidth="1"/>
    <col min="2453" max="2453" width="10" bestFit="1" customWidth="1"/>
    <col min="2454" max="2454" width="12.85546875" bestFit="1" customWidth="1"/>
    <col min="2455" max="2455" width="7.5703125" bestFit="1" customWidth="1"/>
    <col min="2456" max="2456" width="10" bestFit="1" customWidth="1"/>
    <col min="2457" max="2457" width="12.85546875" bestFit="1" customWidth="1"/>
    <col min="2458" max="2458" width="7.5703125" bestFit="1" customWidth="1"/>
    <col min="2459" max="2459" width="10" bestFit="1" customWidth="1"/>
    <col min="2460" max="2460" width="12.85546875" bestFit="1" customWidth="1"/>
    <col min="2461" max="2461" width="7.5703125" bestFit="1" customWidth="1"/>
    <col min="2462" max="2462" width="10" bestFit="1" customWidth="1"/>
    <col min="2463" max="2463" width="12.85546875" bestFit="1" customWidth="1"/>
    <col min="2464" max="2464" width="7.5703125" bestFit="1" customWidth="1"/>
    <col min="2465" max="2465" width="10" bestFit="1" customWidth="1"/>
    <col min="2466" max="2466" width="10.140625" customWidth="1"/>
    <col min="2467" max="2496" width="0" hidden="1" customWidth="1"/>
    <col min="2574" max="2574" width="41.5703125" bestFit="1" customWidth="1"/>
    <col min="2575" max="2575" width="14" bestFit="1" customWidth="1"/>
    <col min="2576" max="2576" width="9" customWidth="1"/>
    <col min="2577" max="2577" width="10" bestFit="1" customWidth="1"/>
    <col min="2578" max="2578" width="14" bestFit="1" customWidth="1"/>
    <col min="2579" max="2579" width="9" customWidth="1"/>
    <col min="2580" max="2580" width="10" bestFit="1" customWidth="1"/>
    <col min="2581" max="2581" width="14" bestFit="1" customWidth="1"/>
    <col min="2582" max="2582" width="9" customWidth="1"/>
    <col min="2583" max="2583" width="10" bestFit="1" customWidth="1"/>
    <col min="2584" max="2584" width="14" bestFit="1" customWidth="1"/>
    <col min="2585" max="2585" width="9" customWidth="1"/>
    <col min="2586" max="2586" width="10" bestFit="1" customWidth="1"/>
    <col min="2587" max="2587" width="14" bestFit="1" customWidth="1"/>
    <col min="2588" max="2588" width="9" customWidth="1"/>
    <col min="2589" max="2589" width="10" bestFit="1" customWidth="1"/>
    <col min="2590" max="2590" width="13.42578125" bestFit="1" customWidth="1"/>
    <col min="2591" max="2591" width="7.5703125" bestFit="1" customWidth="1"/>
    <col min="2592" max="2592" width="10" bestFit="1" customWidth="1"/>
    <col min="2593" max="2593" width="13.42578125" bestFit="1" customWidth="1"/>
    <col min="2594" max="2594" width="7.5703125" bestFit="1" customWidth="1"/>
    <col min="2595" max="2595" width="10" bestFit="1" customWidth="1"/>
    <col min="2596" max="2596" width="16" bestFit="1" customWidth="1"/>
    <col min="2597" max="2597" width="7.5703125" bestFit="1" customWidth="1"/>
    <col min="2598" max="2598" width="10" bestFit="1" customWidth="1"/>
    <col min="2599" max="2599" width="12.5703125" bestFit="1" customWidth="1"/>
    <col min="2600" max="2600" width="7.5703125" bestFit="1" customWidth="1"/>
    <col min="2601" max="2601" width="10" bestFit="1" customWidth="1"/>
    <col min="2602" max="2602" width="12.5703125" bestFit="1" customWidth="1"/>
    <col min="2603" max="2603" width="7.5703125" bestFit="1" customWidth="1"/>
    <col min="2604" max="2604" width="10" bestFit="1" customWidth="1"/>
    <col min="2605" max="2605" width="13.42578125" bestFit="1" customWidth="1"/>
    <col min="2606" max="2606" width="7.5703125" bestFit="1" customWidth="1"/>
    <col min="2607" max="2607" width="10" bestFit="1" customWidth="1"/>
    <col min="2608" max="2608" width="15.28515625" bestFit="1" customWidth="1"/>
    <col min="2609" max="2609" width="7.5703125" bestFit="1" customWidth="1"/>
    <col min="2610" max="2610" width="10" bestFit="1" customWidth="1"/>
    <col min="2611" max="2611" width="12.5703125" bestFit="1" customWidth="1"/>
    <col min="2612" max="2612" width="7.5703125" bestFit="1" customWidth="1"/>
    <col min="2613" max="2613" width="10" bestFit="1" customWidth="1"/>
    <col min="2614" max="2614" width="12.85546875" bestFit="1" customWidth="1"/>
    <col min="2615" max="2615" width="7.5703125" bestFit="1" customWidth="1"/>
    <col min="2616" max="2616" width="10" bestFit="1" customWidth="1"/>
    <col min="2617" max="2617" width="12.85546875" bestFit="1" customWidth="1"/>
    <col min="2618" max="2618" width="7.5703125" bestFit="1" customWidth="1"/>
    <col min="2619" max="2619" width="10" bestFit="1" customWidth="1"/>
    <col min="2620" max="2620" width="12.85546875" bestFit="1" customWidth="1"/>
    <col min="2621" max="2621" width="7.5703125" bestFit="1" customWidth="1"/>
    <col min="2622" max="2622" width="10" bestFit="1" customWidth="1"/>
    <col min="2623" max="2623" width="12.85546875" bestFit="1" customWidth="1"/>
    <col min="2624" max="2624" width="7.5703125" bestFit="1" customWidth="1"/>
    <col min="2625" max="2625" width="10" bestFit="1" customWidth="1"/>
    <col min="2626" max="2626" width="12.85546875" bestFit="1" customWidth="1"/>
    <col min="2627" max="2627" width="7.5703125" bestFit="1" customWidth="1"/>
    <col min="2628" max="2628" width="10" bestFit="1" customWidth="1"/>
    <col min="2629" max="2629" width="12.85546875" bestFit="1" customWidth="1"/>
    <col min="2630" max="2630" width="7.5703125" bestFit="1" customWidth="1"/>
    <col min="2631" max="2631" width="10" bestFit="1" customWidth="1"/>
    <col min="2632" max="2632" width="12.85546875" bestFit="1" customWidth="1"/>
    <col min="2633" max="2633" width="7.5703125" bestFit="1" customWidth="1"/>
    <col min="2634" max="2634" width="10" bestFit="1" customWidth="1"/>
    <col min="2635" max="2635" width="12.85546875" bestFit="1" customWidth="1"/>
    <col min="2636" max="2636" width="7.5703125" bestFit="1" customWidth="1"/>
    <col min="2637" max="2637" width="10" bestFit="1" customWidth="1"/>
    <col min="2638" max="2638" width="12.85546875" bestFit="1" customWidth="1"/>
    <col min="2639" max="2639" width="7.5703125" bestFit="1" customWidth="1"/>
    <col min="2640" max="2640" width="10" bestFit="1" customWidth="1"/>
    <col min="2641" max="2641" width="12.85546875" bestFit="1" customWidth="1"/>
    <col min="2642" max="2642" width="7.5703125" bestFit="1" customWidth="1"/>
    <col min="2643" max="2643" width="10" bestFit="1" customWidth="1"/>
    <col min="2644" max="2644" width="12.85546875" bestFit="1" customWidth="1"/>
    <col min="2645" max="2645" width="7.5703125" bestFit="1" customWidth="1"/>
    <col min="2646" max="2646" width="10" bestFit="1" customWidth="1"/>
    <col min="2647" max="2647" width="12.85546875" bestFit="1" customWidth="1"/>
    <col min="2648" max="2648" width="7.5703125" bestFit="1" customWidth="1"/>
    <col min="2649" max="2649" width="10" bestFit="1" customWidth="1"/>
    <col min="2650" max="2650" width="12.85546875" bestFit="1" customWidth="1"/>
    <col min="2651" max="2651" width="7.5703125" bestFit="1" customWidth="1"/>
    <col min="2652" max="2652" width="10" bestFit="1" customWidth="1"/>
    <col min="2653" max="2653" width="12.85546875" bestFit="1" customWidth="1"/>
    <col min="2654" max="2654" width="7.5703125" bestFit="1" customWidth="1"/>
    <col min="2655" max="2655" width="10" bestFit="1" customWidth="1"/>
    <col min="2656" max="2656" width="12.85546875" bestFit="1" customWidth="1"/>
    <col min="2657" max="2657" width="7.5703125" bestFit="1" customWidth="1"/>
    <col min="2658" max="2658" width="10" bestFit="1" customWidth="1"/>
    <col min="2659" max="2659" width="12.85546875" bestFit="1" customWidth="1"/>
    <col min="2660" max="2660" width="7.5703125" bestFit="1" customWidth="1"/>
    <col min="2661" max="2661" width="10" bestFit="1" customWidth="1"/>
    <col min="2662" max="2662" width="12.85546875" bestFit="1" customWidth="1"/>
    <col min="2663" max="2663" width="7.5703125" bestFit="1" customWidth="1"/>
    <col min="2664" max="2664" width="10" bestFit="1" customWidth="1"/>
    <col min="2665" max="2665" width="12.85546875" bestFit="1" customWidth="1"/>
    <col min="2666" max="2666" width="7.5703125" bestFit="1" customWidth="1"/>
    <col min="2667" max="2667" width="10" bestFit="1" customWidth="1"/>
    <col min="2668" max="2668" width="12.85546875" bestFit="1" customWidth="1"/>
    <col min="2669" max="2669" width="7.5703125" bestFit="1" customWidth="1"/>
    <col min="2670" max="2670" width="10" bestFit="1" customWidth="1"/>
    <col min="2671" max="2671" width="12.85546875" bestFit="1" customWidth="1"/>
    <col min="2672" max="2672" width="7.5703125" bestFit="1" customWidth="1"/>
    <col min="2673" max="2673" width="10" bestFit="1" customWidth="1"/>
    <col min="2674" max="2674" width="12.85546875" bestFit="1" customWidth="1"/>
    <col min="2675" max="2675" width="7.5703125" bestFit="1" customWidth="1"/>
    <col min="2676" max="2676" width="10" bestFit="1" customWidth="1"/>
    <col min="2677" max="2677" width="12.85546875" bestFit="1" customWidth="1"/>
    <col min="2678" max="2678" width="7.5703125" bestFit="1" customWidth="1"/>
    <col min="2679" max="2679" width="10" bestFit="1" customWidth="1"/>
    <col min="2680" max="2680" width="12.85546875" bestFit="1" customWidth="1"/>
    <col min="2681" max="2681" width="7.5703125" bestFit="1" customWidth="1"/>
    <col min="2682" max="2682" width="10" bestFit="1" customWidth="1"/>
    <col min="2683" max="2683" width="12.85546875" bestFit="1" customWidth="1"/>
    <col min="2684" max="2684" width="7.5703125" bestFit="1" customWidth="1"/>
    <col min="2685" max="2685" width="10" bestFit="1" customWidth="1"/>
    <col min="2686" max="2686" width="12.85546875" bestFit="1" customWidth="1"/>
    <col min="2687" max="2687" width="7.5703125" bestFit="1" customWidth="1"/>
    <col min="2688" max="2688" width="10" bestFit="1" customWidth="1"/>
    <col min="2689" max="2689" width="12.85546875" bestFit="1" customWidth="1"/>
    <col min="2690" max="2690" width="7.5703125" bestFit="1" customWidth="1"/>
    <col min="2691" max="2691" width="10" bestFit="1" customWidth="1"/>
    <col min="2692" max="2692" width="12.85546875" bestFit="1" customWidth="1"/>
    <col min="2693" max="2693" width="7.5703125" bestFit="1" customWidth="1"/>
    <col min="2694" max="2694" width="10" bestFit="1" customWidth="1"/>
    <col min="2695" max="2695" width="12.85546875" bestFit="1" customWidth="1"/>
    <col min="2696" max="2696" width="7.5703125" bestFit="1" customWidth="1"/>
    <col min="2697" max="2697" width="10" bestFit="1" customWidth="1"/>
    <col min="2698" max="2698" width="12.85546875" bestFit="1" customWidth="1"/>
    <col min="2699" max="2699" width="7.5703125" bestFit="1" customWidth="1"/>
    <col min="2700" max="2700" width="10" bestFit="1" customWidth="1"/>
    <col min="2701" max="2701" width="12.85546875" bestFit="1" customWidth="1"/>
    <col min="2702" max="2702" width="7.5703125" bestFit="1" customWidth="1"/>
    <col min="2703" max="2703" width="10" bestFit="1" customWidth="1"/>
    <col min="2704" max="2704" width="12.85546875" bestFit="1" customWidth="1"/>
    <col min="2705" max="2705" width="7.5703125" bestFit="1" customWidth="1"/>
    <col min="2706" max="2706" width="10" bestFit="1" customWidth="1"/>
    <col min="2707" max="2707" width="12.85546875" bestFit="1" customWidth="1"/>
    <col min="2708" max="2708" width="7.5703125" bestFit="1" customWidth="1"/>
    <col min="2709" max="2709" width="10" bestFit="1" customWidth="1"/>
    <col min="2710" max="2710" width="12.85546875" bestFit="1" customWidth="1"/>
    <col min="2711" max="2711" width="7.5703125" bestFit="1" customWidth="1"/>
    <col min="2712" max="2712" width="10" bestFit="1" customWidth="1"/>
    <col min="2713" max="2713" width="12.85546875" bestFit="1" customWidth="1"/>
    <col min="2714" max="2714" width="7.5703125" bestFit="1" customWidth="1"/>
    <col min="2715" max="2715" width="10" bestFit="1" customWidth="1"/>
    <col min="2716" max="2716" width="12.85546875" bestFit="1" customWidth="1"/>
    <col min="2717" max="2717" width="7.5703125" bestFit="1" customWidth="1"/>
    <col min="2718" max="2718" width="10" bestFit="1" customWidth="1"/>
    <col min="2719" max="2719" width="12.85546875" bestFit="1" customWidth="1"/>
    <col min="2720" max="2720" width="7.5703125" bestFit="1" customWidth="1"/>
    <col min="2721" max="2721" width="10" bestFit="1" customWidth="1"/>
    <col min="2722" max="2722" width="10.140625" customWidth="1"/>
    <col min="2723" max="2752" width="0" hidden="1" customWidth="1"/>
    <col min="2830" max="2830" width="41.5703125" bestFit="1" customWidth="1"/>
    <col min="2831" max="2831" width="14" bestFit="1" customWidth="1"/>
    <col min="2832" max="2832" width="9" customWidth="1"/>
    <col min="2833" max="2833" width="10" bestFit="1" customWidth="1"/>
    <col min="2834" max="2834" width="14" bestFit="1" customWidth="1"/>
    <col min="2835" max="2835" width="9" customWidth="1"/>
    <col min="2836" max="2836" width="10" bestFit="1" customWidth="1"/>
    <col min="2837" max="2837" width="14" bestFit="1" customWidth="1"/>
    <col min="2838" max="2838" width="9" customWidth="1"/>
    <col min="2839" max="2839" width="10" bestFit="1" customWidth="1"/>
    <col min="2840" max="2840" width="14" bestFit="1" customWidth="1"/>
    <col min="2841" max="2841" width="9" customWidth="1"/>
    <col min="2842" max="2842" width="10" bestFit="1" customWidth="1"/>
    <col min="2843" max="2843" width="14" bestFit="1" customWidth="1"/>
    <col min="2844" max="2844" width="9" customWidth="1"/>
    <col min="2845" max="2845" width="10" bestFit="1" customWidth="1"/>
    <col min="2846" max="2846" width="13.42578125" bestFit="1" customWidth="1"/>
    <col min="2847" max="2847" width="7.5703125" bestFit="1" customWidth="1"/>
    <col min="2848" max="2848" width="10" bestFit="1" customWidth="1"/>
    <col min="2849" max="2849" width="13.42578125" bestFit="1" customWidth="1"/>
    <col min="2850" max="2850" width="7.5703125" bestFit="1" customWidth="1"/>
    <col min="2851" max="2851" width="10" bestFit="1" customWidth="1"/>
    <col min="2852" max="2852" width="16" bestFit="1" customWidth="1"/>
    <col min="2853" max="2853" width="7.5703125" bestFit="1" customWidth="1"/>
    <col min="2854" max="2854" width="10" bestFit="1" customWidth="1"/>
    <col min="2855" max="2855" width="12.5703125" bestFit="1" customWidth="1"/>
    <col min="2856" max="2856" width="7.5703125" bestFit="1" customWidth="1"/>
    <col min="2857" max="2857" width="10" bestFit="1" customWidth="1"/>
    <col min="2858" max="2858" width="12.5703125" bestFit="1" customWidth="1"/>
    <col min="2859" max="2859" width="7.5703125" bestFit="1" customWidth="1"/>
    <col min="2860" max="2860" width="10" bestFit="1" customWidth="1"/>
    <col min="2861" max="2861" width="13.42578125" bestFit="1" customWidth="1"/>
    <col min="2862" max="2862" width="7.5703125" bestFit="1" customWidth="1"/>
    <col min="2863" max="2863" width="10" bestFit="1" customWidth="1"/>
    <col min="2864" max="2864" width="15.28515625" bestFit="1" customWidth="1"/>
    <col min="2865" max="2865" width="7.5703125" bestFit="1" customWidth="1"/>
    <col min="2866" max="2866" width="10" bestFit="1" customWidth="1"/>
    <col min="2867" max="2867" width="12.5703125" bestFit="1" customWidth="1"/>
    <col min="2868" max="2868" width="7.5703125" bestFit="1" customWidth="1"/>
    <col min="2869" max="2869" width="10" bestFit="1" customWidth="1"/>
    <col min="2870" max="2870" width="12.85546875" bestFit="1" customWidth="1"/>
    <col min="2871" max="2871" width="7.5703125" bestFit="1" customWidth="1"/>
    <col min="2872" max="2872" width="10" bestFit="1" customWidth="1"/>
    <col min="2873" max="2873" width="12.85546875" bestFit="1" customWidth="1"/>
    <col min="2874" max="2874" width="7.5703125" bestFit="1" customWidth="1"/>
    <col min="2875" max="2875" width="10" bestFit="1" customWidth="1"/>
    <col min="2876" max="2876" width="12.85546875" bestFit="1" customWidth="1"/>
    <col min="2877" max="2877" width="7.5703125" bestFit="1" customWidth="1"/>
    <col min="2878" max="2878" width="10" bestFit="1" customWidth="1"/>
    <col min="2879" max="2879" width="12.85546875" bestFit="1" customWidth="1"/>
    <col min="2880" max="2880" width="7.5703125" bestFit="1" customWidth="1"/>
    <col min="2881" max="2881" width="10" bestFit="1" customWidth="1"/>
    <col min="2882" max="2882" width="12.85546875" bestFit="1" customWidth="1"/>
    <col min="2883" max="2883" width="7.5703125" bestFit="1" customWidth="1"/>
    <col min="2884" max="2884" width="10" bestFit="1" customWidth="1"/>
    <col min="2885" max="2885" width="12.85546875" bestFit="1" customWidth="1"/>
    <col min="2886" max="2886" width="7.5703125" bestFit="1" customWidth="1"/>
    <col min="2887" max="2887" width="10" bestFit="1" customWidth="1"/>
    <col min="2888" max="2888" width="12.85546875" bestFit="1" customWidth="1"/>
    <col min="2889" max="2889" width="7.5703125" bestFit="1" customWidth="1"/>
    <col min="2890" max="2890" width="10" bestFit="1" customWidth="1"/>
    <col min="2891" max="2891" width="12.85546875" bestFit="1" customWidth="1"/>
    <col min="2892" max="2892" width="7.5703125" bestFit="1" customWidth="1"/>
    <col min="2893" max="2893" width="10" bestFit="1" customWidth="1"/>
    <col min="2894" max="2894" width="12.85546875" bestFit="1" customWidth="1"/>
    <col min="2895" max="2895" width="7.5703125" bestFit="1" customWidth="1"/>
    <col min="2896" max="2896" width="10" bestFit="1" customWidth="1"/>
    <col min="2897" max="2897" width="12.85546875" bestFit="1" customWidth="1"/>
    <col min="2898" max="2898" width="7.5703125" bestFit="1" customWidth="1"/>
    <col min="2899" max="2899" width="10" bestFit="1" customWidth="1"/>
    <col min="2900" max="2900" width="12.85546875" bestFit="1" customWidth="1"/>
    <col min="2901" max="2901" width="7.5703125" bestFit="1" customWidth="1"/>
    <col min="2902" max="2902" width="10" bestFit="1" customWidth="1"/>
    <col min="2903" max="2903" width="12.85546875" bestFit="1" customWidth="1"/>
    <col min="2904" max="2904" width="7.5703125" bestFit="1" customWidth="1"/>
    <col min="2905" max="2905" width="10" bestFit="1" customWidth="1"/>
    <col min="2906" max="2906" width="12.85546875" bestFit="1" customWidth="1"/>
    <col min="2907" max="2907" width="7.5703125" bestFit="1" customWidth="1"/>
    <col min="2908" max="2908" width="10" bestFit="1" customWidth="1"/>
    <col min="2909" max="2909" width="12.85546875" bestFit="1" customWidth="1"/>
    <col min="2910" max="2910" width="7.5703125" bestFit="1" customWidth="1"/>
    <col min="2911" max="2911" width="10" bestFit="1" customWidth="1"/>
    <col min="2912" max="2912" width="12.85546875" bestFit="1" customWidth="1"/>
    <col min="2913" max="2913" width="7.5703125" bestFit="1" customWidth="1"/>
    <col min="2914" max="2914" width="10" bestFit="1" customWidth="1"/>
    <col min="2915" max="2915" width="12.85546875" bestFit="1" customWidth="1"/>
    <col min="2916" max="2916" width="7.5703125" bestFit="1" customWidth="1"/>
    <col min="2917" max="2917" width="10" bestFit="1" customWidth="1"/>
    <col min="2918" max="2918" width="12.85546875" bestFit="1" customWidth="1"/>
    <col min="2919" max="2919" width="7.5703125" bestFit="1" customWidth="1"/>
    <col min="2920" max="2920" width="10" bestFit="1" customWidth="1"/>
    <col min="2921" max="2921" width="12.85546875" bestFit="1" customWidth="1"/>
    <col min="2922" max="2922" width="7.5703125" bestFit="1" customWidth="1"/>
    <col min="2923" max="2923" width="10" bestFit="1" customWidth="1"/>
    <col min="2924" max="2924" width="12.85546875" bestFit="1" customWidth="1"/>
    <col min="2925" max="2925" width="7.5703125" bestFit="1" customWidth="1"/>
    <col min="2926" max="2926" width="10" bestFit="1" customWidth="1"/>
    <col min="2927" max="2927" width="12.85546875" bestFit="1" customWidth="1"/>
    <col min="2928" max="2928" width="7.5703125" bestFit="1" customWidth="1"/>
    <col min="2929" max="2929" width="10" bestFit="1" customWidth="1"/>
    <col min="2930" max="2930" width="12.85546875" bestFit="1" customWidth="1"/>
    <col min="2931" max="2931" width="7.5703125" bestFit="1" customWidth="1"/>
    <col min="2932" max="2932" width="10" bestFit="1" customWidth="1"/>
    <col min="2933" max="2933" width="12.85546875" bestFit="1" customWidth="1"/>
    <col min="2934" max="2934" width="7.5703125" bestFit="1" customWidth="1"/>
    <col min="2935" max="2935" width="10" bestFit="1" customWidth="1"/>
    <col min="2936" max="2936" width="12.85546875" bestFit="1" customWidth="1"/>
    <col min="2937" max="2937" width="7.5703125" bestFit="1" customWidth="1"/>
    <col min="2938" max="2938" width="10" bestFit="1" customWidth="1"/>
    <col min="2939" max="2939" width="12.85546875" bestFit="1" customWidth="1"/>
    <col min="2940" max="2940" width="7.5703125" bestFit="1" customWidth="1"/>
    <col min="2941" max="2941" width="10" bestFit="1" customWidth="1"/>
    <col min="2942" max="2942" width="12.85546875" bestFit="1" customWidth="1"/>
    <col min="2943" max="2943" width="7.5703125" bestFit="1" customWidth="1"/>
    <col min="2944" max="2944" width="10" bestFit="1" customWidth="1"/>
    <col min="2945" max="2945" width="12.85546875" bestFit="1" customWidth="1"/>
    <col min="2946" max="2946" width="7.5703125" bestFit="1" customWidth="1"/>
    <col min="2947" max="2947" width="10" bestFit="1" customWidth="1"/>
    <col min="2948" max="2948" width="12.85546875" bestFit="1" customWidth="1"/>
    <col min="2949" max="2949" width="7.5703125" bestFit="1" customWidth="1"/>
    <col min="2950" max="2950" width="10" bestFit="1" customWidth="1"/>
    <col min="2951" max="2951" width="12.85546875" bestFit="1" customWidth="1"/>
    <col min="2952" max="2952" width="7.5703125" bestFit="1" customWidth="1"/>
    <col min="2953" max="2953" width="10" bestFit="1" customWidth="1"/>
    <col min="2954" max="2954" width="12.85546875" bestFit="1" customWidth="1"/>
    <col min="2955" max="2955" width="7.5703125" bestFit="1" customWidth="1"/>
    <col min="2956" max="2956" width="10" bestFit="1" customWidth="1"/>
    <col min="2957" max="2957" width="12.85546875" bestFit="1" customWidth="1"/>
    <col min="2958" max="2958" width="7.5703125" bestFit="1" customWidth="1"/>
    <col min="2959" max="2959" width="10" bestFit="1" customWidth="1"/>
    <col min="2960" max="2960" width="12.85546875" bestFit="1" customWidth="1"/>
    <col min="2961" max="2961" width="7.5703125" bestFit="1" customWidth="1"/>
    <col min="2962" max="2962" width="10" bestFit="1" customWidth="1"/>
    <col min="2963" max="2963" width="12.85546875" bestFit="1" customWidth="1"/>
    <col min="2964" max="2964" width="7.5703125" bestFit="1" customWidth="1"/>
    <col min="2965" max="2965" width="10" bestFit="1" customWidth="1"/>
    <col min="2966" max="2966" width="12.85546875" bestFit="1" customWidth="1"/>
    <col min="2967" max="2967" width="7.5703125" bestFit="1" customWidth="1"/>
    <col min="2968" max="2968" width="10" bestFit="1" customWidth="1"/>
    <col min="2969" max="2969" width="12.85546875" bestFit="1" customWidth="1"/>
    <col min="2970" max="2970" width="7.5703125" bestFit="1" customWidth="1"/>
    <col min="2971" max="2971" width="10" bestFit="1" customWidth="1"/>
    <col min="2972" max="2972" width="12.85546875" bestFit="1" customWidth="1"/>
    <col min="2973" max="2973" width="7.5703125" bestFit="1" customWidth="1"/>
    <col min="2974" max="2974" width="10" bestFit="1" customWidth="1"/>
    <col min="2975" max="2975" width="12.85546875" bestFit="1" customWidth="1"/>
    <col min="2976" max="2976" width="7.5703125" bestFit="1" customWidth="1"/>
    <col min="2977" max="2977" width="10" bestFit="1" customWidth="1"/>
    <col min="2978" max="2978" width="10.140625" customWidth="1"/>
    <col min="2979" max="3008" width="0" hidden="1" customWidth="1"/>
    <col min="3086" max="3086" width="41.5703125" bestFit="1" customWidth="1"/>
    <col min="3087" max="3087" width="14" bestFit="1" customWidth="1"/>
    <col min="3088" max="3088" width="9" customWidth="1"/>
    <col min="3089" max="3089" width="10" bestFit="1" customWidth="1"/>
    <col min="3090" max="3090" width="14" bestFit="1" customWidth="1"/>
    <col min="3091" max="3091" width="9" customWidth="1"/>
    <col min="3092" max="3092" width="10" bestFit="1" customWidth="1"/>
    <col min="3093" max="3093" width="14" bestFit="1" customWidth="1"/>
    <col min="3094" max="3094" width="9" customWidth="1"/>
    <col min="3095" max="3095" width="10" bestFit="1" customWidth="1"/>
    <col min="3096" max="3096" width="14" bestFit="1" customWidth="1"/>
    <col min="3097" max="3097" width="9" customWidth="1"/>
    <col min="3098" max="3098" width="10" bestFit="1" customWidth="1"/>
    <col min="3099" max="3099" width="14" bestFit="1" customWidth="1"/>
    <col min="3100" max="3100" width="9" customWidth="1"/>
    <col min="3101" max="3101" width="10" bestFit="1" customWidth="1"/>
    <col min="3102" max="3102" width="13.42578125" bestFit="1" customWidth="1"/>
    <col min="3103" max="3103" width="7.5703125" bestFit="1" customWidth="1"/>
    <col min="3104" max="3104" width="10" bestFit="1" customWidth="1"/>
    <col min="3105" max="3105" width="13.42578125" bestFit="1" customWidth="1"/>
    <col min="3106" max="3106" width="7.5703125" bestFit="1" customWidth="1"/>
    <col min="3107" max="3107" width="10" bestFit="1" customWidth="1"/>
    <col min="3108" max="3108" width="16" bestFit="1" customWidth="1"/>
    <col min="3109" max="3109" width="7.5703125" bestFit="1" customWidth="1"/>
    <col min="3110" max="3110" width="10" bestFit="1" customWidth="1"/>
    <col min="3111" max="3111" width="12.5703125" bestFit="1" customWidth="1"/>
    <col min="3112" max="3112" width="7.5703125" bestFit="1" customWidth="1"/>
    <col min="3113" max="3113" width="10" bestFit="1" customWidth="1"/>
    <col min="3114" max="3114" width="12.5703125" bestFit="1" customWidth="1"/>
    <col min="3115" max="3115" width="7.5703125" bestFit="1" customWidth="1"/>
    <col min="3116" max="3116" width="10" bestFit="1" customWidth="1"/>
    <col min="3117" max="3117" width="13.42578125" bestFit="1" customWidth="1"/>
    <col min="3118" max="3118" width="7.5703125" bestFit="1" customWidth="1"/>
    <col min="3119" max="3119" width="10" bestFit="1" customWidth="1"/>
    <col min="3120" max="3120" width="15.28515625" bestFit="1" customWidth="1"/>
    <col min="3121" max="3121" width="7.5703125" bestFit="1" customWidth="1"/>
    <col min="3122" max="3122" width="10" bestFit="1" customWidth="1"/>
    <col min="3123" max="3123" width="12.5703125" bestFit="1" customWidth="1"/>
    <col min="3124" max="3124" width="7.5703125" bestFit="1" customWidth="1"/>
    <col min="3125" max="3125" width="10" bestFit="1" customWidth="1"/>
    <col min="3126" max="3126" width="12.85546875" bestFit="1" customWidth="1"/>
    <col min="3127" max="3127" width="7.5703125" bestFit="1" customWidth="1"/>
    <col min="3128" max="3128" width="10" bestFit="1" customWidth="1"/>
    <col min="3129" max="3129" width="12.85546875" bestFit="1" customWidth="1"/>
    <col min="3130" max="3130" width="7.5703125" bestFit="1" customWidth="1"/>
    <col min="3131" max="3131" width="10" bestFit="1" customWidth="1"/>
    <col min="3132" max="3132" width="12.85546875" bestFit="1" customWidth="1"/>
    <col min="3133" max="3133" width="7.5703125" bestFit="1" customWidth="1"/>
    <col min="3134" max="3134" width="10" bestFit="1" customWidth="1"/>
    <col min="3135" max="3135" width="12.85546875" bestFit="1" customWidth="1"/>
    <col min="3136" max="3136" width="7.5703125" bestFit="1" customWidth="1"/>
    <col min="3137" max="3137" width="10" bestFit="1" customWidth="1"/>
    <col min="3138" max="3138" width="12.85546875" bestFit="1" customWidth="1"/>
    <col min="3139" max="3139" width="7.5703125" bestFit="1" customWidth="1"/>
    <col min="3140" max="3140" width="10" bestFit="1" customWidth="1"/>
    <col min="3141" max="3141" width="12.85546875" bestFit="1" customWidth="1"/>
    <col min="3142" max="3142" width="7.5703125" bestFit="1" customWidth="1"/>
    <col min="3143" max="3143" width="10" bestFit="1" customWidth="1"/>
    <col min="3144" max="3144" width="12.85546875" bestFit="1" customWidth="1"/>
    <col min="3145" max="3145" width="7.5703125" bestFit="1" customWidth="1"/>
    <col min="3146" max="3146" width="10" bestFit="1" customWidth="1"/>
    <col min="3147" max="3147" width="12.85546875" bestFit="1" customWidth="1"/>
    <col min="3148" max="3148" width="7.5703125" bestFit="1" customWidth="1"/>
    <col min="3149" max="3149" width="10" bestFit="1" customWidth="1"/>
    <col min="3150" max="3150" width="12.85546875" bestFit="1" customWidth="1"/>
    <col min="3151" max="3151" width="7.5703125" bestFit="1" customWidth="1"/>
    <col min="3152" max="3152" width="10" bestFit="1" customWidth="1"/>
    <col min="3153" max="3153" width="12.85546875" bestFit="1" customWidth="1"/>
    <col min="3154" max="3154" width="7.5703125" bestFit="1" customWidth="1"/>
    <col min="3155" max="3155" width="10" bestFit="1" customWidth="1"/>
    <col min="3156" max="3156" width="12.85546875" bestFit="1" customWidth="1"/>
    <col min="3157" max="3157" width="7.5703125" bestFit="1" customWidth="1"/>
    <col min="3158" max="3158" width="10" bestFit="1" customWidth="1"/>
    <col min="3159" max="3159" width="12.85546875" bestFit="1" customWidth="1"/>
    <col min="3160" max="3160" width="7.5703125" bestFit="1" customWidth="1"/>
    <col min="3161" max="3161" width="10" bestFit="1" customWidth="1"/>
    <col min="3162" max="3162" width="12.85546875" bestFit="1" customWidth="1"/>
    <col min="3163" max="3163" width="7.5703125" bestFit="1" customWidth="1"/>
    <col min="3164" max="3164" width="10" bestFit="1" customWidth="1"/>
    <col min="3165" max="3165" width="12.85546875" bestFit="1" customWidth="1"/>
    <col min="3166" max="3166" width="7.5703125" bestFit="1" customWidth="1"/>
    <col min="3167" max="3167" width="10" bestFit="1" customWidth="1"/>
    <col min="3168" max="3168" width="12.85546875" bestFit="1" customWidth="1"/>
    <col min="3169" max="3169" width="7.5703125" bestFit="1" customWidth="1"/>
    <col min="3170" max="3170" width="10" bestFit="1" customWidth="1"/>
    <col min="3171" max="3171" width="12.85546875" bestFit="1" customWidth="1"/>
    <col min="3172" max="3172" width="7.5703125" bestFit="1" customWidth="1"/>
    <col min="3173" max="3173" width="10" bestFit="1" customWidth="1"/>
    <col min="3174" max="3174" width="12.85546875" bestFit="1" customWidth="1"/>
    <col min="3175" max="3175" width="7.5703125" bestFit="1" customWidth="1"/>
    <col min="3176" max="3176" width="10" bestFit="1" customWidth="1"/>
    <col min="3177" max="3177" width="12.85546875" bestFit="1" customWidth="1"/>
    <col min="3178" max="3178" width="7.5703125" bestFit="1" customWidth="1"/>
    <col min="3179" max="3179" width="10" bestFit="1" customWidth="1"/>
    <col min="3180" max="3180" width="12.85546875" bestFit="1" customWidth="1"/>
    <col min="3181" max="3181" width="7.5703125" bestFit="1" customWidth="1"/>
    <col min="3182" max="3182" width="10" bestFit="1" customWidth="1"/>
    <col min="3183" max="3183" width="12.85546875" bestFit="1" customWidth="1"/>
    <col min="3184" max="3184" width="7.5703125" bestFit="1" customWidth="1"/>
    <col min="3185" max="3185" width="10" bestFit="1" customWidth="1"/>
    <col min="3186" max="3186" width="12.85546875" bestFit="1" customWidth="1"/>
    <col min="3187" max="3187" width="7.5703125" bestFit="1" customWidth="1"/>
    <col min="3188" max="3188" width="10" bestFit="1" customWidth="1"/>
    <col min="3189" max="3189" width="12.85546875" bestFit="1" customWidth="1"/>
    <col min="3190" max="3190" width="7.5703125" bestFit="1" customWidth="1"/>
    <col min="3191" max="3191" width="10" bestFit="1" customWidth="1"/>
    <col min="3192" max="3192" width="12.85546875" bestFit="1" customWidth="1"/>
    <col min="3193" max="3193" width="7.5703125" bestFit="1" customWidth="1"/>
    <col min="3194" max="3194" width="10" bestFit="1" customWidth="1"/>
    <col min="3195" max="3195" width="12.85546875" bestFit="1" customWidth="1"/>
    <col min="3196" max="3196" width="7.5703125" bestFit="1" customWidth="1"/>
    <col min="3197" max="3197" width="10" bestFit="1" customWidth="1"/>
    <col min="3198" max="3198" width="12.85546875" bestFit="1" customWidth="1"/>
    <col min="3199" max="3199" width="7.5703125" bestFit="1" customWidth="1"/>
    <col min="3200" max="3200" width="10" bestFit="1" customWidth="1"/>
    <col min="3201" max="3201" width="12.85546875" bestFit="1" customWidth="1"/>
    <col min="3202" max="3202" width="7.5703125" bestFit="1" customWidth="1"/>
    <col min="3203" max="3203" width="10" bestFit="1" customWidth="1"/>
    <col min="3204" max="3204" width="12.85546875" bestFit="1" customWidth="1"/>
    <col min="3205" max="3205" width="7.5703125" bestFit="1" customWidth="1"/>
    <col min="3206" max="3206" width="10" bestFit="1" customWidth="1"/>
    <col min="3207" max="3207" width="12.85546875" bestFit="1" customWidth="1"/>
    <col min="3208" max="3208" width="7.5703125" bestFit="1" customWidth="1"/>
    <col min="3209" max="3209" width="10" bestFit="1" customWidth="1"/>
    <col min="3210" max="3210" width="12.85546875" bestFit="1" customWidth="1"/>
    <col min="3211" max="3211" width="7.5703125" bestFit="1" customWidth="1"/>
    <col min="3212" max="3212" width="10" bestFit="1" customWidth="1"/>
    <col min="3213" max="3213" width="12.85546875" bestFit="1" customWidth="1"/>
    <col min="3214" max="3214" width="7.5703125" bestFit="1" customWidth="1"/>
    <col min="3215" max="3215" width="10" bestFit="1" customWidth="1"/>
    <col min="3216" max="3216" width="12.85546875" bestFit="1" customWidth="1"/>
    <col min="3217" max="3217" width="7.5703125" bestFit="1" customWidth="1"/>
    <col min="3218" max="3218" width="10" bestFit="1" customWidth="1"/>
    <col min="3219" max="3219" width="12.85546875" bestFit="1" customWidth="1"/>
    <col min="3220" max="3220" width="7.5703125" bestFit="1" customWidth="1"/>
    <col min="3221" max="3221" width="10" bestFit="1" customWidth="1"/>
    <col min="3222" max="3222" width="12.85546875" bestFit="1" customWidth="1"/>
    <col min="3223" max="3223" width="7.5703125" bestFit="1" customWidth="1"/>
    <col min="3224" max="3224" width="10" bestFit="1" customWidth="1"/>
    <col min="3225" max="3225" width="12.85546875" bestFit="1" customWidth="1"/>
    <col min="3226" max="3226" width="7.5703125" bestFit="1" customWidth="1"/>
    <col min="3227" max="3227" width="10" bestFit="1" customWidth="1"/>
    <col min="3228" max="3228" width="12.85546875" bestFit="1" customWidth="1"/>
    <col min="3229" max="3229" width="7.5703125" bestFit="1" customWidth="1"/>
    <col min="3230" max="3230" width="10" bestFit="1" customWidth="1"/>
    <col min="3231" max="3231" width="12.85546875" bestFit="1" customWidth="1"/>
    <col min="3232" max="3232" width="7.5703125" bestFit="1" customWidth="1"/>
    <col min="3233" max="3233" width="10" bestFit="1" customWidth="1"/>
    <col min="3234" max="3234" width="10.140625" customWidth="1"/>
    <col min="3235" max="3264" width="0" hidden="1" customWidth="1"/>
    <col min="3342" max="3342" width="41.5703125" bestFit="1" customWidth="1"/>
    <col min="3343" max="3343" width="14" bestFit="1" customWidth="1"/>
    <col min="3344" max="3344" width="9" customWidth="1"/>
    <col min="3345" max="3345" width="10" bestFit="1" customWidth="1"/>
    <col min="3346" max="3346" width="14" bestFit="1" customWidth="1"/>
    <col min="3347" max="3347" width="9" customWidth="1"/>
    <col min="3348" max="3348" width="10" bestFit="1" customWidth="1"/>
    <col min="3349" max="3349" width="14" bestFit="1" customWidth="1"/>
    <col min="3350" max="3350" width="9" customWidth="1"/>
    <col min="3351" max="3351" width="10" bestFit="1" customWidth="1"/>
    <col min="3352" max="3352" width="14" bestFit="1" customWidth="1"/>
    <col min="3353" max="3353" width="9" customWidth="1"/>
    <col min="3354" max="3354" width="10" bestFit="1" customWidth="1"/>
    <col min="3355" max="3355" width="14" bestFit="1" customWidth="1"/>
    <col min="3356" max="3356" width="9" customWidth="1"/>
    <col min="3357" max="3357" width="10" bestFit="1" customWidth="1"/>
    <col min="3358" max="3358" width="13.42578125" bestFit="1" customWidth="1"/>
    <col min="3359" max="3359" width="7.5703125" bestFit="1" customWidth="1"/>
    <col min="3360" max="3360" width="10" bestFit="1" customWidth="1"/>
    <col min="3361" max="3361" width="13.42578125" bestFit="1" customWidth="1"/>
    <col min="3362" max="3362" width="7.5703125" bestFit="1" customWidth="1"/>
    <col min="3363" max="3363" width="10" bestFit="1" customWidth="1"/>
    <col min="3364" max="3364" width="16" bestFit="1" customWidth="1"/>
    <col min="3365" max="3365" width="7.5703125" bestFit="1" customWidth="1"/>
    <col min="3366" max="3366" width="10" bestFit="1" customWidth="1"/>
    <col min="3367" max="3367" width="12.5703125" bestFit="1" customWidth="1"/>
    <col min="3368" max="3368" width="7.5703125" bestFit="1" customWidth="1"/>
    <col min="3369" max="3369" width="10" bestFit="1" customWidth="1"/>
    <col min="3370" max="3370" width="12.5703125" bestFit="1" customWidth="1"/>
    <col min="3371" max="3371" width="7.5703125" bestFit="1" customWidth="1"/>
    <col min="3372" max="3372" width="10" bestFit="1" customWidth="1"/>
    <col min="3373" max="3373" width="13.42578125" bestFit="1" customWidth="1"/>
    <col min="3374" max="3374" width="7.5703125" bestFit="1" customWidth="1"/>
    <col min="3375" max="3375" width="10" bestFit="1" customWidth="1"/>
    <col min="3376" max="3376" width="15.28515625" bestFit="1" customWidth="1"/>
    <col min="3377" max="3377" width="7.5703125" bestFit="1" customWidth="1"/>
    <col min="3378" max="3378" width="10" bestFit="1" customWidth="1"/>
    <col min="3379" max="3379" width="12.5703125" bestFit="1" customWidth="1"/>
    <col min="3380" max="3380" width="7.5703125" bestFit="1" customWidth="1"/>
    <col min="3381" max="3381" width="10" bestFit="1" customWidth="1"/>
    <col min="3382" max="3382" width="12.85546875" bestFit="1" customWidth="1"/>
    <col min="3383" max="3383" width="7.5703125" bestFit="1" customWidth="1"/>
    <col min="3384" max="3384" width="10" bestFit="1" customWidth="1"/>
    <col min="3385" max="3385" width="12.85546875" bestFit="1" customWidth="1"/>
    <col min="3386" max="3386" width="7.5703125" bestFit="1" customWidth="1"/>
    <col min="3387" max="3387" width="10" bestFit="1" customWidth="1"/>
    <col min="3388" max="3388" width="12.85546875" bestFit="1" customWidth="1"/>
    <col min="3389" max="3389" width="7.5703125" bestFit="1" customWidth="1"/>
    <col min="3390" max="3390" width="10" bestFit="1" customWidth="1"/>
    <col min="3391" max="3391" width="12.85546875" bestFit="1" customWidth="1"/>
    <col min="3392" max="3392" width="7.5703125" bestFit="1" customWidth="1"/>
    <col min="3393" max="3393" width="10" bestFit="1" customWidth="1"/>
    <col min="3394" max="3394" width="12.85546875" bestFit="1" customWidth="1"/>
    <col min="3395" max="3395" width="7.5703125" bestFit="1" customWidth="1"/>
    <col min="3396" max="3396" width="10" bestFit="1" customWidth="1"/>
    <col min="3397" max="3397" width="12.85546875" bestFit="1" customWidth="1"/>
    <col min="3398" max="3398" width="7.5703125" bestFit="1" customWidth="1"/>
    <col min="3399" max="3399" width="10" bestFit="1" customWidth="1"/>
    <col min="3400" max="3400" width="12.85546875" bestFit="1" customWidth="1"/>
    <col min="3401" max="3401" width="7.5703125" bestFit="1" customWidth="1"/>
    <col min="3402" max="3402" width="10" bestFit="1" customWidth="1"/>
    <col min="3403" max="3403" width="12.85546875" bestFit="1" customWidth="1"/>
    <col min="3404" max="3404" width="7.5703125" bestFit="1" customWidth="1"/>
    <col min="3405" max="3405" width="10" bestFit="1" customWidth="1"/>
    <col min="3406" max="3406" width="12.85546875" bestFit="1" customWidth="1"/>
    <col min="3407" max="3407" width="7.5703125" bestFit="1" customWidth="1"/>
    <col min="3408" max="3408" width="10" bestFit="1" customWidth="1"/>
    <col min="3409" max="3409" width="12.85546875" bestFit="1" customWidth="1"/>
    <col min="3410" max="3410" width="7.5703125" bestFit="1" customWidth="1"/>
    <col min="3411" max="3411" width="10" bestFit="1" customWidth="1"/>
    <col min="3412" max="3412" width="12.85546875" bestFit="1" customWidth="1"/>
    <col min="3413" max="3413" width="7.5703125" bestFit="1" customWidth="1"/>
    <col min="3414" max="3414" width="10" bestFit="1" customWidth="1"/>
    <col min="3415" max="3415" width="12.85546875" bestFit="1" customWidth="1"/>
    <col min="3416" max="3416" width="7.5703125" bestFit="1" customWidth="1"/>
    <col min="3417" max="3417" width="10" bestFit="1" customWidth="1"/>
    <col min="3418" max="3418" width="12.85546875" bestFit="1" customWidth="1"/>
    <col min="3419" max="3419" width="7.5703125" bestFit="1" customWidth="1"/>
    <col min="3420" max="3420" width="10" bestFit="1" customWidth="1"/>
    <col min="3421" max="3421" width="12.85546875" bestFit="1" customWidth="1"/>
    <col min="3422" max="3422" width="7.5703125" bestFit="1" customWidth="1"/>
    <col min="3423" max="3423" width="10" bestFit="1" customWidth="1"/>
    <col min="3424" max="3424" width="12.85546875" bestFit="1" customWidth="1"/>
    <col min="3425" max="3425" width="7.5703125" bestFit="1" customWidth="1"/>
    <col min="3426" max="3426" width="10" bestFit="1" customWidth="1"/>
    <col min="3427" max="3427" width="12.85546875" bestFit="1" customWidth="1"/>
    <col min="3428" max="3428" width="7.5703125" bestFit="1" customWidth="1"/>
    <col min="3429" max="3429" width="10" bestFit="1" customWidth="1"/>
    <col min="3430" max="3430" width="12.85546875" bestFit="1" customWidth="1"/>
    <col min="3431" max="3431" width="7.5703125" bestFit="1" customWidth="1"/>
    <col min="3432" max="3432" width="10" bestFit="1" customWidth="1"/>
    <col min="3433" max="3433" width="12.85546875" bestFit="1" customWidth="1"/>
    <col min="3434" max="3434" width="7.5703125" bestFit="1" customWidth="1"/>
    <col min="3435" max="3435" width="10" bestFit="1" customWidth="1"/>
    <col min="3436" max="3436" width="12.85546875" bestFit="1" customWidth="1"/>
    <col min="3437" max="3437" width="7.5703125" bestFit="1" customWidth="1"/>
    <col min="3438" max="3438" width="10" bestFit="1" customWidth="1"/>
    <col min="3439" max="3439" width="12.85546875" bestFit="1" customWidth="1"/>
    <col min="3440" max="3440" width="7.5703125" bestFit="1" customWidth="1"/>
    <col min="3441" max="3441" width="10" bestFit="1" customWidth="1"/>
    <col min="3442" max="3442" width="12.85546875" bestFit="1" customWidth="1"/>
    <col min="3443" max="3443" width="7.5703125" bestFit="1" customWidth="1"/>
    <col min="3444" max="3444" width="10" bestFit="1" customWidth="1"/>
    <col min="3445" max="3445" width="12.85546875" bestFit="1" customWidth="1"/>
    <col min="3446" max="3446" width="7.5703125" bestFit="1" customWidth="1"/>
    <col min="3447" max="3447" width="10" bestFit="1" customWidth="1"/>
    <col min="3448" max="3448" width="12.85546875" bestFit="1" customWidth="1"/>
    <col min="3449" max="3449" width="7.5703125" bestFit="1" customWidth="1"/>
    <col min="3450" max="3450" width="10" bestFit="1" customWidth="1"/>
    <col min="3451" max="3451" width="12.85546875" bestFit="1" customWidth="1"/>
    <col min="3452" max="3452" width="7.5703125" bestFit="1" customWidth="1"/>
    <col min="3453" max="3453" width="10" bestFit="1" customWidth="1"/>
    <col min="3454" max="3454" width="12.85546875" bestFit="1" customWidth="1"/>
    <col min="3455" max="3455" width="7.5703125" bestFit="1" customWidth="1"/>
    <col min="3456" max="3456" width="10" bestFit="1" customWidth="1"/>
    <col min="3457" max="3457" width="12.85546875" bestFit="1" customWidth="1"/>
    <col min="3458" max="3458" width="7.5703125" bestFit="1" customWidth="1"/>
    <col min="3459" max="3459" width="10" bestFit="1" customWidth="1"/>
    <col min="3460" max="3460" width="12.85546875" bestFit="1" customWidth="1"/>
    <col min="3461" max="3461" width="7.5703125" bestFit="1" customWidth="1"/>
    <col min="3462" max="3462" width="10" bestFit="1" customWidth="1"/>
    <col min="3463" max="3463" width="12.85546875" bestFit="1" customWidth="1"/>
    <col min="3464" max="3464" width="7.5703125" bestFit="1" customWidth="1"/>
    <col min="3465" max="3465" width="10" bestFit="1" customWidth="1"/>
    <col min="3466" max="3466" width="12.85546875" bestFit="1" customWidth="1"/>
    <col min="3467" max="3467" width="7.5703125" bestFit="1" customWidth="1"/>
    <col min="3468" max="3468" width="10" bestFit="1" customWidth="1"/>
    <col min="3469" max="3469" width="12.85546875" bestFit="1" customWidth="1"/>
    <col min="3470" max="3470" width="7.5703125" bestFit="1" customWidth="1"/>
    <col min="3471" max="3471" width="10" bestFit="1" customWidth="1"/>
    <col min="3472" max="3472" width="12.85546875" bestFit="1" customWidth="1"/>
    <col min="3473" max="3473" width="7.5703125" bestFit="1" customWidth="1"/>
    <col min="3474" max="3474" width="10" bestFit="1" customWidth="1"/>
    <col min="3475" max="3475" width="12.85546875" bestFit="1" customWidth="1"/>
    <col min="3476" max="3476" width="7.5703125" bestFit="1" customWidth="1"/>
    <col min="3477" max="3477" width="10" bestFit="1" customWidth="1"/>
    <col min="3478" max="3478" width="12.85546875" bestFit="1" customWidth="1"/>
    <col min="3479" max="3479" width="7.5703125" bestFit="1" customWidth="1"/>
    <col min="3480" max="3480" width="10" bestFit="1" customWidth="1"/>
    <col min="3481" max="3481" width="12.85546875" bestFit="1" customWidth="1"/>
    <col min="3482" max="3482" width="7.5703125" bestFit="1" customWidth="1"/>
    <col min="3483" max="3483" width="10" bestFit="1" customWidth="1"/>
    <col min="3484" max="3484" width="12.85546875" bestFit="1" customWidth="1"/>
    <col min="3485" max="3485" width="7.5703125" bestFit="1" customWidth="1"/>
    <col min="3486" max="3486" width="10" bestFit="1" customWidth="1"/>
    <col min="3487" max="3487" width="12.85546875" bestFit="1" customWidth="1"/>
    <col min="3488" max="3488" width="7.5703125" bestFit="1" customWidth="1"/>
    <col min="3489" max="3489" width="10" bestFit="1" customWidth="1"/>
    <col min="3490" max="3490" width="10.140625" customWidth="1"/>
    <col min="3491" max="3520" width="0" hidden="1" customWidth="1"/>
    <col min="3598" max="3598" width="41.5703125" bestFit="1" customWidth="1"/>
    <col min="3599" max="3599" width="14" bestFit="1" customWidth="1"/>
    <col min="3600" max="3600" width="9" customWidth="1"/>
    <col min="3601" max="3601" width="10" bestFit="1" customWidth="1"/>
    <col min="3602" max="3602" width="14" bestFit="1" customWidth="1"/>
    <col min="3603" max="3603" width="9" customWidth="1"/>
    <col min="3604" max="3604" width="10" bestFit="1" customWidth="1"/>
    <col min="3605" max="3605" width="14" bestFit="1" customWidth="1"/>
    <col min="3606" max="3606" width="9" customWidth="1"/>
    <col min="3607" max="3607" width="10" bestFit="1" customWidth="1"/>
    <col min="3608" max="3608" width="14" bestFit="1" customWidth="1"/>
    <col min="3609" max="3609" width="9" customWidth="1"/>
    <col min="3610" max="3610" width="10" bestFit="1" customWidth="1"/>
    <col min="3611" max="3611" width="14" bestFit="1" customWidth="1"/>
    <col min="3612" max="3612" width="9" customWidth="1"/>
    <col min="3613" max="3613" width="10" bestFit="1" customWidth="1"/>
    <col min="3614" max="3614" width="13.42578125" bestFit="1" customWidth="1"/>
    <col min="3615" max="3615" width="7.5703125" bestFit="1" customWidth="1"/>
    <col min="3616" max="3616" width="10" bestFit="1" customWidth="1"/>
    <col min="3617" max="3617" width="13.42578125" bestFit="1" customWidth="1"/>
    <col min="3618" max="3618" width="7.5703125" bestFit="1" customWidth="1"/>
    <col min="3619" max="3619" width="10" bestFit="1" customWidth="1"/>
    <col min="3620" max="3620" width="16" bestFit="1" customWidth="1"/>
    <col min="3621" max="3621" width="7.5703125" bestFit="1" customWidth="1"/>
    <col min="3622" max="3622" width="10" bestFit="1" customWidth="1"/>
    <col min="3623" max="3623" width="12.5703125" bestFit="1" customWidth="1"/>
    <col min="3624" max="3624" width="7.5703125" bestFit="1" customWidth="1"/>
    <col min="3625" max="3625" width="10" bestFit="1" customWidth="1"/>
    <col min="3626" max="3626" width="12.5703125" bestFit="1" customWidth="1"/>
    <col min="3627" max="3627" width="7.5703125" bestFit="1" customWidth="1"/>
    <col min="3628" max="3628" width="10" bestFit="1" customWidth="1"/>
    <col min="3629" max="3629" width="13.42578125" bestFit="1" customWidth="1"/>
    <col min="3630" max="3630" width="7.5703125" bestFit="1" customWidth="1"/>
    <col min="3631" max="3631" width="10" bestFit="1" customWidth="1"/>
    <col min="3632" max="3632" width="15.28515625" bestFit="1" customWidth="1"/>
    <col min="3633" max="3633" width="7.5703125" bestFit="1" customWidth="1"/>
    <col min="3634" max="3634" width="10" bestFit="1" customWidth="1"/>
    <col min="3635" max="3635" width="12.5703125" bestFit="1" customWidth="1"/>
    <col min="3636" max="3636" width="7.5703125" bestFit="1" customWidth="1"/>
    <col min="3637" max="3637" width="10" bestFit="1" customWidth="1"/>
    <col min="3638" max="3638" width="12.85546875" bestFit="1" customWidth="1"/>
    <col min="3639" max="3639" width="7.5703125" bestFit="1" customWidth="1"/>
    <col min="3640" max="3640" width="10" bestFit="1" customWidth="1"/>
    <col min="3641" max="3641" width="12.85546875" bestFit="1" customWidth="1"/>
    <col min="3642" max="3642" width="7.5703125" bestFit="1" customWidth="1"/>
    <col min="3643" max="3643" width="10" bestFit="1" customWidth="1"/>
    <col min="3644" max="3644" width="12.85546875" bestFit="1" customWidth="1"/>
    <col min="3645" max="3645" width="7.5703125" bestFit="1" customWidth="1"/>
    <col min="3646" max="3646" width="10" bestFit="1" customWidth="1"/>
    <col min="3647" max="3647" width="12.85546875" bestFit="1" customWidth="1"/>
    <col min="3648" max="3648" width="7.5703125" bestFit="1" customWidth="1"/>
    <col min="3649" max="3649" width="10" bestFit="1" customWidth="1"/>
    <col min="3650" max="3650" width="12.85546875" bestFit="1" customWidth="1"/>
    <col min="3651" max="3651" width="7.5703125" bestFit="1" customWidth="1"/>
    <col min="3652" max="3652" width="10" bestFit="1" customWidth="1"/>
    <col min="3653" max="3653" width="12.85546875" bestFit="1" customWidth="1"/>
    <col min="3654" max="3654" width="7.5703125" bestFit="1" customWidth="1"/>
    <col min="3655" max="3655" width="10" bestFit="1" customWidth="1"/>
    <col min="3656" max="3656" width="12.85546875" bestFit="1" customWidth="1"/>
    <col min="3657" max="3657" width="7.5703125" bestFit="1" customWidth="1"/>
    <col min="3658" max="3658" width="10" bestFit="1" customWidth="1"/>
    <col min="3659" max="3659" width="12.85546875" bestFit="1" customWidth="1"/>
    <col min="3660" max="3660" width="7.5703125" bestFit="1" customWidth="1"/>
    <col min="3661" max="3661" width="10" bestFit="1" customWidth="1"/>
    <col min="3662" max="3662" width="12.85546875" bestFit="1" customWidth="1"/>
    <col min="3663" max="3663" width="7.5703125" bestFit="1" customWidth="1"/>
    <col min="3664" max="3664" width="10" bestFit="1" customWidth="1"/>
    <col min="3665" max="3665" width="12.85546875" bestFit="1" customWidth="1"/>
    <col min="3666" max="3666" width="7.5703125" bestFit="1" customWidth="1"/>
    <col min="3667" max="3667" width="10" bestFit="1" customWidth="1"/>
    <col min="3668" max="3668" width="12.85546875" bestFit="1" customWidth="1"/>
    <col min="3669" max="3669" width="7.5703125" bestFit="1" customWidth="1"/>
    <col min="3670" max="3670" width="10" bestFit="1" customWidth="1"/>
    <col min="3671" max="3671" width="12.85546875" bestFit="1" customWidth="1"/>
    <col min="3672" max="3672" width="7.5703125" bestFit="1" customWidth="1"/>
    <col min="3673" max="3673" width="10" bestFit="1" customWidth="1"/>
    <col min="3674" max="3674" width="12.85546875" bestFit="1" customWidth="1"/>
    <col min="3675" max="3675" width="7.5703125" bestFit="1" customWidth="1"/>
    <col min="3676" max="3676" width="10" bestFit="1" customWidth="1"/>
    <col min="3677" max="3677" width="12.85546875" bestFit="1" customWidth="1"/>
    <col min="3678" max="3678" width="7.5703125" bestFit="1" customWidth="1"/>
    <col min="3679" max="3679" width="10" bestFit="1" customWidth="1"/>
    <col min="3680" max="3680" width="12.85546875" bestFit="1" customWidth="1"/>
    <col min="3681" max="3681" width="7.5703125" bestFit="1" customWidth="1"/>
    <col min="3682" max="3682" width="10" bestFit="1" customWidth="1"/>
    <col min="3683" max="3683" width="12.85546875" bestFit="1" customWidth="1"/>
    <col min="3684" max="3684" width="7.5703125" bestFit="1" customWidth="1"/>
    <col min="3685" max="3685" width="10" bestFit="1" customWidth="1"/>
    <col min="3686" max="3686" width="12.85546875" bestFit="1" customWidth="1"/>
    <col min="3687" max="3687" width="7.5703125" bestFit="1" customWidth="1"/>
    <col min="3688" max="3688" width="10" bestFit="1" customWidth="1"/>
    <col min="3689" max="3689" width="12.85546875" bestFit="1" customWidth="1"/>
    <col min="3690" max="3690" width="7.5703125" bestFit="1" customWidth="1"/>
    <col min="3691" max="3691" width="10" bestFit="1" customWidth="1"/>
    <col min="3692" max="3692" width="12.85546875" bestFit="1" customWidth="1"/>
    <col min="3693" max="3693" width="7.5703125" bestFit="1" customWidth="1"/>
    <col min="3694" max="3694" width="10" bestFit="1" customWidth="1"/>
    <col min="3695" max="3695" width="12.85546875" bestFit="1" customWidth="1"/>
    <col min="3696" max="3696" width="7.5703125" bestFit="1" customWidth="1"/>
    <col min="3697" max="3697" width="10" bestFit="1" customWidth="1"/>
    <col min="3698" max="3698" width="12.85546875" bestFit="1" customWidth="1"/>
    <col min="3699" max="3699" width="7.5703125" bestFit="1" customWidth="1"/>
    <col min="3700" max="3700" width="10" bestFit="1" customWidth="1"/>
    <col min="3701" max="3701" width="12.85546875" bestFit="1" customWidth="1"/>
    <col min="3702" max="3702" width="7.5703125" bestFit="1" customWidth="1"/>
    <col min="3703" max="3703" width="10" bestFit="1" customWidth="1"/>
    <col min="3704" max="3704" width="12.85546875" bestFit="1" customWidth="1"/>
    <col min="3705" max="3705" width="7.5703125" bestFit="1" customWidth="1"/>
    <col min="3706" max="3706" width="10" bestFit="1" customWidth="1"/>
    <col min="3707" max="3707" width="12.85546875" bestFit="1" customWidth="1"/>
    <col min="3708" max="3708" width="7.5703125" bestFit="1" customWidth="1"/>
    <col min="3709" max="3709" width="10" bestFit="1" customWidth="1"/>
    <col min="3710" max="3710" width="12.85546875" bestFit="1" customWidth="1"/>
    <col min="3711" max="3711" width="7.5703125" bestFit="1" customWidth="1"/>
    <col min="3712" max="3712" width="10" bestFit="1" customWidth="1"/>
    <col min="3713" max="3713" width="12.85546875" bestFit="1" customWidth="1"/>
    <col min="3714" max="3714" width="7.5703125" bestFit="1" customWidth="1"/>
    <col min="3715" max="3715" width="10" bestFit="1" customWidth="1"/>
    <col min="3716" max="3716" width="12.85546875" bestFit="1" customWidth="1"/>
    <col min="3717" max="3717" width="7.5703125" bestFit="1" customWidth="1"/>
    <col min="3718" max="3718" width="10" bestFit="1" customWidth="1"/>
    <col min="3719" max="3719" width="12.85546875" bestFit="1" customWidth="1"/>
    <col min="3720" max="3720" width="7.5703125" bestFit="1" customWidth="1"/>
    <col min="3721" max="3721" width="10" bestFit="1" customWidth="1"/>
    <col min="3722" max="3722" width="12.85546875" bestFit="1" customWidth="1"/>
    <col min="3723" max="3723" width="7.5703125" bestFit="1" customWidth="1"/>
    <col min="3724" max="3724" width="10" bestFit="1" customWidth="1"/>
    <col min="3725" max="3725" width="12.85546875" bestFit="1" customWidth="1"/>
    <col min="3726" max="3726" width="7.5703125" bestFit="1" customWidth="1"/>
    <col min="3727" max="3727" width="10" bestFit="1" customWidth="1"/>
    <col min="3728" max="3728" width="12.85546875" bestFit="1" customWidth="1"/>
    <col min="3729" max="3729" width="7.5703125" bestFit="1" customWidth="1"/>
    <col min="3730" max="3730" width="10" bestFit="1" customWidth="1"/>
    <col min="3731" max="3731" width="12.85546875" bestFit="1" customWidth="1"/>
    <col min="3732" max="3732" width="7.5703125" bestFit="1" customWidth="1"/>
    <col min="3733" max="3733" width="10" bestFit="1" customWidth="1"/>
    <col min="3734" max="3734" width="12.85546875" bestFit="1" customWidth="1"/>
    <col min="3735" max="3735" width="7.5703125" bestFit="1" customWidth="1"/>
    <col min="3736" max="3736" width="10" bestFit="1" customWidth="1"/>
    <col min="3737" max="3737" width="12.85546875" bestFit="1" customWidth="1"/>
    <col min="3738" max="3738" width="7.5703125" bestFit="1" customWidth="1"/>
    <col min="3739" max="3739" width="10" bestFit="1" customWidth="1"/>
    <col min="3740" max="3740" width="12.85546875" bestFit="1" customWidth="1"/>
    <col min="3741" max="3741" width="7.5703125" bestFit="1" customWidth="1"/>
    <col min="3742" max="3742" width="10" bestFit="1" customWidth="1"/>
    <col min="3743" max="3743" width="12.85546875" bestFit="1" customWidth="1"/>
    <col min="3744" max="3744" width="7.5703125" bestFit="1" customWidth="1"/>
    <col min="3745" max="3745" width="10" bestFit="1" customWidth="1"/>
    <col min="3746" max="3746" width="10.140625" customWidth="1"/>
    <col min="3747" max="3776" width="0" hidden="1" customWidth="1"/>
    <col min="3854" max="3854" width="41.5703125" bestFit="1" customWidth="1"/>
    <col min="3855" max="3855" width="14" bestFit="1" customWidth="1"/>
    <col min="3856" max="3856" width="9" customWidth="1"/>
    <col min="3857" max="3857" width="10" bestFit="1" customWidth="1"/>
    <col min="3858" max="3858" width="14" bestFit="1" customWidth="1"/>
    <col min="3859" max="3859" width="9" customWidth="1"/>
    <col min="3860" max="3860" width="10" bestFit="1" customWidth="1"/>
    <col min="3861" max="3861" width="14" bestFit="1" customWidth="1"/>
    <col min="3862" max="3862" width="9" customWidth="1"/>
    <col min="3863" max="3863" width="10" bestFit="1" customWidth="1"/>
    <col min="3864" max="3864" width="14" bestFit="1" customWidth="1"/>
    <col min="3865" max="3865" width="9" customWidth="1"/>
    <col min="3866" max="3866" width="10" bestFit="1" customWidth="1"/>
    <col min="3867" max="3867" width="14" bestFit="1" customWidth="1"/>
    <col min="3868" max="3868" width="9" customWidth="1"/>
    <col min="3869" max="3869" width="10" bestFit="1" customWidth="1"/>
    <col min="3870" max="3870" width="13.42578125" bestFit="1" customWidth="1"/>
    <col min="3871" max="3871" width="7.5703125" bestFit="1" customWidth="1"/>
    <col min="3872" max="3872" width="10" bestFit="1" customWidth="1"/>
    <col min="3873" max="3873" width="13.42578125" bestFit="1" customWidth="1"/>
    <col min="3874" max="3874" width="7.5703125" bestFit="1" customWidth="1"/>
    <col min="3875" max="3875" width="10" bestFit="1" customWidth="1"/>
    <col min="3876" max="3876" width="16" bestFit="1" customWidth="1"/>
    <col min="3877" max="3877" width="7.5703125" bestFit="1" customWidth="1"/>
    <col min="3878" max="3878" width="10" bestFit="1" customWidth="1"/>
    <col min="3879" max="3879" width="12.5703125" bestFit="1" customWidth="1"/>
    <col min="3880" max="3880" width="7.5703125" bestFit="1" customWidth="1"/>
    <col min="3881" max="3881" width="10" bestFit="1" customWidth="1"/>
    <col min="3882" max="3882" width="12.5703125" bestFit="1" customWidth="1"/>
    <col min="3883" max="3883" width="7.5703125" bestFit="1" customWidth="1"/>
    <col min="3884" max="3884" width="10" bestFit="1" customWidth="1"/>
    <col min="3885" max="3885" width="13.42578125" bestFit="1" customWidth="1"/>
    <col min="3886" max="3886" width="7.5703125" bestFit="1" customWidth="1"/>
    <col min="3887" max="3887" width="10" bestFit="1" customWidth="1"/>
    <col min="3888" max="3888" width="15.28515625" bestFit="1" customWidth="1"/>
    <col min="3889" max="3889" width="7.5703125" bestFit="1" customWidth="1"/>
    <col min="3890" max="3890" width="10" bestFit="1" customWidth="1"/>
    <col min="3891" max="3891" width="12.5703125" bestFit="1" customWidth="1"/>
    <col min="3892" max="3892" width="7.5703125" bestFit="1" customWidth="1"/>
    <col min="3893" max="3893" width="10" bestFit="1" customWidth="1"/>
    <col min="3894" max="3894" width="12.85546875" bestFit="1" customWidth="1"/>
    <col min="3895" max="3895" width="7.5703125" bestFit="1" customWidth="1"/>
    <col min="3896" max="3896" width="10" bestFit="1" customWidth="1"/>
    <col min="3897" max="3897" width="12.85546875" bestFit="1" customWidth="1"/>
    <col min="3898" max="3898" width="7.5703125" bestFit="1" customWidth="1"/>
    <col min="3899" max="3899" width="10" bestFit="1" customWidth="1"/>
    <col min="3900" max="3900" width="12.85546875" bestFit="1" customWidth="1"/>
    <col min="3901" max="3901" width="7.5703125" bestFit="1" customWidth="1"/>
    <col min="3902" max="3902" width="10" bestFit="1" customWidth="1"/>
    <col min="3903" max="3903" width="12.85546875" bestFit="1" customWidth="1"/>
    <col min="3904" max="3904" width="7.5703125" bestFit="1" customWidth="1"/>
    <col min="3905" max="3905" width="10" bestFit="1" customWidth="1"/>
    <col min="3906" max="3906" width="12.85546875" bestFit="1" customWidth="1"/>
    <col min="3907" max="3907" width="7.5703125" bestFit="1" customWidth="1"/>
    <col min="3908" max="3908" width="10" bestFit="1" customWidth="1"/>
    <col min="3909" max="3909" width="12.85546875" bestFit="1" customWidth="1"/>
    <col min="3910" max="3910" width="7.5703125" bestFit="1" customWidth="1"/>
    <col min="3911" max="3911" width="10" bestFit="1" customWidth="1"/>
    <col min="3912" max="3912" width="12.85546875" bestFit="1" customWidth="1"/>
    <col min="3913" max="3913" width="7.5703125" bestFit="1" customWidth="1"/>
    <col min="3914" max="3914" width="10" bestFit="1" customWidth="1"/>
    <col min="3915" max="3915" width="12.85546875" bestFit="1" customWidth="1"/>
    <col min="3916" max="3916" width="7.5703125" bestFit="1" customWidth="1"/>
    <col min="3917" max="3917" width="10" bestFit="1" customWidth="1"/>
    <col min="3918" max="3918" width="12.85546875" bestFit="1" customWidth="1"/>
    <col min="3919" max="3919" width="7.5703125" bestFit="1" customWidth="1"/>
    <col min="3920" max="3920" width="10" bestFit="1" customWidth="1"/>
    <col min="3921" max="3921" width="12.85546875" bestFit="1" customWidth="1"/>
    <col min="3922" max="3922" width="7.5703125" bestFit="1" customWidth="1"/>
    <col min="3923" max="3923" width="10" bestFit="1" customWidth="1"/>
    <col min="3924" max="3924" width="12.85546875" bestFit="1" customWidth="1"/>
    <col min="3925" max="3925" width="7.5703125" bestFit="1" customWidth="1"/>
    <col min="3926" max="3926" width="10" bestFit="1" customWidth="1"/>
    <col min="3927" max="3927" width="12.85546875" bestFit="1" customWidth="1"/>
    <col min="3928" max="3928" width="7.5703125" bestFit="1" customWidth="1"/>
    <col min="3929" max="3929" width="10" bestFit="1" customWidth="1"/>
    <col min="3930" max="3930" width="12.85546875" bestFit="1" customWidth="1"/>
    <col min="3931" max="3931" width="7.5703125" bestFit="1" customWidth="1"/>
    <col min="3932" max="3932" width="10" bestFit="1" customWidth="1"/>
    <col min="3933" max="3933" width="12.85546875" bestFit="1" customWidth="1"/>
    <col min="3934" max="3934" width="7.5703125" bestFit="1" customWidth="1"/>
    <col min="3935" max="3935" width="10" bestFit="1" customWidth="1"/>
    <col min="3936" max="3936" width="12.85546875" bestFit="1" customWidth="1"/>
    <col min="3937" max="3937" width="7.5703125" bestFit="1" customWidth="1"/>
    <col min="3938" max="3938" width="10" bestFit="1" customWidth="1"/>
    <col min="3939" max="3939" width="12.85546875" bestFit="1" customWidth="1"/>
    <col min="3940" max="3940" width="7.5703125" bestFit="1" customWidth="1"/>
    <col min="3941" max="3941" width="10" bestFit="1" customWidth="1"/>
    <col min="3942" max="3942" width="12.85546875" bestFit="1" customWidth="1"/>
    <col min="3943" max="3943" width="7.5703125" bestFit="1" customWidth="1"/>
    <col min="3944" max="3944" width="10" bestFit="1" customWidth="1"/>
    <col min="3945" max="3945" width="12.85546875" bestFit="1" customWidth="1"/>
    <col min="3946" max="3946" width="7.5703125" bestFit="1" customWidth="1"/>
    <col min="3947" max="3947" width="10" bestFit="1" customWidth="1"/>
    <col min="3948" max="3948" width="12.85546875" bestFit="1" customWidth="1"/>
    <col min="3949" max="3949" width="7.5703125" bestFit="1" customWidth="1"/>
    <col min="3950" max="3950" width="10" bestFit="1" customWidth="1"/>
    <col min="3951" max="3951" width="12.85546875" bestFit="1" customWidth="1"/>
    <col min="3952" max="3952" width="7.5703125" bestFit="1" customWidth="1"/>
    <col min="3953" max="3953" width="10" bestFit="1" customWidth="1"/>
    <col min="3954" max="3954" width="12.85546875" bestFit="1" customWidth="1"/>
    <col min="3955" max="3955" width="7.5703125" bestFit="1" customWidth="1"/>
    <col min="3956" max="3956" width="10" bestFit="1" customWidth="1"/>
    <col min="3957" max="3957" width="12.85546875" bestFit="1" customWidth="1"/>
    <col min="3958" max="3958" width="7.5703125" bestFit="1" customWidth="1"/>
    <col min="3959" max="3959" width="10" bestFit="1" customWidth="1"/>
    <col min="3960" max="3960" width="12.85546875" bestFit="1" customWidth="1"/>
    <col min="3961" max="3961" width="7.5703125" bestFit="1" customWidth="1"/>
    <col min="3962" max="3962" width="10" bestFit="1" customWidth="1"/>
    <col min="3963" max="3963" width="12.85546875" bestFit="1" customWidth="1"/>
    <col min="3964" max="3964" width="7.5703125" bestFit="1" customWidth="1"/>
    <col min="3965" max="3965" width="10" bestFit="1" customWidth="1"/>
    <col min="3966" max="3966" width="12.85546875" bestFit="1" customWidth="1"/>
    <col min="3967" max="3967" width="7.5703125" bestFit="1" customWidth="1"/>
    <col min="3968" max="3968" width="10" bestFit="1" customWidth="1"/>
    <col min="3969" max="3969" width="12.85546875" bestFit="1" customWidth="1"/>
    <col min="3970" max="3970" width="7.5703125" bestFit="1" customWidth="1"/>
    <col min="3971" max="3971" width="10" bestFit="1" customWidth="1"/>
    <col min="3972" max="3972" width="12.85546875" bestFit="1" customWidth="1"/>
    <col min="3973" max="3973" width="7.5703125" bestFit="1" customWidth="1"/>
    <col min="3974" max="3974" width="10" bestFit="1" customWidth="1"/>
    <col min="3975" max="3975" width="12.85546875" bestFit="1" customWidth="1"/>
    <col min="3976" max="3976" width="7.5703125" bestFit="1" customWidth="1"/>
    <col min="3977" max="3977" width="10" bestFit="1" customWidth="1"/>
    <col min="3978" max="3978" width="12.85546875" bestFit="1" customWidth="1"/>
    <col min="3979" max="3979" width="7.5703125" bestFit="1" customWidth="1"/>
    <col min="3980" max="3980" width="10" bestFit="1" customWidth="1"/>
    <col min="3981" max="3981" width="12.85546875" bestFit="1" customWidth="1"/>
    <col min="3982" max="3982" width="7.5703125" bestFit="1" customWidth="1"/>
    <col min="3983" max="3983" width="10" bestFit="1" customWidth="1"/>
    <col min="3984" max="3984" width="12.85546875" bestFit="1" customWidth="1"/>
    <col min="3985" max="3985" width="7.5703125" bestFit="1" customWidth="1"/>
    <col min="3986" max="3986" width="10" bestFit="1" customWidth="1"/>
    <col min="3987" max="3987" width="12.85546875" bestFit="1" customWidth="1"/>
    <col min="3988" max="3988" width="7.5703125" bestFit="1" customWidth="1"/>
    <col min="3989" max="3989" width="10" bestFit="1" customWidth="1"/>
    <col min="3990" max="3990" width="12.85546875" bestFit="1" customWidth="1"/>
    <col min="3991" max="3991" width="7.5703125" bestFit="1" customWidth="1"/>
    <col min="3992" max="3992" width="10" bestFit="1" customWidth="1"/>
    <col min="3993" max="3993" width="12.85546875" bestFit="1" customWidth="1"/>
    <col min="3994" max="3994" width="7.5703125" bestFit="1" customWidth="1"/>
    <col min="3995" max="3995" width="10" bestFit="1" customWidth="1"/>
    <col min="3996" max="3996" width="12.85546875" bestFit="1" customWidth="1"/>
    <col min="3997" max="3997" width="7.5703125" bestFit="1" customWidth="1"/>
    <col min="3998" max="3998" width="10" bestFit="1" customWidth="1"/>
    <col min="3999" max="3999" width="12.85546875" bestFit="1" customWidth="1"/>
    <col min="4000" max="4000" width="7.5703125" bestFit="1" customWidth="1"/>
    <col min="4001" max="4001" width="10" bestFit="1" customWidth="1"/>
    <col min="4002" max="4002" width="10.140625" customWidth="1"/>
    <col min="4003" max="4032" width="0" hidden="1" customWidth="1"/>
    <col min="4110" max="4110" width="41.5703125" bestFit="1" customWidth="1"/>
    <col min="4111" max="4111" width="14" bestFit="1" customWidth="1"/>
    <col min="4112" max="4112" width="9" customWidth="1"/>
    <col min="4113" max="4113" width="10" bestFit="1" customWidth="1"/>
    <col min="4114" max="4114" width="14" bestFit="1" customWidth="1"/>
    <col min="4115" max="4115" width="9" customWidth="1"/>
    <col min="4116" max="4116" width="10" bestFit="1" customWidth="1"/>
    <col min="4117" max="4117" width="14" bestFit="1" customWidth="1"/>
    <col min="4118" max="4118" width="9" customWidth="1"/>
    <col min="4119" max="4119" width="10" bestFit="1" customWidth="1"/>
    <col min="4120" max="4120" width="14" bestFit="1" customWidth="1"/>
    <col min="4121" max="4121" width="9" customWidth="1"/>
    <col min="4122" max="4122" width="10" bestFit="1" customWidth="1"/>
    <col min="4123" max="4123" width="14" bestFit="1" customWidth="1"/>
    <col min="4124" max="4124" width="9" customWidth="1"/>
    <col min="4125" max="4125" width="10" bestFit="1" customWidth="1"/>
    <col min="4126" max="4126" width="13.42578125" bestFit="1" customWidth="1"/>
    <col min="4127" max="4127" width="7.5703125" bestFit="1" customWidth="1"/>
    <col min="4128" max="4128" width="10" bestFit="1" customWidth="1"/>
    <col min="4129" max="4129" width="13.42578125" bestFit="1" customWidth="1"/>
    <col min="4130" max="4130" width="7.5703125" bestFit="1" customWidth="1"/>
    <col min="4131" max="4131" width="10" bestFit="1" customWidth="1"/>
    <col min="4132" max="4132" width="16" bestFit="1" customWidth="1"/>
    <col min="4133" max="4133" width="7.5703125" bestFit="1" customWidth="1"/>
    <col min="4134" max="4134" width="10" bestFit="1" customWidth="1"/>
    <col min="4135" max="4135" width="12.5703125" bestFit="1" customWidth="1"/>
    <col min="4136" max="4136" width="7.5703125" bestFit="1" customWidth="1"/>
    <col min="4137" max="4137" width="10" bestFit="1" customWidth="1"/>
    <col min="4138" max="4138" width="12.5703125" bestFit="1" customWidth="1"/>
    <col min="4139" max="4139" width="7.5703125" bestFit="1" customWidth="1"/>
    <col min="4140" max="4140" width="10" bestFit="1" customWidth="1"/>
    <col min="4141" max="4141" width="13.42578125" bestFit="1" customWidth="1"/>
    <col min="4142" max="4142" width="7.5703125" bestFit="1" customWidth="1"/>
    <col min="4143" max="4143" width="10" bestFit="1" customWidth="1"/>
    <col min="4144" max="4144" width="15.28515625" bestFit="1" customWidth="1"/>
    <col min="4145" max="4145" width="7.5703125" bestFit="1" customWidth="1"/>
    <col min="4146" max="4146" width="10" bestFit="1" customWidth="1"/>
    <col min="4147" max="4147" width="12.5703125" bestFit="1" customWidth="1"/>
    <col min="4148" max="4148" width="7.5703125" bestFit="1" customWidth="1"/>
    <col min="4149" max="4149" width="10" bestFit="1" customWidth="1"/>
    <col min="4150" max="4150" width="12.85546875" bestFit="1" customWidth="1"/>
    <col min="4151" max="4151" width="7.5703125" bestFit="1" customWidth="1"/>
    <col min="4152" max="4152" width="10" bestFit="1" customWidth="1"/>
    <col min="4153" max="4153" width="12.85546875" bestFit="1" customWidth="1"/>
    <col min="4154" max="4154" width="7.5703125" bestFit="1" customWidth="1"/>
    <col min="4155" max="4155" width="10" bestFit="1" customWidth="1"/>
    <col min="4156" max="4156" width="12.85546875" bestFit="1" customWidth="1"/>
    <col min="4157" max="4157" width="7.5703125" bestFit="1" customWidth="1"/>
    <col min="4158" max="4158" width="10" bestFit="1" customWidth="1"/>
    <col min="4159" max="4159" width="12.85546875" bestFit="1" customWidth="1"/>
    <col min="4160" max="4160" width="7.5703125" bestFit="1" customWidth="1"/>
    <col min="4161" max="4161" width="10" bestFit="1" customWidth="1"/>
    <col min="4162" max="4162" width="12.85546875" bestFit="1" customWidth="1"/>
    <col min="4163" max="4163" width="7.5703125" bestFit="1" customWidth="1"/>
    <col min="4164" max="4164" width="10" bestFit="1" customWidth="1"/>
    <col min="4165" max="4165" width="12.85546875" bestFit="1" customWidth="1"/>
    <col min="4166" max="4166" width="7.5703125" bestFit="1" customWidth="1"/>
    <col min="4167" max="4167" width="10" bestFit="1" customWidth="1"/>
    <col min="4168" max="4168" width="12.85546875" bestFit="1" customWidth="1"/>
    <col min="4169" max="4169" width="7.5703125" bestFit="1" customWidth="1"/>
    <col min="4170" max="4170" width="10" bestFit="1" customWidth="1"/>
    <col min="4171" max="4171" width="12.85546875" bestFit="1" customWidth="1"/>
    <col min="4172" max="4172" width="7.5703125" bestFit="1" customWidth="1"/>
    <col min="4173" max="4173" width="10" bestFit="1" customWidth="1"/>
    <col min="4174" max="4174" width="12.85546875" bestFit="1" customWidth="1"/>
    <col min="4175" max="4175" width="7.5703125" bestFit="1" customWidth="1"/>
    <col min="4176" max="4176" width="10" bestFit="1" customWidth="1"/>
    <col min="4177" max="4177" width="12.85546875" bestFit="1" customWidth="1"/>
    <col min="4178" max="4178" width="7.5703125" bestFit="1" customWidth="1"/>
    <col min="4179" max="4179" width="10" bestFit="1" customWidth="1"/>
    <col min="4180" max="4180" width="12.85546875" bestFit="1" customWidth="1"/>
    <col min="4181" max="4181" width="7.5703125" bestFit="1" customWidth="1"/>
    <col min="4182" max="4182" width="10" bestFit="1" customWidth="1"/>
    <col min="4183" max="4183" width="12.85546875" bestFit="1" customWidth="1"/>
    <col min="4184" max="4184" width="7.5703125" bestFit="1" customWidth="1"/>
    <col min="4185" max="4185" width="10" bestFit="1" customWidth="1"/>
    <col min="4186" max="4186" width="12.85546875" bestFit="1" customWidth="1"/>
    <col min="4187" max="4187" width="7.5703125" bestFit="1" customWidth="1"/>
    <col min="4188" max="4188" width="10" bestFit="1" customWidth="1"/>
    <col min="4189" max="4189" width="12.85546875" bestFit="1" customWidth="1"/>
    <col min="4190" max="4190" width="7.5703125" bestFit="1" customWidth="1"/>
    <col min="4191" max="4191" width="10" bestFit="1" customWidth="1"/>
    <col min="4192" max="4192" width="12.85546875" bestFit="1" customWidth="1"/>
    <col min="4193" max="4193" width="7.5703125" bestFit="1" customWidth="1"/>
    <col min="4194" max="4194" width="10" bestFit="1" customWidth="1"/>
    <col min="4195" max="4195" width="12.85546875" bestFit="1" customWidth="1"/>
    <col min="4196" max="4196" width="7.5703125" bestFit="1" customWidth="1"/>
    <col min="4197" max="4197" width="10" bestFit="1" customWidth="1"/>
    <col min="4198" max="4198" width="12.85546875" bestFit="1" customWidth="1"/>
    <col min="4199" max="4199" width="7.5703125" bestFit="1" customWidth="1"/>
    <col min="4200" max="4200" width="10" bestFit="1" customWidth="1"/>
    <col min="4201" max="4201" width="12.85546875" bestFit="1" customWidth="1"/>
    <col min="4202" max="4202" width="7.5703125" bestFit="1" customWidth="1"/>
    <col min="4203" max="4203" width="10" bestFit="1" customWidth="1"/>
    <col min="4204" max="4204" width="12.85546875" bestFit="1" customWidth="1"/>
    <col min="4205" max="4205" width="7.5703125" bestFit="1" customWidth="1"/>
    <col min="4206" max="4206" width="10" bestFit="1" customWidth="1"/>
    <col min="4207" max="4207" width="12.85546875" bestFit="1" customWidth="1"/>
    <col min="4208" max="4208" width="7.5703125" bestFit="1" customWidth="1"/>
    <col min="4209" max="4209" width="10" bestFit="1" customWidth="1"/>
    <col min="4210" max="4210" width="12.85546875" bestFit="1" customWidth="1"/>
    <col min="4211" max="4211" width="7.5703125" bestFit="1" customWidth="1"/>
    <col min="4212" max="4212" width="10" bestFit="1" customWidth="1"/>
    <col min="4213" max="4213" width="12.85546875" bestFit="1" customWidth="1"/>
    <col min="4214" max="4214" width="7.5703125" bestFit="1" customWidth="1"/>
    <col min="4215" max="4215" width="10" bestFit="1" customWidth="1"/>
    <col min="4216" max="4216" width="12.85546875" bestFit="1" customWidth="1"/>
    <col min="4217" max="4217" width="7.5703125" bestFit="1" customWidth="1"/>
    <col min="4218" max="4218" width="10" bestFit="1" customWidth="1"/>
    <col min="4219" max="4219" width="12.85546875" bestFit="1" customWidth="1"/>
    <col min="4220" max="4220" width="7.5703125" bestFit="1" customWidth="1"/>
    <col min="4221" max="4221" width="10" bestFit="1" customWidth="1"/>
    <col min="4222" max="4222" width="12.85546875" bestFit="1" customWidth="1"/>
    <col min="4223" max="4223" width="7.5703125" bestFit="1" customWidth="1"/>
    <col min="4224" max="4224" width="10" bestFit="1" customWidth="1"/>
    <col min="4225" max="4225" width="12.85546875" bestFit="1" customWidth="1"/>
    <col min="4226" max="4226" width="7.5703125" bestFit="1" customWidth="1"/>
    <col min="4227" max="4227" width="10" bestFit="1" customWidth="1"/>
    <col min="4228" max="4228" width="12.85546875" bestFit="1" customWidth="1"/>
    <col min="4229" max="4229" width="7.5703125" bestFit="1" customWidth="1"/>
    <col min="4230" max="4230" width="10" bestFit="1" customWidth="1"/>
    <col min="4231" max="4231" width="12.85546875" bestFit="1" customWidth="1"/>
    <col min="4232" max="4232" width="7.5703125" bestFit="1" customWidth="1"/>
    <col min="4233" max="4233" width="10" bestFit="1" customWidth="1"/>
    <col min="4234" max="4234" width="12.85546875" bestFit="1" customWidth="1"/>
    <col min="4235" max="4235" width="7.5703125" bestFit="1" customWidth="1"/>
    <col min="4236" max="4236" width="10" bestFit="1" customWidth="1"/>
    <col min="4237" max="4237" width="12.85546875" bestFit="1" customWidth="1"/>
    <col min="4238" max="4238" width="7.5703125" bestFit="1" customWidth="1"/>
    <col min="4239" max="4239" width="10" bestFit="1" customWidth="1"/>
    <col min="4240" max="4240" width="12.85546875" bestFit="1" customWidth="1"/>
    <col min="4241" max="4241" width="7.5703125" bestFit="1" customWidth="1"/>
    <col min="4242" max="4242" width="10" bestFit="1" customWidth="1"/>
    <col min="4243" max="4243" width="12.85546875" bestFit="1" customWidth="1"/>
    <col min="4244" max="4244" width="7.5703125" bestFit="1" customWidth="1"/>
    <col min="4245" max="4245" width="10" bestFit="1" customWidth="1"/>
    <col min="4246" max="4246" width="12.85546875" bestFit="1" customWidth="1"/>
    <col min="4247" max="4247" width="7.5703125" bestFit="1" customWidth="1"/>
    <col min="4248" max="4248" width="10" bestFit="1" customWidth="1"/>
    <col min="4249" max="4249" width="12.85546875" bestFit="1" customWidth="1"/>
    <col min="4250" max="4250" width="7.5703125" bestFit="1" customWidth="1"/>
    <col min="4251" max="4251" width="10" bestFit="1" customWidth="1"/>
    <col min="4252" max="4252" width="12.85546875" bestFit="1" customWidth="1"/>
    <col min="4253" max="4253" width="7.5703125" bestFit="1" customWidth="1"/>
    <col min="4254" max="4254" width="10" bestFit="1" customWidth="1"/>
    <col min="4255" max="4255" width="12.85546875" bestFit="1" customWidth="1"/>
    <col min="4256" max="4256" width="7.5703125" bestFit="1" customWidth="1"/>
    <col min="4257" max="4257" width="10" bestFit="1" customWidth="1"/>
    <col min="4258" max="4258" width="10.140625" customWidth="1"/>
    <col min="4259" max="4288" width="0" hidden="1" customWidth="1"/>
    <col min="4366" max="4366" width="41.5703125" bestFit="1" customWidth="1"/>
    <col min="4367" max="4367" width="14" bestFit="1" customWidth="1"/>
    <col min="4368" max="4368" width="9" customWidth="1"/>
    <col min="4369" max="4369" width="10" bestFit="1" customWidth="1"/>
    <col min="4370" max="4370" width="14" bestFit="1" customWidth="1"/>
    <col min="4371" max="4371" width="9" customWidth="1"/>
    <col min="4372" max="4372" width="10" bestFit="1" customWidth="1"/>
    <col min="4373" max="4373" width="14" bestFit="1" customWidth="1"/>
    <col min="4374" max="4374" width="9" customWidth="1"/>
    <col min="4375" max="4375" width="10" bestFit="1" customWidth="1"/>
    <col min="4376" max="4376" width="14" bestFit="1" customWidth="1"/>
    <col min="4377" max="4377" width="9" customWidth="1"/>
    <col min="4378" max="4378" width="10" bestFit="1" customWidth="1"/>
    <col min="4379" max="4379" width="14" bestFit="1" customWidth="1"/>
    <col min="4380" max="4380" width="9" customWidth="1"/>
    <col min="4381" max="4381" width="10" bestFit="1" customWidth="1"/>
    <col min="4382" max="4382" width="13.42578125" bestFit="1" customWidth="1"/>
    <col min="4383" max="4383" width="7.5703125" bestFit="1" customWidth="1"/>
    <col min="4384" max="4384" width="10" bestFit="1" customWidth="1"/>
    <col min="4385" max="4385" width="13.42578125" bestFit="1" customWidth="1"/>
    <col min="4386" max="4386" width="7.5703125" bestFit="1" customWidth="1"/>
    <col min="4387" max="4387" width="10" bestFit="1" customWidth="1"/>
    <col min="4388" max="4388" width="16" bestFit="1" customWidth="1"/>
    <col min="4389" max="4389" width="7.5703125" bestFit="1" customWidth="1"/>
    <col min="4390" max="4390" width="10" bestFit="1" customWidth="1"/>
    <col min="4391" max="4391" width="12.5703125" bestFit="1" customWidth="1"/>
    <col min="4392" max="4392" width="7.5703125" bestFit="1" customWidth="1"/>
    <col min="4393" max="4393" width="10" bestFit="1" customWidth="1"/>
    <col min="4394" max="4394" width="12.5703125" bestFit="1" customWidth="1"/>
    <col min="4395" max="4395" width="7.5703125" bestFit="1" customWidth="1"/>
    <col min="4396" max="4396" width="10" bestFit="1" customWidth="1"/>
    <col min="4397" max="4397" width="13.42578125" bestFit="1" customWidth="1"/>
    <col min="4398" max="4398" width="7.5703125" bestFit="1" customWidth="1"/>
    <col min="4399" max="4399" width="10" bestFit="1" customWidth="1"/>
    <col min="4400" max="4400" width="15.28515625" bestFit="1" customWidth="1"/>
    <col min="4401" max="4401" width="7.5703125" bestFit="1" customWidth="1"/>
    <col min="4402" max="4402" width="10" bestFit="1" customWidth="1"/>
    <col min="4403" max="4403" width="12.5703125" bestFit="1" customWidth="1"/>
    <col min="4404" max="4404" width="7.5703125" bestFit="1" customWidth="1"/>
    <col min="4405" max="4405" width="10" bestFit="1" customWidth="1"/>
    <col min="4406" max="4406" width="12.85546875" bestFit="1" customWidth="1"/>
    <col min="4407" max="4407" width="7.5703125" bestFit="1" customWidth="1"/>
    <col min="4408" max="4408" width="10" bestFit="1" customWidth="1"/>
    <col min="4409" max="4409" width="12.85546875" bestFit="1" customWidth="1"/>
    <col min="4410" max="4410" width="7.5703125" bestFit="1" customWidth="1"/>
    <col min="4411" max="4411" width="10" bestFit="1" customWidth="1"/>
    <col min="4412" max="4412" width="12.85546875" bestFit="1" customWidth="1"/>
    <col min="4413" max="4413" width="7.5703125" bestFit="1" customWidth="1"/>
    <col min="4414" max="4414" width="10" bestFit="1" customWidth="1"/>
    <col min="4415" max="4415" width="12.85546875" bestFit="1" customWidth="1"/>
    <col min="4416" max="4416" width="7.5703125" bestFit="1" customWidth="1"/>
    <col min="4417" max="4417" width="10" bestFit="1" customWidth="1"/>
    <col min="4418" max="4418" width="12.85546875" bestFit="1" customWidth="1"/>
    <col min="4419" max="4419" width="7.5703125" bestFit="1" customWidth="1"/>
    <col min="4420" max="4420" width="10" bestFit="1" customWidth="1"/>
    <col min="4421" max="4421" width="12.85546875" bestFit="1" customWidth="1"/>
    <col min="4422" max="4422" width="7.5703125" bestFit="1" customWidth="1"/>
    <col min="4423" max="4423" width="10" bestFit="1" customWidth="1"/>
    <col min="4424" max="4424" width="12.85546875" bestFit="1" customWidth="1"/>
    <col min="4425" max="4425" width="7.5703125" bestFit="1" customWidth="1"/>
    <col min="4426" max="4426" width="10" bestFit="1" customWidth="1"/>
    <col min="4427" max="4427" width="12.85546875" bestFit="1" customWidth="1"/>
    <col min="4428" max="4428" width="7.5703125" bestFit="1" customWidth="1"/>
    <col min="4429" max="4429" width="10" bestFit="1" customWidth="1"/>
    <col min="4430" max="4430" width="12.85546875" bestFit="1" customWidth="1"/>
    <col min="4431" max="4431" width="7.5703125" bestFit="1" customWidth="1"/>
    <col min="4432" max="4432" width="10" bestFit="1" customWidth="1"/>
    <col min="4433" max="4433" width="12.85546875" bestFit="1" customWidth="1"/>
    <col min="4434" max="4434" width="7.5703125" bestFit="1" customWidth="1"/>
    <col min="4435" max="4435" width="10" bestFit="1" customWidth="1"/>
    <col min="4436" max="4436" width="12.85546875" bestFit="1" customWidth="1"/>
    <col min="4437" max="4437" width="7.5703125" bestFit="1" customWidth="1"/>
    <col min="4438" max="4438" width="10" bestFit="1" customWidth="1"/>
    <col min="4439" max="4439" width="12.85546875" bestFit="1" customWidth="1"/>
    <col min="4440" max="4440" width="7.5703125" bestFit="1" customWidth="1"/>
    <col min="4441" max="4441" width="10" bestFit="1" customWidth="1"/>
    <col min="4442" max="4442" width="12.85546875" bestFit="1" customWidth="1"/>
    <col min="4443" max="4443" width="7.5703125" bestFit="1" customWidth="1"/>
    <col min="4444" max="4444" width="10" bestFit="1" customWidth="1"/>
    <col min="4445" max="4445" width="12.85546875" bestFit="1" customWidth="1"/>
    <col min="4446" max="4446" width="7.5703125" bestFit="1" customWidth="1"/>
    <col min="4447" max="4447" width="10" bestFit="1" customWidth="1"/>
    <col min="4448" max="4448" width="12.85546875" bestFit="1" customWidth="1"/>
    <col min="4449" max="4449" width="7.5703125" bestFit="1" customWidth="1"/>
    <col min="4450" max="4450" width="10" bestFit="1" customWidth="1"/>
    <col min="4451" max="4451" width="12.85546875" bestFit="1" customWidth="1"/>
    <col min="4452" max="4452" width="7.5703125" bestFit="1" customWidth="1"/>
    <col min="4453" max="4453" width="10" bestFit="1" customWidth="1"/>
    <col min="4454" max="4454" width="12.85546875" bestFit="1" customWidth="1"/>
    <col min="4455" max="4455" width="7.5703125" bestFit="1" customWidth="1"/>
    <col min="4456" max="4456" width="10" bestFit="1" customWidth="1"/>
    <col min="4457" max="4457" width="12.85546875" bestFit="1" customWidth="1"/>
    <col min="4458" max="4458" width="7.5703125" bestFit="1" customWidth="1"/>
    <col min="4459" max="4459" width="10" bestFit="1" customWidth="1"/>
    <col min="4460" max="4460" width="12.85546875" bestFit="1" customWidth="1"/>
    <col min="4461" max="4461" width="7.5703125" bestFit="1" customWidth="1"/>
    <col min="4462" max="4462" width="10" bestFit="1" customWidth="1"/>
    <col min="4463" max="4463" width="12.85546875" bestFit="1" customWidth="1"/>
    <col min="4464" max="4464" width="7.5703125" bestFit="1" customWidth="1"/>
    <col min="4465" max="4465" width="10" bestFit="1" customWidth="1"/>
    <col min="4466" max="4466" width="12.85546875" bestFit="1" customWidth="1"/>
    <col min="4467" max="4467" width="7.5703125" bestFit="1" customWidth="1"/>
    <col min="4468" max="4468" width="10" bestFit="1" customWidth="1"/>
    <col min="4469" max="4469" width="12.85546875" bestFit="1" customWidth="1"/>
    <col min="4470" max="4470" width="7.5703125" bestFit="1" customWidth="1"/>
    <col min="4471" max="4471" width="10" bestFit="1" customWidth="1"/>
    <col min="4472" max="4472" width="12.85546875" bestFit="1" customWidth="1"/>
    <col min="4473" max="4473" width="7.5703125" bestFit="1" customWidth="1"/>
    <col min="4474" max="4474" width="10" bestFit="1" customWidth="1"/>
    <col min="4475" max="4475" width="12.85546875" bestFit="1" customWidth="1"/>
    <col min="4476" max="4476" width="7.5703125" bestFit="1" customWidth="1"/>
    <col min="4477" max="4477" width="10" bestFit="1" customWidth="1"/>
    <col min="4478" max="4478" width="12.85546875" bestFit="1" customWidth="1"/>
    <col min="4479" max="4479" width="7.5703125" bestFit="1" customWidth="1"/>
    <col min="4480" max="4480" width="10" bestFit="1" customWidth="1"/>
    <col min="4481" max="4481" width="12.85546875" bestFit="1" customWidth="1"/>
    <col min="4482" max="4482" width="7.5703125" bestFit="1" customWidth="1"/>
    <col min="4483" max="4483" width="10" bestFit="1" customWidth="1"/>
    <col min="4484" max="4484" width="12.85546875" bestFit="1" customWidth="1"/>
    <col min="4485" max="4485" width="7.5703125" bestFit="1" customWidth="1"/>
    <col min="4486" max="4486" width="10" bestFit="1" customWidth="1"/>
    <col min="4487" max="4487" width="12.85546875" bestFit="1" customWidth="1"/>
    <col min="4488" max="4488" width="7.5703125" bestFit="1" customWidth="1"/>
    <col min="4489" max="4489" width="10" bestFit="1" customWidth="1"/>
    <col min="4490" max="4490" width="12.85546875" bestFit="1" customWidth="1"/>
    <col min="4491" max="4491" width="7.5703125" bestFit="1" customWidth="1"/>
    <col min="4492" max="4492" width="10" bestFit="1" customWidth="1"/>
    <col min="4493" max="4493" width="12.85546875" bestFit="1" customWidth="1"/>
    <col min="4494" max="4494" width="7.5703125" bestFit="1" customWidth="1"/>
    <col min="4495" max="4495" width="10" bestFit="1" customWidth="1"/>
    <col min="4496" max="4496" width="12.85546875" bestFit="1" customWidth="1"/>
    <col min="4497" max="4497" width="7.5703125" bestFit="1" customWidth="1"/>
    <col min="4498" max="4498" width="10" bestFit="1" customWidth="1"/>
    <col min="4499" max="4499" width="12.85546875" bestFit="1" customWidth="1"/>
    <col min="4500" max="4500" width="7.5703125" bestFit="1" customWidth="1"/>
    <col min="4501" max="4501" width="10" bestFit="1" customWidth="1"/>
    <col min="4502" max="4502" width="12.85546875" bestFit="1" customWidth="1"/>
    <col min="4503" max="4503" width="7.5703125" bestFit="1" customWidth="1"/>
    <col min="4504" max="4504" width="10" bestFit="1" customWidth="1"/>
    <col min="4505" max="4505" width="12.85546875" bestFit="1" customWidth="1"/>
    <col min="4506" max="4506" width="7.5703125" bestFit="1" customWidth="1"/>
    <col min="4507" max="4507" width="10" bestFit="1" customWidth="1"/>
    <col min="4508" max="4508" width="12.85546875" bestFit="1" customWidth="1"/>
    <col min="4509" max="4509" width="7.5703125" bestFit="1" customWidth="1"/>
    <col min="4510" max="4510" width="10" bestFit="1" customWidth="1"/>
    <col min="4511" max="4511" width="12.85546875" bestFit="1" customWidth="1"/>
    <col min="4512" max="4512" width="7.5703125" bestFit="1" customWidth="1"/>
    <col min="4513" max="4513" width="10" bestFit="1" customWidth="1"/>
    <col min="4514" max="4514" width="10.140625" customWidth="1"/>
    <col min="4515" max="4544" width="0" hidden="1" customWidth="1"/>
    <col min="4622" max="4622" width="41.5703125" bestFit="1" customWidth="1"/>
    <col min="4623" max="4623" width="14" bestFit="1" customWidth="1"/>
    <col min="4624" max="4624" width="9" customWidth="1"/>
    <col min="4625" max="4625" width="10" bestFit="1" customWidth="1"/>
    <col min="4626" max="4626" width="14" bestFit="1" customWidth="1"/>
    <col min="4627" max="4627" width="9" customWidth="1"/>
    <col min="4628" max="4628" width="10" bestFit="1" customWidth="1"/>
    <col min="4629" max="4629" width="14" bestFit="1" customWidth="1"/>
    <col min="4630" max="4630" width="9" customWidth="1"/>
    <col min="4631" max="4631" width="10" bestFit="1" customWidth="1"/>
    <col min="4632" max="4632" width="14" bestFit="1" customWidth="1"/>
    <col min="4633" max="4633" width="9" customWidth="1"/>
    <col min="4634" max="4634" width="10" bestFit="1" customWidth="1"/>
    <col min="4635" max="4635" width="14" bestFit="1" customWidth="1"/>
    <col min="4636" max="4636" width="9" customWidth="1"/>
    <col min="4637" max="4637" width="10" bestFit="1" customWidth="1"/>
    <col min="4638" max="4638" width="13.42578125" bestFit="1" customWidth="1"/>
    <col min="4639" max="4639" width="7.5703125" bestFit="1" customWidth="1"/>
    <col min="4640" max="4640" width="10" bestFit="1" customWidth="1"/>
    <col min="4641" max="4641" width="13.42578125" bestFit="1" customWidth="1"/>
    <col min="4642" max="4642" width="7.5703125" bestFit="1" customWidth="1"/>
    <col min="4643" max="4643" width="10" bestFit="1" customWidth="1"/>
    <col min="4644" max="4644" width="16" bestFit="1" customWidth="1"/>
    <col min="4645" max="4645" width="7.5703125" bestFit="1" customWidth="1"/>
    <col min="4646" max="4646" width="10" bestFit="1" customWidth="1"/>
    <col min="4647" max="4647" width="12.5703125" bestFit="1" customWidth="1"/>
    <col min="4648" max="4648" width="7.5703125" bestFit="1" customWidth="1"/>
    <col min="4649" max="4649" width="10" bestFit="1" customWidth="1"/>
    <col min="4650" max="4650" width="12.5703125" bestFit="1" customWidth="1"/>
    <col min="4651" max="4651" width="7.5703125" bestFit="1" customWidth="1"/>
    <col min="4652" max="4652" width="10" bestFit="1" customWidth="1"/>
    <col min="4653" max="4653" width="13.42578125" bestFit="1" customWidth="1"/>
    <col min="4654" max="4654" width="7.5703125" bestFit="1" customWidth="1"/>
    <col min="4655" max="4655" width="10" bestFit="1" customWidth="1"/>
    <col min="4656" max="4656" width="15.28515625" bestFit="1" customWidth="1"/>
    <col min="4657" max="4657" width="7.5703125" bestFit="1" customWidth="1"/>
    <col min="4658" max="4658" width="10" bestFit="1" customWidth="1"/>
    <col min="4659" max="4659" width="12.5703125" bestFit="1" customWidth="1"/>
    <col min="4660" max="4660" width="7.5703125" bestFit="1" customWidth="1"/>
    <col min="4661" max="4661" width="10" bestFit="1" customWidth="1"/>
    <col min="4662" max="4662" width="12.85546875" bestFit="1" customWidth="1"/>
    <col min="4663" max="4663" width="7.5703125" bestFit="1" customWidth="1"/>
    <col min="4664" max="4664" width="10" bestFit="1" customWidth="1"/>
    <col min="4665" max="4665" width="12.85546875" bestFit="1" customWidth="1"/>
    <col min="4666" max="4666" width="7.5703125" bestFit="1" customWidth="1"/>
    <col min="4667" max="4667" width="10" bestFit="1" customWidth="1"/>
    <col min="4668" max="4668" width="12.85546875" bestFit="1" customWidth="1"/>
    <col min="4669" max="4669" width="7.5703125" bestFit="1" customWidth="1"/>
    <col min="4670" max="4670" width="10" bestFit="1" customWidth="1"/>
    <col min="4671" max="4671" width="12.85546875" bestFit="1" customWidth="1"/>
    <col min="4672" max="4672" width="7.5703125" bestFit="1" customWidth="1"/>
    <col min="4673" max="4673" width="10" bestFit="1" customWidth="1"/>
    <col min="4674" max="4674" width="12.85546875" bestFit="1" customWidth="1"/>
    <col min="4675" max="4675" width="7.5703125" bestFit="1" customWidth="1"/>
    <col min="4676" max="4676" width="10" bestFit="1" customWidth="1"/>
    <col min="4677" max="4677" width="12.85546875" bestFit="1" customWidth="1"/>
    <col min="4678" max="4678" width="7.5703125" bestFit="1" customWidth="1"/>
    <col min="4679" max="4679" width="10" bestFit="1" customWidth="1"/>
    <col min="4680" max="4680" width="12.85546875" bestFit="1" customWidth="1"/>
    <col min="4681" max="4681" width="7.5703125" bestFit="1" customWidth="1"/>
    <col min="4682" max="4682" width="10" bestFit="1" customWidth="1"/>
    <col min="4683" max="4683" width="12.85546875" bestFit="1" customWidth="1"/>
    <col min="4684" max="4684" width="7.5703125" bestFit="1" customWidth="1"/>
    <col min="4685" max="4685" width="10" bestFit="1" customWidth="1"/>
    <col min="4686" max="4686" width="12.85546875" bestFit="1" customWidth="1"/>
    <col min="4687" max="4687" width="7.5703125" bestFit="1" customWidth="1"/>
    <col min="4688" max="4688" width="10" bestFit="1" customWidth="1"/>
    <col min="4689" max="4689" width="12.85546875" bestFit="1" customWidth="1"/>
    <col min="4690" max="4690" width="7.5703125" bestFit="1" customWidth="1"/>
    <col min="4691" max="4691" width="10" bestFit="1" customWidth="1"/>
    <col min="4692" max="4692" width="12.85546875" bestFit="1" customWidth="1"/>
    <col min="4693" max="4693" width="7.5703125" bestFit="1" customWidth="1"/>
    <col min="4694" max="4694" width="10" bestFit="1" customWidth="1"/>
    <col min="4695" max="4695" width="12.85546875" bestFit="1" customWidth="1"/>
    <col min="4696" max="4696" width="7.5703125" bestFit="1" customWidth="1"/>
    <col min="4697" max="4697" width="10" bestFit="1" customWidth="1"/>
    <col min="4698" max="4698" width="12.85546875" bestFit="1" customWidth="1"/>
    <col min="4699" max="4699" width="7.5703125" bestFit="1" customWidth="1"/>
    <col min="4700" max="4700" width="10" bestFit="1" customWidth="1"/>
    <col min="4701" max="4701" width="12.85546875" bestFit="1" customWidth="1"/>
    <col min="4702" max="4702" width="7.5703125" bestFit="1" customWidth="1"/>
    <col min="4703" max="4703" width="10" bestFit="1" customWidth="1"/>
    <col min="4704" max="4704" width="12.85546875" bestFit="1" customWidth="1"/>
    <col min="4705" max="4705" width="7.5703125" bestFit="1" customWidth="1"/>
    <col min="4706" max="4706" width="10" bestFit="1" customWidth="1"/>
    <col min="4707" max="4707" width="12.85546875" bestFit="1" customWidth="1"/>
    <col min="4708" max="4708" width="7.5703125" bestFit="1" customWidth="1"/>
    <col min="4709" max="4709" width="10" bestFit="1" customWidth="1"/>
    <col min="4710" max="4710" width="12.85546875" bestFit="1" customWidth="1"/>
    <col min="4711" max="4711" width="7.5703125" bestFit="1" customWidth="1"/>
    <col min="4712" max="4712" width="10" bestFit="1" customWidth="1"/>
    <col min="4713" max="4713" width="12.85546875" bestFit="1" customWidth="1"/>
    <col min="4714" max="4714" width="7.5703125" bestFit="1" customWidth="1"/>
    <col min="4715" max="4715" width="10" bestFit="1" customWidth="1"/>
    <col min="4716" max="4716" width="12.85546875" bestFit="1" customWidth="1"/>
    <col min="4717" max="4717" width="7.5703125" bestFit="1" customWidth="1"/>
    <col min="4718" max="4718" width="10" bestFit="1" customWidth="1"/>
    <col min="4719" max="4719" width="12.85546875" bestFit="1" customWidth="1"/>
    <col min="4720" max="4720" width="7.5703125" bestFit="1" customWidth="1"/>
    <col min="4721" max="4721" width="10" bestFit="1" customWidth="1"/>
    <col min="4722" max="4722" width="12.85546875" bestFit="1" customWidth="1"/>
    <col min="4723" max="4723" width="7.5703125" bestFit="1" customWidth="1"/>
    <col min="4724" max="4724" width="10" bestFit="1" customWidth="1"/>
    <col min="4725" max="4725" width="12.85546875" bestFit="1" customWidth="1"/>
    <col min="4726" max="4726" width="7.5703125" bestFit="1" customWidth="1"/>
    <col min="4727" max="4727" width="10" bestFit="1" customWidth="1"/>
    <col min="4728" max="4728" width="12.85546875" bestFit="1" customWidth="1"/>
    <col min="4729" max="4729" width="7.5703125" bestFit="1" customWidth="1"/>
    <col min="4730" max="4730" width="10" bestFit="1" customWidth="1"/>
    <col min="4731" max="4731" width="12.85546875" bestFit="1" customWidth="1"/>
    <col min="4732" max="4732" width="7.5703125" bestFit="1" customWidth="1"/>
    <col min="4733" max="4733" width="10" bestFit="1" customWidth="1"/>
    <col min="4734" max="4734" width="12.85546875" bestFit="1" customWidth="1"/>
    <col min="4735" max="4735" width="7.5703125" bestFit="1" customWidth="1"/>
    <col min="4736" max="4736" width="10" bestFit="1" customWidth="1"/>
    <col min="4737" max="4737" width="12.85546875" bestFit="1" customWidth="1"/>
    <col min="4738" max="4738" width="7.5703125" bestFit="1" customWidth="1"/>
    <col min="4739" max="4739" width="10" bestFit="1" customWidth="1"/>
    <col min="4740" max="4740" width="12.85546875" bestFit="1" customWidth="1"/>
    <col min="4741" max="4741" width="7.5703125" bestFit="1" customWidth="1"/>
    <col min="4742" max="4742" width="10" bestFit="1" customWidth="1"/>
    <col min="4743" max="4743" width="12.85546875" bestFit="1" customWidth="1"/>
    <col min="4744" max="4744" width="7.5703125" bestFit="1" customWidth="1"/>
    <col min="4745" max="4745" width="10" bestFit="1" customWidth="1"/>
    <col min="4746" max="4746" width="12.85546875" bestFit="1" customWidth="1"/>
    <col min="4747" max="4747" width="7.5703125" bestFit="1" customWidth="1"/>
    <col min="4748" max="4748" width="10" bestFit="1" customWidth="1"/>
    <col min="4749" max="4749" width="12.85546875" bestFit="1" customWidth="1"/>
    <col min="4750" max="4750" width="7.5703125" bestFit="1" customWidth="1"/>
    <col min="4751" max="4751" width="10" bestFit="1" customWidth="1"/>
    <col min="4752" max="4752" width="12.85546875" bestFit="1" customWidth="1"/>
    <col min="4753" max="4753" width="7.5703125" bestFit="1" customWidth="1"/>
    <col min="4754" max="4754" width="10" bestFit="1" customWidth="1"/>
    <col min="4755" max="4755" width="12.85546875" bestFit="1" customWidth="1"/>
    <col min="4756" max="4756" width="7.5703125" bestFit="1" customWidth="1"/>
    <col min="4757" max="4757" width="10" bestFit="1" customWidth="1"/>
    <col min="4758" max="4758" width="12.85546875" bestFit="1" customWidth="1"/>
    <col min="4759" max="4759" width="7.5703125" bestFit="1" customWidth="1"/>
    <col min="4760" max="4760" width="10" bestFit="1" customWidth="1"/>
    <col min="4761" max="4761" width="12.85546875" bestFit="1" customWidth="1"/>
    <col min="4762" max="4762" width="7.5703125" bestFit="1" customWidth="1"/>
    <col min="4763" max="4763" width="10" bestFit="1" customWidth="1"/>
    <col min="4764" max="4764" width="12.85546875" bestFit="1" customWidth="1"/>
    <col min="4765" max="4765" width="7.5703125" bestFit="1" customWidth="1"/>
    <col min="4766" max="4766" width="10" bestFit="1" customWidth="1"/>
    <col min="4767" max="4767" width="12.85546875" bestFit="1" customWidth="1"/>
    <col min="4768" max="4768" width="7.5703125" bestFit="1" customWidth="1"/>
    <col min="4769" max="4769" width="10" bestFit="1" customWidth="1"/>
    <col min="4770" max="4770" width="10.140625" customWidth="1"/>
    <col min="4771" max="4800" width="0" hidden="1" customWidth="1"/>
    <col min="4878" max="4878" width="41.5703125" bestFit="1" customWidth="1"/>
    <col min="4879" max="4879" width="14" bestFit="1" customWidth="1"/>
    <col min="4880" max="4880" width="9" customWidth="1"/>
    <col min="4881" max="4881" width="10" bestFit="1" customWidth="1"/>
    <col min="4882" max="4882" width="14" bestFit="1" customWidth="1"/>
    <col min="4883" max="4883" width="9" customWidth="1"/>
    <col min="4884" max="4884" width="10" bestFit="1" customWidth="1"/>
    <col min="4885" max="4885" width="14" bestFit="1" customWidth="1"/>
    <col min="4886" max="4886" width="9" customWidth="1"/>
    <col min="4887" max="4887" width="10" bestFit="1" customWidth="1"/>
    <col min="4888" max="4888" width="14" bestFit="1" customWidth="1"/>
    <col min="4889" max="4889" width="9" customWidth="1"/>
    <col min="4890" max="4890" width="10" bestFit="1" customWidth="1"/>
    <col min="4891" max="4891" width="14" bestFit="1" customWidth="1"/>
    <col min="4892" max="4892" width="9" customWidth="1"/>
    <col min="4893" max="4893" width="10" bestFit="1" customWidth="1"/>
    <col min="4894" max="4894" width="13.42578125" bestFit="1" customWidth="1"/>
    <col min="4895" max="4895" width="7.5703125" bestFit="1" customWidth="1"/>
    <col min="4896" max="4896" width="10" bestFit="1" customWidth="1"/>
    <col min="4897" max="4897" width="13.42578125" bestFit="1" customWidth="1"/>
    <col min="4898" max="4898" width="7.5703125" bestFit="1" customWidth="1"/>
    <col min="4899" max="4899" width="10" bestFit="1" customWidth="1"/>
    <col min="4900" max="4900" width="16" bestFit="1" customWidth="1"/>
    <col min="4901" max="4901" width="7.5703125" bestFit="1" customWidth="1"/>
    <col min="4902" max="4902" width="10" bestFit="1" customWidth="1"/>
    <col min="4903" max="4903" width="12.5703125" bestFit="1" customWidth="1"/>
    <col min="4904" max="4904" width="7.5703125" bestFit="1" customWidth="1"/>
    <col min="4905" max="4905" width="10" bestFit="1" customWidth="1"/>
    <col min="4906" max="4906" width="12.5703125" bestFit="1" customWidth="1"/>
    <col min="4907" max="4907" width="7.5703125" bestFit="1" customWidth="1"/>
    <col min="4908" max="4908" width="10" bestFit="1" customWidth="1"/>
    <col min="4909" max="4909" width="13.42578125" bestFit="1" customWidth="1"/>
    <col min="4910" max="4910" width="7.5703125" bestFit="1" customWidth="1"/>
    <col min="4911" max="4911" width="10" bestFit="1" customWidth="1"/>
    <col min="4912" max="4912" width="15.28515625" bestFit="1" customWidth="1"/>
    <col min="4913" max="4913" width="7.5703125" bestFit="1" customWidth="1"/>
    <col min="4914" max="4914" width="10" bestFit="1" customWidth="1"/>
    <col min="4915" max="4915" width="12.5703125" bestFit="1" customWidth="1"/>
    <col min="4916" max="4916" width="7.5703125" bestFit="1" customWidth="1"/>
    <col min="4917" max="4917" width="10" bestFit="1" customWidth="1"/>
    <col min="4918" max="4918" width="12.85546875" bestFit="1" customWidth="1"/>
    <col min="4919" max="4919" width="7.5703125" bestFit="1" customWidth="1"/>
    <col min="4920" max="4920" width="10" bestFit="1" customWidth="1"/>
    <col min="4921" max="4921" width="12.85546875" bestFit="1" customWidth="1"/>
    <col min="4922" max="4922" width="7.5703125" bestFit="1" customWidth="1"/>
    <col min="4923" max="4923" width="10" bestFit="1" customWidth="1"/>
    <col min="4924" max="4924" width="12.85546875" bestFit="1" customWidth="1"/>
    <col min="4925" max="4925" width="7.5703125" bestFit="1" customWidth="1"/>
    <col min="4926" max="4926" width="10" bestFit="1" customWidth="1"/>
    <col min="4927" max="4927" width="12.85546875" bestFit="1" customWidth="1"/>
    <col min="4928" max="4928" width="7.5703125" bestFit="1" customWidth="1"/>
    <col min="4929" max="4929" width="10" bestFit="1" customWidth="1"/>
    <col min="4930" max="4930" width="12.85546875" bestFit="1" customWidth="1"/>
    <col min="4931" max="4931" width="7.5703125" bestFit="1" customWidth="1"/>
    <col min="4932" max="4932" width="10" bestFit="1" customWidth="1"/>
    <col min="4933" max="4933" width="12.85546875" bestFit="1" customWidth="1"/>
    <col min="4934" max="4934" width="7.5703125" bestFit="1" customWidth="1"/>
    <col min="4935" max="4935" width="10" bestFit="1" customWidth="1"/>
    <col min="4936" max="4936" width="12.85546875" bestFit="1" customWidth="1"/>
    <col min="4937" max="4937" width="7.5703125" bestFit="1" customWidth="1"/>
    <col min="4938" max="4938" width="10" bestFit="1" customWidth="1"/>
    <col min="4939" max="4939" width="12.85546875" bestFit="1" customWidth="1"/>
    <col min="4940" max="4940" width="7.5703125" bestFit="1" customWidth="1"/>
    <col min="4941" max="4941" width="10" bestFit="1" customWidth="1"/>
    <col min="4942" max="4942" width="12.85546875" bestFit="1" customWidth="1"/>
    <col min="4943" max="4943" width="7.5703125" bestFit="1" customWidth="1"/>
    <col min="4944" max="4944" width="10" bestFit="1" customWidth="1"/>
    <col min="4945" max="4945" width="12.85546875" bestFit="1" customWidth="1"/>
    <col min="4946" max="4946" width="7.5703125" bestFit="1" customWidth="1"/>
    <col min="4947" max="4947" width="10" bestFit="1" customWidth="1"/>
    <col min="4948" max="4948" width="12.85546875" bestFit="1" customWidth="1"/>
    <col min="4949" max="4949" width="7.5703125" bestFit="1" customWidth="1"/>
    <col min="4950" max="4950" width="10" bestFit="1" customWidth="1"/>
    <col min="4951" max="4951" width="12.85546875" bestFit="1" customWidth="1"/>
    <col min="4952" max="4952" width="7.5703125" bestFit="1" customWidth="1"/>
    <col min="4953" max="4953" width="10" bestFit="1" customWidth="1"/>
    <col min="4954" max="4954" width="12.85546875" bestFit="1" customWidth="1"/>
    <col min="4955" max="4955" width="7.5703125" bestFit="1" customWidth="1"/>
    <col min="4956" max="4956" width="10" bestFit="1" customWidth="1"/>
    <col min="4957" max="4957" width="12.85546875" bestFit="1" customWidth="1"/>
    <col min="4958" max="4958" width="7.5703125" bestFit="1" customWidth="1"/>
    <col min="4959" max="4959" width="10" bestFit="1" customWidth="1"/>
    <col min="4960" max="4960" width="12.85546875" bestFit="1" customWidth="1"/>
    <col min="4961" max="4961" width="7.5703125" bestFit="1" customWidth="1"/>
    <col min="4962" max="4962" width="10" bestFit="1" customWidth="1"/>
    <col min="4963" max="4963" width="12.85546875" bestFit="1" customWidth="1"/>
    <col min="4964" max="4964" width="7.5703125" bestFit="1" customWidth="1"/>
    <col min="4965" max="4965" width="10" bestFit="1" customWidth="1"/>
    <col min="4966" max="4966" width="12.85546875" bestFit="1" customWidth="1"/>
    <col min="4967" max="4967" width="7.5703125" bestFit="1" customWidth="1"/>
    <col min="4968" max="4968" width="10" bestFit="1" customWidth="1"/>
    <col min="4969" max="4969" width="12.85546875" bestFit="1" customWidth="1"/>
    <col min="4970" max="4970" width="7.5703125" bestFit="1" customWidth="1"/>
    <col min="4971" max="4971" width="10" bestFit="1" customWidth="1"/>
    <col min="4972" max="4972" width="12.85546875" bestFit="1" customWidth="1"/>
    <col min="4973" max="4973" width="7.5703125" bestFit="1" customWidth="1"/>
    <col min="4974" max="4974" width="10" bestFit="1" customWidth="1"/>
    <col min="4975" max="4975" width="12.85546875" bestFit="1" customWidth="1"/>
    <col min="4976" max="4976" width="7.5703125" bestFit="1" customWidth="1"/>
    <col min="4977" max="4977" width="10" bestFit="1" customWidth="1"/>
    <col min="4978" max="4978" width="12.85546875" bestFit="1" customWidth="1"/>
    <col min="4979" max="4979" width="7.5703125" bestFit="1" customWidth="1"/>
    <col min="4980" max="4980" width="10" bestFit="1" customWidth="1"/>
    <col min="4981" max="4981" width="12.85546875" bestFit="1" customWidth="1"/>
    <col min="4982" max="4982" width="7.5703125" bestFit="1" customWidth="1"/>
    <col min="4983" max="4983" width="10" bestFit="1" customWidth="1"/>
    <col min="4984" max="4984" width="12.85546875" bestFit="1" customWidth="1"/>
    <col min="4985" max="4985" width="7.5703125" bestFit="1" customWidth="1"/>
    <col min="4986" max="4986" width="10" bestFit="1" customWidth="1"/>
    <col min="4987" max="4987" width="12.85546875" bestFit="1" customWidth="1"/>
    <col min="4988" max="4988" width="7.5703125" bestFit="1" customWidth="1"/>
    <col min="4989" max="4989" width="10" bestFit="1" customWidth="1"/>
    <col min="4990" max="4990" width="12.85546875" bestFit="1" customWidth="1"/>
    <col min="4991" max="4991" width="7.5703125" bestFit="1" customWidth="1"/>
    <col min="4992" max="4992" width="10" bestFit="1" customWidth="1"/>
    <col min="4993" max="4993" width="12.85546875" bestFit="1" customWidth="1"/>
    <col min="4994" max="4994" width="7.5703125" bestFit="1" customWidth="1"/>
    <col min="4995" max="4995" width="10" bestFit="1" customWidth="1"/>
    <col min="4996" max="4996" width="12.85546875" bestFit="1" customWidth="1"/>
    <col min="4997" max="4997" width="7.5703125" bestFit="1" customWidth="1"/>
    <col min="4998" max="4998" width="10" bestFit="1" customWidth="1"/>
    <col min="4999" max="4999" width="12.85546875" bestFit="1" customWidth="1"/>
    <col min="5000" max="5000" width="7.5703125" bestFit="1" customWidth="1"/>
    <col min="5001" max="5001" width="10" bestFit="1" customWidth="1"/>
    <col min="5002" max="5002" width="12.85546875" bestFit="1" customWidth="1"/>
    <col min="5003" max="5003" width="7.5703125" bestFit="1" customWidth="1"/>
    <col min="5004" max="5004" width="10" bestFit="1" customWidth="1"/>
    <col min="5005" max="5005" width="12.85546875" bestFit="1" customWidth="1"/>
    <col min="5006" max="5006" width="7.5703125" bestFit="1" customWidth="1"/>
    <col min="5007" max="5007" width="10" bestFit="1" customWidth="1"/>
    <col min="5008" max="5008" width="12.85546875" bestFit="1" customWidth="1"/>
    <col min="5009" max="5009" width="7.5703125" bestFit="1" customWidth="1"/>
    <col min="5010" max="5010" width="10" bestFit="1" customWidth="1"/>
    <col min="5011" max="5011" width="12.85546875" bestFit="1" customWidth="1"/>
    <col min="5012" max="5012" width="7.5703125" bestFit="1" customWidth="1"/>
    <col min="5013" max="5013" width="10" bestFit="1" customWidth="1"/>
    <col min="5014" max="5014" width="12.85546875" bestFit="1" customWidth="1"/>
    <col min="5015" max="5015" width="7.5703125" bestFit="1" customWidth="1"/>
    <col min="5016" max="5016" width="10" bestFit="1" customWidth="1"/>
    <col min="5017" max="5017" width="12.85546875" bestFit="1" customWidth="1"/>
    <col min="5018" max="5018" width="7.5703125" bestFit="1" customWidth="1"/>
    <col min="5019" max="5019" width="10" bestFit="1" customWidth="1"/>
    <col min="5020" max="5020" width="12.85546875" bestFit="1" customWidth="1"/>
    <col min="5021" max="5021" width="7.5703125" bestFit="1" customWidth="1"/>
    <col min="5022" max="5022" width="10" bestFit="1" customWidth="1"/>
    <col min="5023" max="5023" width="12.85546875" bestFit="1" customWidth="1"/>
    <col min="5024" max="5024" width="7.5703125" bestFit="1" customWidth="1"/>
    <col min="5025" max="5025" width="10" bestFit="1" customWidth="1"/>
    <col min="5026" max="5026" width="10.140625" customWidth="1"/>
    <col min="5027" max="5056" width="0" hidden="1" customWidth="1"/>
    <col min="5134" max="5134" width="41.5703125" bestFit="1" customWidth="1"/>
    <col min="5135" max="5135" width="14" bestFit="1" customWidth="1"/>
    <col min="5136" max="5136" width="9" customWidth="1"/>
    <col min="5137" max="5137" width="10" bestFit="1" customWidth="1"/>
    <col min="5138" max="5138" width="14" bestFit="1" customWidth="1"/>
    <col min="5139" max="5139" width="9" customWidth="1"/>
    <col min="5140" max="5140" width="10" bestFit="1" customWidth="1"/>
    <col min="5141" max="5141" width="14" bestFit="1" customWidth="1"/>
    <col min="5142" max="5142" width="9" customWidth="1"/>
    <col min="5143" max="5143" width="10" bestFit="1" customWidth="1"/>
    <col min="5144" max="5144" width="14" bestFit="1" customWidth="1"/>
    <col min="5145" max="5145" width="9" customWidth="1"/>
    <col min="5146" max="5146" width="10" bestFit="1" customWidth="1"/>
    <col min="5147" max="5147" width="14" bestFit="1" customWidth="1"/>
    <col min="5148" max="5148" width="9" customWidth="1"/>
    <col min="5149" max="5149" width="10" bestFit="1" customWidth="1"/>
    <col min="5150" max="5150" width="13.42578125" bestFit="1" customWidth="1"/>
    <col min="5151" max="5151" width="7.5703125" bestFit="1" customWidth="1"/>
    <col min="5152" max="5152" width="10" bestFit="1" customWidth="1"/>
    <col min="5153" max="5153" width="13.42578125" bestFit="1" customWidth="1"/>
    <col min="5154" max="5154" width="7.5703125" bestFit="1" customWidth="1"/>
    <col min="5155" max="5155" width="10" bestFit="1" customWidth="1"/>
    <col min="5156" max="5156" width="16" bestFit="1" customWidth="1"/>
    <col min="5157" max="5157" width="7.5703125" bestFit="1" customWidth="1"/>
    <col min="5158" max="5158" width="10" bestFit="1" customWidth="1"/>
    <col min="5159" max="5159" width="12.5703125" bestFit="1" customWidth="1"/>
    <col min="5160" max="5160" width="7.5703125" bestFit="1" customWidth="1"/>
    <col min="5161" max="5161" width="10" bestFit="1" customWidth="1"/>
    <col min="5162" max="5162" width="12.5703125" bestFit="1" customWidth="1"/>
    <col min="5163" max="5163" width="7.5703125" bestFit="1" customWidth="1"/>
    <col min="5164" max="5164" width="10" bestFit="1" customWidth="1"/>
    <col min="5165" max="5165" width="13.42578125" bestFit="1" customWidth="1"/>
    <col min="5166" max="5166" width="7.5703125" bestFit="1" customWidth="1"/>
    <col min="5167" max="5167" width="10" bestFit="1" customWidth="1"/>
    <col min="5168" max="5168" width="15.28515625" bestFit="1" customWidth="1"/>
    <col min="5169" max="5169" width="7.5703125" bestFit="1" customWidth="1"/>
    <col min="5170" max="5170" width="10" bestFit="1" customWidth="1"/>
    <col min="5171" max="5171" width="12.5703125" bestFit="1" customWidth="1"/>
    <col min="5172" max="5172" width="7.5703125" bestFit="1" customWidth="1"/>
    <col min="5173" max="5173" width="10" bestFit="1" customWidth="1"/>
    <col min="5174" max="5174" width="12.85546875" bestFit="1" customWidth="1"/>
    <col min="5175" max="5175" width="7.5703125" bestFit="1" customWidth="1"/>
    <col min="5176" max="5176" width="10" bestFit="1" customWidth="1"/>
    <col min="5177" max="5177" width="12.85546875" bestFit="1" customWidth="1"/>
    <col min="5178" max="5178" width="7.5703125" bestFit="1" customWidth="1"/>
    <col min="5179" max="5179" width="10" bestFit="1" customWidth="1"/>
    <col min="5180" max="5180" width="12.85546875" bestFit="1" customWidth="1"/>
    <col min="5181" max="5181" width="7.5703125" bestFit="1" customWidth="1"/>
    <col min="5182" max="5182" width="10" bestFit="1" customWidth="1"/>
    <col min="5183" max="5183" width="12.85546875" bestFit="1" customWidth="1"/>
    <col min="5184" max="5184" width="7.5703125" bestFit="1" customWidth="1"/>
    <col min="5185" max="5185" width="10" bestFit="1" customWidth="1"/>
    <col min="5186" max="5186" width="12.85546875" bestFit="1" customWidth="1"/>
    <col min="5187" max="5187" width="7.5703125" bestFit="1" customWidth="1"/>
    <col min="5188" max="5188" width="10" bestFit="1" customWidth="1"/>
    <col min="5189" max="5189" width="12.85546875" bestFit="1" customWidth="1"/>
    <col min="5190" max="5190" width="7.5703125" bestFit="1" customWidth="1"/>
    <col min="5191" max="5191" width="10" bestFit="1" customWidth="1"/>
    <col min="5192" max="5192" width="12.85546875" bestFit="1" customWidth="1"/>
    <col min="5193" max="5193" width="7.5703125" bestFit="1" customWidth="1"/>
    <col min="5194" max="5194" width="10" bestFit="1" customWidth="1"/>
    <col min="5195" max="5195" width="12.85546875" bestFit="1" customWidth="1"/>
    <col min="5196" max="5196" width="7.5703125" bestFit="1" customWidth="1"/>
    <col min="5197" max="5197" width="10" bestFit="1" customWidth="1"/>
    <col min="5198" max="5198" width="12.85546875" bestFit="1" customWidth="1"/>
    <col min="5199" max="5199" width="7.5703125" bestFit="1" customWidth="1"/>
    <col min="5200" max="5200" width="10" bestFit="1" customWidth="1"/>
    <col min="5201" max="5201" width="12.85546875" bestFit="1" customWidth="1"/>
    <col min="5202" max="5202" width="7.5703125" bestFit="1" customWidth="1"/>
    <col min="5203" max="5203" width="10" bestFit="1" customWidth="1"/>
    <col min="5204" max="5204" width="12.85546875" bestFit="1" customWidth="1"/>
    <col min="5205" max="5205" width="7.5703125" bestFit="1" customWidth="1"/>
    <col min="5206" max="5206" width="10" bestFit="1" customWidth="1"/>
    <col min="5207" max="5207" width="12.85546875" bestFit="1" customWidth="1"/>
    <col min="5208" max="5208" width="7.5703125" bestFit="1" customWidth="1"/>
    <col min="5209" max="5209" width="10" bestFit="1" customWidth="1"/>
    <col min="5210" max="5210" width="12.85546875" bestFit="1" customWidth="1"/>
    <col min="5211" max="5211" width="7.5703125" bestFit="1" customWidth="1"/>
    <col min="5212" max="5212" width="10" bestFit="1" customWidth="1"/>
    <col min="5213" max="5213" width="12.85546875" bestFit="1" customWidth="1"/>
    <col min="5214" max="5214" width="7.5703125" bestFit="1" customWidth="1"/>
    <col min="5215" max="5215" width="10" bestFit="1" customWidth="1"/>
    <col min="5216" max="5216" width="12.85546875" bestFit="1" customWidth="1"/>
    <col min="5217" max="5217" width="7.5703125" bestFit="1" customWidth="1"/>
    <col min="5218" max="5218" width="10" bestFit="1" customWidth="1"/>
    <col min="5219" max="5219" width="12.85546875" bestFit="1" customWidth="1"/>
    <col min="5220" max="5220" width="7.5703125" bestFit="1" customWidth="1"/>
    <col min="5221" max="5221" width="10" bestFit="1" customWidth="1"/>
    <col min="5222" max="5222" width="12.85546875" bestFit="1" customWidth="1"/>
    <col min="5223" max="5223" width="7.5703125" bestFit="1" customWidth="1"/>
    <col min="5224" max="5224" width="10" bestFit="1" customWidth="1"/>
    <col min="5225" max="5225" width="12.85546875" bestFit="1" customWidth="1"/>
    <col min="5226" max="5226" width="7.5703125" bestFit="1" customWidth="1"/>
    <col min="5227" max="5227" width="10" bestFit="1" customWidth="1"/>
    <col min="5228" max="5228" width="12.85546875" bestFit="1" customWidth="1"/>
    <col min="5229" max="5229" width="7.5703125" bestFit="1" customWidth="1"/>
    <col min="5230" max="5230" width="10" bestFit="1" customWidth="1"/>
    <col min="5231" max="5231" width="12.85546875" bestFit="1" customWidth="1"/>
    <col min="5232" max="5232" width="7.5703125" bestFit="1" customWidth="1"/>
    <col min="5233" max="5233" width="10" bestFit="1" customWidth="1"/>
    <col min="5234" max="5234" width="12.85546875" bestFit="1" customWidth="1"/>
    <col min="5235" max="5235" width="7.5703125" bestFit="1" customWidth="1"/>
    <col min="5236" max="5236" width="10" bestFit="1" customWidth="1"/>
    <col min="5237" max="5237" width="12.85546875" bestFit="1" customWidth="1"/>
    <col min="5238" max="5238" width="7.5703125" bestFit="1" customWidth="1"/>
    <col min="5239" max="5239" width="10" bestFit="1" customWidth="1"/>
    <col min="5240" max="5240" width="12.85546875" bestFit="1" customWidth="1"/>
    <col min="5241" max="5241" width="7.5703125" bestFit="1" customWidth="1"/>
    <col min="5242" max="5242" width="10" bestFit="1" customWidth="1"/>
    <col min="5243" max="5243" width="12.85546875" bestFit="1" customWidth="1"/>
    <col min="5244" max="5244" width="7.5703125" bestFit="1" customWidth="1"/>
    <col min="5245" max="5245" width="10" bestFit="1" customWidth="1"/>
    <col min="5246" max="5246" width="12.85546875" bestFit="1" customWidth="1"/>
    <col min="5247" max="5247" width="7.5703125" bestFit="1" customWidth="1"/>
    <col min="5248" max="5248" width="10" bestFit="1" customWidth="1"/>
    <col min="5249" max="5249" width="12.85546875" bestFit="1" customWidth="1"/>
    <col min="5250" max="5250" width="7.5703125" bestFit="1" customWidth="1"/>
    <col min="5251" max="5251" width="10" bestFit="1" customWidth="1"/>
    <col min="5252" max="5252" width="12.85546875" bestFit="1" customWidth="1"/>
    <col min="5253" max="5253" width="7.5703125" bestFit="1" customWidth="1"/>
    <col min="5254" max="5254" width="10" bestFit="1" customWidth="1"/>
    <col min="5255" max="5255" width="12.85546875" bestFit="1" customWidth="1"/>
    <col min="5256" max="5256" width="7.5703125" bestFit="1" customWidth="1"/>
    <col min="5257" max="5257" width="10" bestFit="1" customWidth="1"/>
    <col min="5258" max="5258" width="12.85546875" bestFit="1" customWidth="1"/>
    <col min="5259" max="5259" width="7.5703125" bestFit="1" customWidth="1"/>
    <col min="5260" max="5260" width="10" bestFit="1" customWidth="1"/>
    <col min="5261" max="5261" width="12.85546875" bestFit="1" customWidth="1"/>
    <col min="5262" max="5262" width="7.5703125" bestFit="1" customWidth="1"/>
    <col min="5263" max="5263" width="10" bestFit="1" customWidth="1"/>
    <col min="5264" max="5264" width="12.85546875" bestFit="1" customWidth="1"/>
    <col min="5265" max="5265" width="7.5703125" bestFit="1" customWidth="1"/>
    <col min="5266" max="5266" width="10" bestFit="1" customWidth="1"/>
    <col min="5267" max="5267" width="12.85546875" bestFit="1" customWidth="1"/>
    <col min="5268" max="5268" width="7.5703125" bestFit="1" customWidth="1"/>
    <col min="5269" max="5269" width="10" bestFit="1" customWidth="1"/>
    <col min="5270" max="5270" width="12.85546875" bestFit="1" customWidth="1"/>
    <col min="5271" max="5271" width="7.5703125" bestFit="1" customWidth="1"/>
    <col min="5272" max="5272" width="10" bestFit="1" customWidth="1"/>
    <col min="5273" max="5273" width="12.85546875" bestFit="1" customWidth="1"/>
    <col min="5274" max="5274" width="7.5703125" bestFit="1" customWidth="1"/>
    <col min="5275" max="5275" width="10" bestFit="1" customWidth="1"/>
    <col min="5276" max="5276" width="12.85546875" bestFit="1" customWidth="1"/>
    <col min="5277" max="5277" width="7.5703125" bestFit="1" customWidth="1"/>
    <col min="5278" max="5278" width="10" bestFit="1" customWidth="1"/>
    <col min="5279" max="5279" width="12.85546875" bestFit="1" customWidth="1"/>
    <col min="5280" max="5280" width="7.5703125" bestFit="1" customWidth="1"/>
    <col min="5281" max="5281" width="10" bestFit="1" customWidth="1"/>
    <col min="5282" max="5282" width="10.140625" customWidth="1"/>
    <col min="5283" max="5312" width="0" hidden="1" customWidth="1"/>
    <col min="5390" max="5390" width="41.5703125" bestFit="1" customWidth="1"/>
    <col min="5391" max="5391" width="14" bestFit="1" customWidth="1"/>
    <col min="5392" max="5392" width="9" customWidth="1"/>
    <col min="5393" max="5393" width="10" bestFit="1" customWidth="1"/>
    <col min="5394" max="5394" width="14" bestFit="1" customWidth="1"/>
    <col min="5395" max="5395" width="9" customWidth="1"/>
    <col min="5396" max="5396" width="10" bestFit="1" customWidth="1"/>
    <col min="5397" max="5397" width="14" bestFit="1" customWidth="1"/>
    <col min="5398" max="5398" width="9" customWidth="1"/>
    <col min="5399" max="5399" width="10" bestFit="1" customWidth="1"/>
    <col min="5400" max="5400" width="14" bestFit="1" customWidth="1"/>
    <col min="5401" max="5401" width="9" customWidth="1"/>
    <col min="5402" max="5402" width="10" bestFit="1" customWidth="1"/>
    <col min="5403" max="5403" width="14" bestFit="1" customWidth="1"/>
    <col min="5404" max="5404" width="9" customWidth="1"/>
    <col min="5405" max="5405" width="10" bestFit="1" customWidth="1"/>
    <col min="5406" max="5406" width="13.42578125" bestFit="1" customWidth="1"/>
    <col min="5407" max="5407" width="7.5703125" bestFit="1" customWidth="1"/>
    <col min="5408" max="5408" width="10" bestFit="1" customWidth="1"/>
    <col min="5409" max="5409" width="13.42578125" bestFit="1" customWidth="1"/>
    <col min="5410" max="5410" width="7.5703125" bestFit="1" customWidth="1"/>
    <col min="5411" max="5411" width="10" bestFit="1" customWidth="1"/>
    <col min="5412" max="5412" width="16" bestFit="1" customWidth="1"/>
    <col min="5413" max="5413" width="7.5703125" bestFit="1" customWidth="1"/>
    <col min="5414" max="5414" width="10" bestFit="1" customWidth="1"/>
    <col min="5415" max="5415" width="12.5703125" bestFit="1" customWidth="1"/>
    <col min="5416" max="5416" width="7.5703125" bestFit="1" customWidth="1"/>
    <col min="5417" max="5417" width="10" bestFit="1" customWidth="1"/>
    <col min="5418" max="5418" width="12.5703125" bestFit="1" customWidth="1"/>
    <col min="5419" max="5419" width="7.5703125" bestFit="1" customWidth="1"/>
    <col min="5420" max="5420" width="10" bestFit="1" customWidth="1"/>
    <col min="5421" max="5421" width="13.42578125" bestFit="1" customWidth="1"/>
    <col min="5422" max="5422" width="7.5703125" bestFit="1" customWidth="1"/>
    <col min="5423" max="5423" width="10" bestFit="1" customWidth="1"/>
    <col min="5424" max="5424" width="15.28515625" bestFit="1" customWidth="1"/>
    <col min="5425" max="5425" width="7.5703125" bestFit="1" customWidth="1"/>
    <col min="5426" max="5426" width="10" bestFit="1" customWidth="1"/>
    <col min="5427" max="5427" width="12.5703125" bestFit="1" customWidth="1"/>
    <col min="5428" max="5428" width="7.5703125" bestFit="1" customWidth="1"/>
    <col min="5429" max="5429" width="10" bestFit="1" customWidth="1"/>
    <col min="5430" max="5430" width="12.85546875" bestFit="1" customWidth="1"/>
    <col min="5431" max="5431" width="7.5703125" bestFit="1" customWidth="1"/>
    <col min="5432" max="5432" width="10" bestFit="1" customWidth="1"/>
    <col min="5433" max="5433" width="12.85546875" bestFit="1" customWidth="1"/>
    <col min="5434" max="5434" width="7.5703125" bestFit="1" customWidth="1"/>
    <col min="5435" max="5435" width="10" bestFit="1" customWidth="1"/>
    <col min="5436" max="5436" width="12.85546875" bestFit="1" customWidth="1"/>
    <col min="5437" max="5437" width="7.5703125" bestFit="1" customWidth="1"/>
    <col min="5438" max="5438" width="10" bestFit="1" customWidth="1"/>
    <col min="5439" max="5439" width="12.85546875" bestFit="1" customWidth="1"/>
    <col min="5440" max="5440" width="7.5703125" bestFit="1" customWidth="1"/>
    <col min="5441" max="5441" width="10" bestFit="1" customWidth="1"/>
    <col min="5442" max="5442" width="12.85546875" bestFit="1" customWidth="1"/>
    <col min="5443" max="5443" width="7.5703125" bestFit="1" customWidth="1"/>
    <col min="5444" max="5444" width="10" bestFit="1" customWidth="1"/>
    <col min="5445" max="5445" width="12.85546875" bestFit="1" customWidth="1"/>
    <col min="5446" max="5446" width="7.5703125" bestFit="1" customWidth="1"/>
    <col min="5447" max="5447" width="10" bestFit="1" customWidth="1"/>
    <col min="5448" max="5448" width="12.85546875" bestFit="1" customWidth="1"/>
    <col min="5449" max="5449" width="7.5703125" bestFit="1" customWidth="1"/>
    <col min="5450" max="5450" width="10" bestFit="1" customWidth="1"/>
    <col min="5451" max="5451" width="12.85546875" bestFit="1" customWidth="1"/>
    <col min="5452" max="5452" width="7.5703125" bestFit="1" customWidth="1"/>
    <col min="5453" max="5453" width="10" bestFit="1" customWidth="1"/>
    <col min="5454" max="5454" width="12.85546875" bestFit="1" customWidth="1"/>
    <col min="5455" max="5455" width="7.5703125" bestFit="1" customWidth="1"/>
    <col min="5456" max="5456" width="10" bestFit="1" customWidth="1"/>
    <col min="5457" max="5457" width="12.85546875" bestFit="1" customWidth="1"/>
    <col min="5458" max="5458" width="7.5703125" bestFit="1" customWidth="1"/>
    <col min="5459" max="5459" width="10" bestFit="1" customWidth="1"/>
    <col min="5460" max="5460" width="12.85546875" bestFit="1" customWidth="1"/>
    <col min="5461" max="5461" width="7.5703125" bestFit="1" customWidth="1"/>
    <col min="5462" max="5462" width="10" bestFit="1" customWidth="1"/>
    <col min="5463" max="5463" width="12.85546875" bestFit="1" customWidth="1"/>
    <col min="5464" max="5464" width="7.5703125" bestFit="1" customWidth="1"/>
    <col min="5465" max="5465" width="10" bestFit="1" customWidth="1"/>
    <col min="5466" max="5466" width="12.85546875" bestFit="1" customWidth="1"/>
    <col min="5467" max="5467" width="7.5703125" bestFit="1" customWidth="1"/>
    <col min="5468" max="5468" width="10" bestFit="1" customWidth="1"/>
    <col min="5469" max="5469" width="12.85546875" bestFit="1" customWidth="1"/>
    <col min="5470" max="5470" width="7.5703125" bestFit="1" customWidth="1"/>
    <col min="5471" max="5471" width="10" bestFit="1" customWidth="1"/>
    <col min="5472" max="5472" width="12.85546875" bestFit="1" customWidth="1"/>
    <col min="5473" max="5473" width="7.5703125" bestFit="1" customWidth="1"/>
    <col min="5474" max="5474" width="10" bestFit="1" customWidth="1"/>
    <col min="5475" max="5475" width="12.85546875" bestFit="1" customWidth="1"/>
    <col min="5476" max="5476" width="7.5703125" bestFit="1" customWidth="1"/>
    <col min="5477" max="5477" width="10" bestFit="1" customWidth="1"/>
    <col min="5478" max="5478" width="12.85546875" bestFit="1" customWidth="1"/>
    <col min="5479" max="5479" width="7.5703125" bestFit="1" customWidth="1"/>
    <col min="5480" max="5480" width="10" bestFit="1" customWidth="1"/>
    <col min="5481" max="5481" width="12.85546875" bestFit="1" customWidth="1"/>
    <col min="5482" max="5482" width="7.5703125" bestFit="1" customWidth="1"/>
    <col min="5483" max="5483" width="10" bestFit="1" customWidth="1"/>
    <col min="5484" max="5484" width="12.85546875" bestFit="1" customWidth="1"/>
    <col min="5485" max="5485" width="7.5703125" bestFit="1" customWidth="1"/>
    <col min="5486" max="5486" width="10" bestFit="1" customWidth="1"/>
    <col min="5487" max="5487" width="12.85546875" bestFit="1" customWidth="1"/>
    <col min="5488" max="5488" width="7.5703125" bestFit="1" customWidth="1"/>
    <col min="5489" max="5489" width="10" bestFit="1" customWidth="1"/>
    <col min="5490" max="5490" width="12.85546875" bestFit="1" customWidth="1"/>
    <col min="5491" max="5491" width="7.5703125" bestFit="1" customWidth="1"/>
    <col min="5492" max="5492" width="10" bestFit="1" customWidth="1"/>
    <col min="5493" max="5493" width="12.85546875" bestFit="1" customWidth="1"/>
    <col min="5494" max="5494" width="7.5703125" bestFit="1" customWidth="1"/>
    <col min="5495" max="5495" width="10" bestFit="1" customWidth="1"/>
    <col min="5496" max="5496" width="12.85546875" bestFit="1" customWidth="1"/>
    <col min="5497" max="5497" width="7.5703125" bestFit="1" customWidth="1"/>
    <col min="5498" max="5498" width="10" bestFit="1" customWidth="1"/>
    <col min="5499" max="5499" width="12.85546875" bestFit="1" customWidth="1"/>
    <col min="5500" max="5500" width="7.5703125" bestFit="1" customWidth="1"/>
    <col min="5501" max="5501" width="10" bestFit="1" customWidth="1"/>
    <col min="5502" max="5502" width="12.85546875" bestFit="1" customWidth="1"/>
    <col min="5503" max="5503" width="7.5703125" bestFit="1" customWidth="1"/>
    <col min="5504" max="5504" width="10" bestFit="1" customWidth="1"/>
    <col min="5505" max="5505" width="12.85546875" bestFit="1" customWidth="1"/>
    <col min="5506" max="5506" width="7.5703125" bestFit="1" customWidth="1"/>
    <col min="5507" max="5507" width="10" bestFit="1" customWidth="1"/>
    <col min="5508" max="5508" width="12.85546875" bestFit="1" customWidth="1"/>
    <col min="5509" max="5509" width="7.5703125" bestFit="1" customWidth="1"/>
    <col min="5510" max="5510" width="10" bestFit="1" customWidth="1"/>
    <col min="5511" max="5511" width="12.85546875" bestFit="1" customWidth="1"/>
    <col min="5512" max="5512" width="7.5703125" bestFit="1" customWidth="1"/>
    <col min="5513" max="5513" width="10" bestFit="1" customWidth="1"/>
    <col min="5514" max="5514" width="12.85546875" bestFit="1" customWidth="1"/>
    <col min="5515" max="5515" width="7.5703125" bestFit="1" customWidth="1"/>
    <col min="5516" max="5516" width="10" bestFit="1" customWidth="1"/>
    <col min="5517" max="5517" width="12.85546875" bestFit="1" customWidth="1"/>
    <col min="5518" max="5518" width="7.5703125" bestFit="1" customWidth="1"/>
    <col min="5519" max="5519" width="10" bestFit="1" customWidth="1"/>
    <col min="5520" max="5520" width="12.85546875" bestFit="1" customWidth="1"/>
    <col min="5521" max="5521" width="7.5703125" bestFit="1" customWidth="1"/>
    <col min="5522" max="5522" width="10" bestFit="1" customWidth="1"/>
    <col min="5523" max="5523" width="12.85546875" bestFit="1" customWidth="1"/>
    <col min="5524" max="5524" width="7.5703125" bestFit="1" customWidth="1"/>
    <col min="5525" max="5525" width="10" bestFit="1" customWidth="1"/>
    <col min="5526" max="5526" width="12.85546875" bestFit="1" customWidth="1"/>
    <col min="5527" max="5527" width="7.5703125" bestFit="1" customWidth="1"/>
    <col min="5528" max="5528" width="10" bestFit="1" customWidth="1"/>
    <col min="5529" max="5529" width="12.85546875" bestFit="1" customWidth="1"/>
    <col min="5530" max="5530" width="7.5703125" bestFit="1" customWidth="1"/>
    <col min="5531" max="5531" width="10" bestFit="1" customWidth="1"/>
    <col min="5532" max="5532" width="12.85546875" bestFit="1" customWidth="1"/>
    <col min="5533" max="5533" width="7.5703125" bestFit="1" customWidth="1"/>
    <col min="5534" max="5534" width="10" bestFit="1" customWidth="1"/>
    <col min="5535" max="5535" width="12.85546875" bestFit="1" customWidth="1"/>
    <col min="5536" max="5536" width="7.5703125" bestFit="1" customWidth="1"/>
    <col min="5537" max="5537" width="10" bestFit="1" customWidth="1"/>
    <col min="5538" max="5538" width="10.140625" customWidth="1"/>
    <col min="5539" max="5568" width="0" hidden="1" customWidth="1"/>
    <col min="5646" max="5646" width="41.5703125" bestFit="1" customWidth="1"/>
    <col min="5647" max="5647" width="14" bestFit="1" customWidth="1"/>
    <col min="5648" max="5648" width="9" customWidth="1"/>
    <col min="5649" max="5649" width="10" bestFit="1" customWidth="1"/>
    <col min="5650" max="5650" width="14" bestFit="1" customWidth="1"/>
    <col min="5651" max="5651" width="9" customWidth="1"/>
    <col min="5652" max="5652" width="10" bestFit="1" customWidth="1"/>
    <col min="5653" max="5653" width="14" bestFit="1" customWidth="1"/>
    <col min="5654" max="5654" width="9" customWidth="1"/>
    <col min="5655" max="5655" width="10" bestFit="1" customWidth="1"/>
    <col min="5656" max="5656" width="14" bestFit="1" customWidth="1"/>
    <col min="5657" max="5657" width="9" customWidth="1"/>
    <col min="5658" max="5658" width="10" bestFit="1" customWidth="1"/>
    <col min="5659" max="5659" width="14" bestFit="1" customWidth="1"/>
    <col min="5660" max="5660" width="9" customWidth="1"/>
    <col min="5661" max="5661" width="10" bestFit="1" customWidth="1"/>
    <col min="5662" max="5662" width="13.42578125" bestFit="1" customWidth="1"/>
    <col min="5663" max="5663" width="7.5703125" bestFit="1" customWidth="1"/>
    <col min="5664" max="5664" width="10" bestFit="1" customWidth="1"/>
    <col min="5665" max="5665" width="13.42578125" bestFit="1" customWidth="1"/>
    <col min="5666" max="5666" width="7.5703125" bestFit="1" customWidth="1"/>
    <col min="5667" max="5667" width="10" bestFit="1" customWidth="1"/>
    <col min="5668" max="5668" width="16" bestFit="1" customWidth="1"/>
    <col min="5669" max="5669" width="7.5703125" bestFit="1" customWidth="1"/>
    <col min="5670" max="5670" width="10" bestFit="1" customWidth="1"/>
    <col min="5671" max="5671" width="12.5703125" bestFit="1" customWidth="1"/>
    <col min="5672" max="5672" width="7.5703125" bestFit="1" customWidth="1"/>
    <col min="5673" max="5673" width="10" bestFit="1" customWidth="1"/>
    <col min="5674" max="5674" width="12.5703125" bestFit="1" customWidth="1"/>
    <col min="5675" max="5675" width="7.5703125" bestFit="1" customWidth="1"/>
    <col min="5676" max="5676" width="10" bestFit="1" customWidth="1"/>
    <col min="5677" max="5677" width="13.42578125" bestFit="1" customWidth="1"/>
    <col min="5678" max="5678" width="7.5703125" bestFit="1" customWidth="1"/>
    <col min="5679" max="5679" width="10" bestFit="1" customWidth="1"/>
    <col min="5680" max="5680" width="15.28515625" bestFit="1" customWidth="1"/>
    <col min="5681" max="5681" width="7.5703125" bestFit="1" customWidth="1"/>
    <col min="5682" max="5682" width="10" bestFit="1" customWidth="1"/>
    <col min="5683" max="5683" width="12.5703125" bestFit="1" customWidth="1"/>
    <col min="5684" max="5684" width="7.5703125" bestFit="1" customWidth="1"/>
    <col min="5685" max="5685" width="10" bestFit="1" customWidth="1"/>
    <col min="5686" max="5686" width="12.85546875" bestFit="1" customWidth="1"/>
    <col min="5687" max="5687" width="7.5703125" bestFit="1" customWidth="1"/>
    <col min="5688" max="5688" width="10" bestFit="1" customWidth="1"/>
    <col min="5689" max="5689" width="12.85546875" bestFit="1" customWidth="1"/>
    <col min="5690" max="5690" width="7.5703125" bestFit="1" customWidth="1"/>
    <col min="5691" max="5691" width="10" bestFit="1" customWidth="1"/>
    <col min="5692" max="5692" width="12.85546875" bestFit="1" customWidth="1"/>
    <col min="5693" max="5693" width="7.5703125" bestFit="1" customWidth="1"/>
    <col min="5694" max="5694" width="10" bestFit="1" customWidth="1"/>
    <col min="5695" max="5695" width="12.85546875" bestFit="1" customWidth="1"/>
    <col min="5696" max="5696" width="7.5703125" bestFit="1" customWidth="1"/>
    <col min="5697" max="5697" width="10" bestFit="1" customWidth="1"/>
    <col min="5698" max="5698" width="12.85546875" bestFit="1" customWidth="1"/>
    <col min="5699" max="5699" width="7.5703125" bestFit="1" customWidth="1"/>
    <col min="5700" max="5700" width="10" bestFit="1" customWidth="1"/>
    <col min="5701" max="5701" width="12.85546875" bestFit="1" customWidth="1"/>
    <col min="5702" max="5702" width="7.5703125" bestFit="1" customWidth="1"/>
    <col min="5703" max="5703" width="10" bestFit="1" customWidth="1"/>
    <col min="5704" max="5704" width="12.85546875" bestFit="1" customWidth="1"/>
    <col min="5705" max="5705" width="7.5703125" bestFit="1" customWidth="1"/>
    <col min="5706" max="5706" width="10" bestFit="1" customWidth="1"/>
    <col min="5707" max="5707" width="12.85546875" bestFit="1" customWidth="1"/>
    <col min="5708" max="5708" width="7.5703125" bestFit="1" customWidth="1"/>
    <col min="5709" max="5709" width="10" bestFit="1" customWidth="1"/>
    <col min="5710" max="5710" width="12.85546875" bestFit="1" customWidth="1"/>
    <col min="5711" max="5711" width="7.5703125" bestFit="1" customWidth="1"/>
    <col min="5712" max="5712" width="10" bestFit="1" customWidth="1"/>
    <col min="5713" max="5713" width="12.85546875" bestFit="1" customWidth="1"/>
    <col min="5714" max="5714" width="7.5703125" bestFit="1" customWidth="1"/>
    <col min="5715" max="5715" width="10" bestFit="1" customWidth="1"/>
    <col min="5716" max="5716" width="12.85546875" bestFit="1" customWidth="1"/>
    <col min="5717" max="5717" width="7.5703125" bestFit="1" customWidth="1"/>
    <col min="5718" max="5718" width="10" bestFit="1" customWidth="1"/>
    <col min="5719" max="5719" width="12.85546875" bestFit="1" customWidth="1"/>
    <col min="5720" max="5720" width="7.5703125" bestFit="1" customWidth="1"/>
    <col min="5721" max="5721" width="10" bestFit="1" customWidth="1"/>
    <col min="5722" max="5722" width="12.85546875" bestFit="1" customWidth="1"/>
    <col min="5723" max="5723" width="7.5703125" bestFit="1" customWidth="1"/>
    <col min="5724" max="5724" width="10" bestFit="1" customWidth="1"/>
    <col min="5725" max="5725" width="12.85546875" bestFit="1" customWidth="1"/>
    <col min="5726" max="5726" width="7.5703125" bestFit="1" customWidth="1"/>
    <col min="5727" max="5727" width="10" bestFit="1" customWidth="1"/>
    <col min="5728" max="5728" width="12.85546875" bestFit="1" customWidth="1"/>
    <col min="5729" max="5729" width="7.5703125" bestFit="1" customWidth="1"/>
    <col min="5730" max="5730" width="10" bestFit="1" customWidth="1"/>
    <col min="5731" max="5731" width="12.85546875" bestFit="1" customWidth="1"/>
    <col min="5732" max="5732" width="7.5703125" bestFit="1" customWidth="1"/>
    <col min="5733" max="5733" width="10" bestFit="1" customWidth="1"/>
    <col min="5734" max="5734" width="12.85546875" bestFit="1" customWidth="1"/>
    <col min="5735" max="5735" width="7.5703125" bestFit="1" customWidth="1"/>
    <col min="5736" max="5736" width="10" bestFit="1" customWidth="1"/>
    <col min="5737" max="5737" width="12.85546875" bestFit="1" customWidth="1"/>
    <col min="5738" max="5738" width="7.5703125" bestFit="1" customWidth="1"/>
    <col min="5739" max="5739" width="10" bestFit="1" customWidth="1"/>
    <col min="5740" max="5740" width="12.85546875" bestFit="1" customWidth="1"/>
    <col min="5741" max="5741" width="7.5703125" bestFit="1" customWidth="1"/>
    <col min="5742" max="5742" width="10" bestFit="1" customWidth="1"/>
    <col min="5743" max="5743" width="12.85546875" bestFit="1" customWidth="1"/>
    <col min="5744" max="5744" width="7.5703125" bestFit="1" customWidth="1"/>
    <col min="5745" max="5745" width="10" bestFit="1" customWidth="1"/>
    <col min="5746" max="5746" width="12.85546875" bestFit="1" customWidth="1"/>
    <col min="5747" max="5747" width="7.5703125" bestFit="1" customWidth="1"/>
    <col min="5748" max="5748" width="10" bestFit="1" customWidth="1"/>
    <col min="5749" max="5749" width="12.85546875" bestFit="1" customWidth="1"/>
    <col min="5750" max="5750" width="7.5703125" bestFit="1" customWidth="1"/>
    <col min="5751" max="5751" width="10" bestFit="1" customWidth="1"/>
    <col min="5752" max="5752" width="12.85546875" bestFit="1" customWidth="1"/>
    <col min="5753" max="5753" width="7.5703125" bestFit="1" customWidth="1"/>
    <col min="5754" max="5754" width="10" bestFit="1" customWidth="1"/>
    <col min="5755" max="5755" width="12.85546875" bestFit="1" customWidth="1"/>
    <col min="5756" max="5756" width="7.5703125" bestFit="1" customWidth="1"/>
    <col min="5757" max="5757" width="10" bestFit="1" customWidth="1"/>
    <col min="5758" max="5758" width="12.85546875" bestFit="1" customWidth="1"/>
    <col min="5759" max="5759" width="7.5703125" bestFit="1" customWidth="1"/>
    <col min="5760" max="5760" width="10" bestFit="1" customWidth="1"/>
    <col min="5761" max="5761" width="12.85546875" bestFit="1" customWidth="1"/>
    <col min="5762" max="5762" width="7.5703125" bestFit="1" customWidth="1"/>
    <col min="5763" max="5763" width="10" bestFit="1" customWidth="1"/>
    <col min="5764" max="5764" width="12.85546875" bestFit="1" customWidth="1"/>
    <col min="5765" max="5765" width="7.5703125" bestFit="1" customWidth="1"/>
    <col min="5766" max="5766" width="10" bestFit="1" customWidth="1"/>
    <col min="5767" max="5767" width="12.85546875" bestFit="1" customWidth="1"/>
    <col min="5768" max="5768" width="7.5703125" bestFit="1" customWidth="1"/>
    <col min="5769" max="5769" width="10" bestFit="1" customWidth="1"/>
    <col min="5770" max="5770" width="12.85546875" bestFit="1" customWidth="1"/>
    <col min="5771" max="5771" width="7.5703125" bestFit="1" customWidth="1"/>
    <col min="5772" max="5772" width="10" bestFit="1" customWidth="1"/>
    <col min="5773" max="5773" width="12.85546875" bestFit="1" customWidth="1"/>
    <col min="5774" max="5774" width="7.5703125" bestFit="1" customWidth="1"/>
    <col min="5775" max="5775" width="10" bestFit="1" customWidth="1"/>
    <col min="5776" max="5776" width="12.85546875" bestFit="1" customWidth="1"/>
    <col min="5777" max="5777" width="7.5703125" bestFit="1" customWidth="1"/>
    <col min="5778" max="5778" width="10" bestFit="1" customWidth="1"/>
    <col min="5779" max="5779" width="12.85546875" bestFit="1" customWidth="1"/>
    <col min="5780" max="5780" width="7.5703125" bestFit="1" customWidth="1"/>
    <col min="5781" max="5781" width="10" bestFit="1" customWidth="1"/>
    <col min="5782" max="5782" width="12.85546875" bestFit="1" customWidth="1"/>
    <col min="5783" max="5783" width="7.5703125" bestFit="1" customWidth="1"/>
    <col min="5784" max="5784" width="10" bestFit="1" customWidth="1"/>
    <col min="5785" max="5785" width="12.85546875" bestFit="1" customWidth="1"/>
    <col min="5786" max="5786" width="7.5703125" bestFit="1" customWidth="1"/>
    <col min="5787" max="5787" width="10" bestFit="1" customWidth="1"/>
    <col min="5788" max="5788" width="12.85546875" bestFit="1" customWidth="1"/>
    <col min="5789" max="5789" width="7.5703125" bestFit="1" customWidth="1"/>
    <col min="5790" max="5790" width="10" bestFit="1" customWidth="1"/>
    <col min="5791" max="5791" width="12.85546875" bestFit="1" customWidth="1"/>
    <col min="5792" max="5792" width="7.5703125" bestFit="1" customWidth="1"/>
    <col min="5793" max="5793" width="10" bestFit="1" customWidth="1"/>
    <col min="5794" max="5794" width="10.140625" customWidth="1"/>
    <col min="5795" max="5824" width="0" hidden="1" customWidth="1"/>
    <col min="5902" max="5902" width="41.5703125" bestFit="1" customWidth="1"/>
    <col min="5903" max="5903" width="14" bestFit="1" customWidth="1"/>
    <col min="5904" max="5904" width="9" customWidth="1"/>
    <col min="5905" max="5905" width="10" bestFit="1" customWidth="1"/>
    <col min="5906" max="5906" width="14" bestFit="1" customWidth="1"/>
    <col min="5907" max="5907" width="9" customWidth="1"/>
    <col min="5908" max="5908" width="10" bestFit="1" customWidth="1"/>
    <col min="5909" max="5909" width="14" bestFit="1" customWidth="1"/>
    <col min="5910" max="5910" width="9" customWidth="1"/>
    <col min="5911" max="5911" width="10" bestFit="1" customWidth="1"/>
    <col min="5912" max="5912" width="14" bestFit="1" customWidth="1"/>
    <col min="5913" max="5913" width="9" customWidth="1"/>
    <col min="5914" max="5914" width="10" bestFit="1" customWidth="1"/>
    <col min="5915" max="5915" width="14" bestFit="1" customWidth="1"/>
    <col min="5916" max="5916" width="9" customWidth="1"/>
    <col min="5917" max="5917" width="10" bestFit="1" customWidth="1"/>
    <col min="5918" max="5918" width="13.42578125" bestFit="1" customWidth="1"/>
    <col min="5919" max="5919" width="7.5703125" bestFit="1" customWidth="1"/>
    <col min="5920" max="5920" width="10" bestFit="1" customWidth="1"/>
    <col min="5921" max="5921" width="13.42578125" bestFit="1" customWidth="1"/>
    <col min="5922" max="5922" width="7.5703125" bestFit="1" customWidth="1"/>
    <col min="5923" max="5923" width="10" bestFit="1" customWidth="1"/>
    <col min="5924" max="5924" width="16" bestFit="1" customWidth="1"/>
    <col min="5925" max="5925" width="7.5703125" bestFit="1" customWidth="1"/>
    <col min="5926" max="5926" width="10" bestFit="1" customWidth="1"/>
    <col min="5927" max="5927" width="12.5703125" bestFit="1" customWidth="1"/>
    <col min="5928" max="5928" width="7.5703125" bestFit="1" customWidth="1"/>
    <col min="5929" max="5929" width="10" bestFit="1" customWidth="1"/>
    <col min="5930" max="5930" width="12.5703125" bestFit="1" customWidth="1"/>
    <col min="5931" max="5931" width="7.5703125" bestFit="1" customWidth="1"/>
    <col min="5932" max="5932" width="10" bestFit="1" customWidth="1"/>
    <col min="5933" max="5933" width="13.42578125" bestFit="1" customWidth="1"/>
    <col min="5934" max="5934" width="7.5703125" bestFit="1" customWidth="1"/>
    <col min="5935" max="5935" width="10" bestFit="1" customWidth="1"/>
    <col min="5936" max="5936" width="15.28515625" bestFit="1" customWidth="1"/>
    <col min="5937" max="5937" width="7.5703125" bestFit="1" customWidth="1"/>
    <col min="5938" max="5938" width="10" bestFit="1" customWidth="1"/>
    <col min="5939" max="5939" width="12.5703125" bestFit="1" customWidth="1"/>
    <col min="5940" max="5940" width="7.5703125" bestFit="1" customWidth="1"/>
    <col min="5941" max="5941" width="10" bestFit="1" customWidth="1"/>
    <col min="5942" max="5942" width="12.85546875" bestFit="1" customWidth="1"/>
    <col min="5943" max="5943" width="7.5703125" bestFit="1" customWidth="1"/>
    <col min="5944" max="5944" width="10" bestFit="1" customWidth="1"/>
    <col min="5945" max="5945" width="12.85546875" bestFit="1" customWidth="1"/>
    <col min="5946" max="5946" width="7.5703125" bestFit="1" customWidth="1"/>
    <col min="5947" max="5947" width="10" bestFit="1" customWidth="1"/>
    <col min="5948" max="5948" width="12.85546875" bestFit="1" customWidth="1"/>
    <col min="5949" max="5949" width="7.5703125" bestFit="1" customWidth="1"/>
    <col min="5950" max="5950" width="10" bestFit="1" customWidth="1"/>
    <col min="5951" max="5951" width="12.85546875" bestFit="1" customWidth="1"/>
    <col min="5952" max="5952" width="7.5703125" bestFit="1" customWidth="1"/>
    <col min="5953" max="5953" width="10" bestFit="1" customWidth="1"/>
    <col min="5954" max="5954" width="12.85546875" bestFit="1" customWidth="1"/>
    <col min="5955" max="5955" width="7.5703125" bestFit="1" customWidth="1"/>
    <col min="5956" max="5956" width="10" bestFit="1" customWidth="1"/>
    <col min="5957" max="5957" width="12.85546875" bestFit="1" customWidth="1"/>
    <col min="5958" max="5958" width="7.5703125" bestFit="1" customWidth="1"/>
    <col min="5959" max="5959" width="10" bestFit="1" customWidth="1"/>
    <col min="5960" max="5960" width="12.85546875" bestFit="1" customWidth="1"/>
    <col min="5961" max="5961" width="7.5703125" bestFit="1" customWidth="1"/>
    <col min="5962" max="5962" width="10" bestFit="1" customWidth="1"/>
    <col min="5963" max="5963" width="12.85546875" bestFit="1" customWidth="1"/>
    <col min="5964" max="5964" width="7.5703125" bestFit="1" customWidth="1"/>
    <col min="5965" max="5965" width="10" bestFit="1" customWidth="1"/>
    <col min="5966" max="5966" width="12.85546875" bestFit="1" customWidth="1"/>
    <col min="5967" max="5967" width="7.5703125" bestFit="1" customWidth="1"/>
    <col min="5968" max="5968" width="10" bestFit="1" customWidth="1"/>
    <col min="5969" max="5969" width="12.85546875" bestFit="1" customWidth="1"/>
    <col min="5970" max="5970" width="7.5703125" bestFit="1" customWidth="1"/>
    <col min="5971" max="5971" width="10" bestFit="1" customWidth="1"/>
    <col min="5972" max="5972" width="12.85546875" bestFit="1" customWidth="1"/>
    <col min="5973" max="5973" width="7.5703125" bestFit="1" customWidth="1"/>
    <col min="5974" max="5974" width="10" bestFit="1" customWidth="1"/>
    <col min="5975" max="5975" width="12.85546875" bestFit="1" customWidth="1"/>
    <col min="5976" max="5976" width="7.5703125" bestFit="1" customWidth="1"/>
    <col min="5977" max="5977" width="10" bestFit="1" customWidth="1"/>
    <col min="5978" max="5978" width="12.85546875" bestFit="1" customWidth="1"/>
    <col min="5979" max="5979" width="7.5703125" bestFit="1" customWidth="1"/>
    <col min="5980" max="5980" width="10" bestFit="1" customWidth="1"/>
    <col min="5981" max="5981" width="12.85546875" bestFit="1" customWidth="1"/>
    <col min="5982" max="5982" width="7.5703125" bestFit="1" customWidth="1"/>
    <col min="5983" max="5983" width="10" bestFit="1" customWidth="1"/>
    <col min="5984" max="5984" width="12.85546875" bestFit="1" customWidth="1"/>
    <col min="5985" max="5985" width="7.5703125" bestFit="1" customWidth="1"/>
    <col min="5986" max="5986" width="10" bestFit="1" customWidth="1"/>
    <col min="5987" max="5987" width="12.85546875" bestFit="1" customWidth="1"/>
    <col min="5988" max="5988" width="7.5703125" bestFit="1" customWidth="1"/>
    <col min="5989" max="5989" width="10" bestFit="1" customWidth="1"/>
    <col min="5990" max="5990" width="12.85546875" bestFit="1" customWidth="1"/>
    <col min="5991" max="5991" width="7.5703125" bestFit="1" customWidth="1"/>
    <col min="5992" max="5992" width="10" bestFit="1" customWidth="1"/>
    <col min="5993" max="5993" width="12.85546875" bestFit="1" customWidth="1"/>
    <col min="5994" max="5994" width="7.5703125" bestFit="1" customWidth="1"/>
    <col min="5995" max="5995" width="10" bestFit="1" customWidth="1"/>
    <col min="5996" max="5996" width="12.85546875" bestFit="1" customWidth="1"/>
    <col min="5997" max="5997" width="7.5703125" bestFit="1" customWidth="1"/>
    <col min="5998" max="5998" width="10" bestFit="1" customWidth="1"/>
    <col min="5999" max="5999" width="12.85546875" bestFit="1" customWidth="1"/>
    <col min="6000" max="6000" width="7.5703125" bestFit="1" customWidth="1"/>
    <col min="6001" max="6001" width="10" bestFit="1" customWidth="1"/>
    <col min="6002" max="6002" width="12.85546875" bestFit="1" customWidth="1"/>
    <col min="6003" max="6003" width="7.5703125" bestFit="1" customWidth="1"/>
    <col min="6004" max="6004" width="10" bestFit="1" customWidth="1"/>
    <col min="6005" max="6005" width="12.85546875" bestFit="1" customWidth="1"/>
    <col min="6006" max="6006" width="7.5703125" bestFit="1" customWidth="1"/>
    <col min="6007" max="6007" width="10" bestFit="1" customWidth="1"/>
    <col min="6008" max="6008" width="12.85546875" bestFit="1" customWidth="1"/>
    <col min="6009" max="6009" width="7.5703125" bestFit="1" customWidth="1"/>
    <col min="6010" max="6010" width="10" bestFit="1" customWidth="1"/>
    <col min="6011" max="6011" width="12.85546875" bestFit="1" customWidth="1"/>
    <col min="6012" max="6012" width="7.5703125" bestFit="1" customWidth="1"/>
    <col min="6013" max="6013" width="10" bestFit="1" customWidth="1"/>
    <col min="6014" max="6014" width="12.85546875" bestFit="1" customWidth="1"/>
    <col min="6015" max="6015" width="7.5703125" bestFit="1" customWidth="1"/>
    <col min="6016" max="6016" width="10" bestFit="1" customWidth="1"/>
    <col min="6017" max="6017" width="12.85546875" bestFit="1" customWidth="1"/>
    <col min="6018" max="6018" width="7.5703125" bestFit="1" customWidth="1"/>
    <col min="6019" max="6019" width="10" bestFit="1" customWidth="1"/>
    <col min="6020" max="6020" width="12.85546875" bestFit="1" customWidth="1"/>
    <col min="6021" max="6021" width="7.5703125" bestFit="1" customWidth="1"/>
    <col min="6022" max="6022" width="10" bestFit="1" customWidth="1"/>
    <col min="6023" max="6023" width="12.85546875" bestFit="1" customWidth="1"/>
    <col min="6024" max="6024" width="7.5703125" bestFit="1" customWidth="1"/>
    <col min="6025" max="6025" width="10" bestFit="1" customWidth="1"/>
    <col min="6026" max="6026" width="12.85546875" bestFit="1" customWidth="1"/>
    <col min="6027" max="6027" width="7.5703125" bestFit="1" customWidth="1"/>
    <col min="6028" max="6028" width="10" bestFit="1" customWidth="1"/>
    <col min="6029" max="6029" width="12.85546875" bestFit="1" customWidth="1"/>
    <col min="6030" max="6030" width="7.5703125" bestFit="1" customWidth="1"/>
    <col min="6031" max="6031" width="10" bestFit="1" customWidth="1"/>
    <col min="6032" max="6032" width="12.85546875" bestFit="1" customWidth="1"/>
    <col min="6033" max="6033" width="7.5703125" bestFit="1" customWidth="1"/>
    <col min="6034" max="6034" width="10" bestFit="1" customWidth="1"/>
    <col min="6035" max="6035" width="12.85546875" bestFit="1" customWidth="1"/>
    <col min="6036" max="6036" width="7.5703125" bestFit="1" customWidth="1"/>
    <col min="6037" max="6037" width="10" bestFit="1" customWidth="1"/>
    <col min="6038" max="6038" width="12.85546875" bestFit="1" customWidth="1"/>
    <col min="6039" max="6039" width="7.5703125" bestFit="1" customWidth="1"/>
    <col min="6040" max="6040" width="10" bestFit="1" customWidth="1"/>
    <col min="6041" max="6041" width="12.85546875" bestFit="1" customWidth="1"/>
    <col min="6042" max="6042" width="7.5703125" bestFit="1" customWidth="1"/>
    <col min="6043" max="6043" width="10" bestFit="1" customWidth="1"/>
    <col min="6044" max="6044" width="12.85546875" bestFit="1" customWidth="1"/>
    <col min="6045" max="6045" width="7.5703125" bestFit="1" customWidth="1"/>
    <col min="6046" max="6046" width="10" bestFit="1" customWidth="1"/>
    <col min="6047" max="6047" width="12.85546875" bestFit="1" customWidth="1"/>
    <col min="6048" max="6048" width="7.5703125" bestFit="1" customWidth="1"/>
    <col min="6049" max="6049" width="10" bestFit="1" customWidth="1"/>
    <col min="6050" max="6050" width="10.140625" customWidth="1"/>
    <col min="6051" max="6080" width="0" hidden="1" customWidth="1"/>
    <col min="6158" max="6158" width="41.5703125" bestFit="1" customWidth="1"/>
    <col min="6159" max="6159" width="14" bestFit="1" customWidth="1"/>
    <col min="6160" max="6160" width="9" customWidth="1"/>
    <col min="6161" max="6161" width="10" bestFit="1" customWidth="1"/>
    <col min="6162" max="6162" width="14" bestFit="1" customWidth="1"/>
    <col min="6163" max="6163" width="9" customWidth="1"/>
    <col min="6164" max="6164" width="10" bestFit="1" customWidth="1"/>
    <col min="6165" max="6165" width="14" bestFit="1" customWidth="1"/>
    <col min="6166" max="6166" width="9" customWidth="1"/>
    <col min="6167" max="6167" width="10" bestFit="1" customWidth="1"/>
    <col min="6168" max="6168" width="14" bestFit="1" customWidth="1"/>
    <col min="6169" max="6169" width="9" customWidth="1"/>
    <col min="6170" max="6170" width="10" bestFit="1" customWidth="1"/>
    <col min="6171" max="6171" width="14" bestFit="1" customWidth="1"/>
    <col min="6172" max="6172" width="9" customWidth="1"/>
    <col min="6173" max="6173" width="10" bestFit="1" customWidth="1"/>
    <col min="6174" max="6174" width="13.42578125" bestFit="1" customWidth="1"/>
    <col min="6175" max="6175" width="7.5703125" bestFit="1" customWidth="1"/>
    <col min="6176" max="6176" width="10" bestFit="1" customWidth="1"/>
    <col min="6177" max="6177" width="13.42578125" bestFit="1" customWidth="1"/>
    <col min="6178" max="6178" width="7.5703125" bestFit="1" customWidth="1"/>
    <col min="6179" max="6179" width="10" bestFit="1" customWidth="1"/>
    <col min="6180" max="6180" width="16" bestFit="1" customWidth="1"/>
    <col min="6181" max="6181" width="7.5703125" bestFit="1" customWidth="1"/>
    <col min="6182" max="6182" width="10" bestFit="1" customWidth="1"/>
    <col min="6183" max="6183" width="12.5703125" bestFit="1" customWidth="1"/>
    <col min="6184" max="6184" width="7.5703125" bestFit="1" customWidth="1"/>
    <col min="6185" max="6185" width="10" bestFit="1" customWidth="1"/>
    <col min="6186" max="6186" width="12.5703125" bestFit="1" customWidth="1"/>
    <col min="6187" max="6187" width="7.5703125" bestFit="1" customWidth="1"/>
    <col min="6188" max="6188" width="10" bestFit="1" customWidth="1"/>
    <col min="6189" max="6189" width="13.42578125" bestFit="1" customWidth="1"/>
    <col min="6190" max="6190" width="7.5703125" bestFit="1" customWidth="1"/>
    <col min="6191" max="6191" width="10" bestFit="1" customWidth="1"/>
    <col min="6192" max="6192" width="15.28515625" bestFit="1" customWidth="1"/>
    <col min="6193" max="6193" width="7.5703125" bestFit="1" customWidth="1"/>
    <col min="6194" max="6194" width="10" bestFit="1" customWidth="1"/>
    <col min="6195" max="6195" width="12.5703125" bestFit="1" customWidth="1"/>
    <col min="6196" max="6196" width="7.5703125" bestFit="1" customWidth="1"/>
    <col min="6197" max="6197" width="10" bestFit="1" customWidth="1"/>
    <col min="6198" max="6198" width="12.85546875" bestFit="1" customWidth="1"/>
    <col min="6199" max="6199" width="7.5703125" bestFit="1" customWidth="1"/>
    <col min="6200" max="6200" width="10" bestFit="1" customWidth="1"/>
    <col min="6201" max="6201" width="12.85546875" bestFit="1" customWidth="1"/>
    <col min="6202" max="6202" width="7.5703125" bestFit="1" customWidth="1"/>
    <col min="6203" max="6203" width="10" bestFit="1" customWidth="1"/>
    <col min="6204" max="6204" width="12.85546875" bestFit="1" customWidth="1"/>
    <col min="6205" max="6205" width="7.5703125" bestFit="1" customWidth="1"/>
    <col min="6206" max="6206" width="10" bestFit="1" customWidth="1"/>
    <col min="6207" max="6207" width="12.85546875" bestFit="1" customWidth="1"/>
    <col min="6208" max="6208" width="7.5703125" bestFit="1" customWidth="1"/>
    <col min="6209" max="6209" width="10" bestFit="1" customWidth="1"/>
    <col min="6210" max="6210" width="12.85546875" bestFit="1" customWidth="1"/>
    <col min="6211" max="6211" width="7.5703125" bestFit="1" customWidth="1"/>
    <col min="6212" max="6212" width="10" bestFit="1" customWidth="1"/>
    <col min="6213" max="6213" width="12.85546875" bestFit="1" customWidth="1"/>
    <col min="6214" max="6214" width="7.5703125" bestFit="1" customWidth="1"/>
    <col min="6215" max="6215" width="10" bestFit="1" customWidth="1"/>
    <col min="6216" max="6216" width="12.85546875" bestFit="1" customWidth="1"/>
    <col min="6217" max="6217" width="7.5703125" bestFit="1" customWidth="1"/>
    <col min="6218" max="6218" width="10" bestFit="1" customWidth="1"/>
    <col min="6219" max="6219" width="12.85546875" bestFit="1" customWidth="1"/>
    <col min="6220" max="6220" width="7.5703125" bestFit="1" customWidth="1"/>
    <col min="6221" max="6221" width="10" bestFit="1" customWidth="1"/>
    <col min="6222" max="6222" width="12.85546875" bestFit="1" customWidth="1"/>
    <col min="6223" max="6223" width="7.5703125" bestFit="1" customWidth="1"/>
    <col min="6224" max="6224" width="10" bestFit="1" customWidth="1"/>
    <col min="6225" max="6225" width="12.85546875" bestFit="1" customWidth="1"/>
    <col min="6226" max="6226" width="7.5703125" bestFit="1" customWidth="1"/>
    <col min="6227" max="6227" width="10" bestFit="1" customWidth="1"/>
    <col min="6228" max="6228" width="12.85546875" bestFit="1" customWidth="1"/>
    <col min="6229" max="6229" width="7.5703125" bestFit="1" customWidth="1"/>
    <col min="6230" max="6230" width="10" bestFit="1" customWidth="1"/>
    <col min="6231" max="6231" width="12.85546875" bestFit="1" customWidth="1"/>
    <col min="6232" max="6232" width="7.5703125" bestFit="1" customWidth="1"/>
    <col min="6233" max="6233" width="10" bestFit="1" customWidth="1"/>
    <col min="6234" max="6234" width="12.85546875" bestFit="1" customWidth="1"/>
    <col min="6235" max="6235" width="7.5703125" bestFit="1" customWidth="1"/>
    <col min="6236" max="6236" width="10" bestFit="1" customWidth="1"/>
    <col min="6237" max="6237" width="12.85546875" bestFit="1" customWidth="1"/>
    <col min="6238" max="6238" width="7.5703125" bestFit="1" customWidth="1"/>
    <col min="6239" max="6239" width="10" bestFit="1" customWidth="1"/>
    <col min="6240" max="6240" width="12.85546875" bestFit="1" customWidth="1"/>
    <col min="6241" max="6241" width="7.5703125" bestFit="1" customWidth="1"/>
    <col min="6242" max="6242" width="10" bestFit="1" customWidth="1"/>
    <col min="6243" max="6243" width="12.85546875" bestFit="1" customWidth="1"/>
    <col min="6244" max="6244" width="7.5703125" bestFit="1" customWidth="1"/>
    <col min="6245" max="6245" width="10" bestFit="1" customWidth="1"/>
    <col min="6246" max="6246" width="12.85546875" bestFit="1" customWidth="1"/>
    <col min="6247" max="6247" width="7.5703125" bestFit="1" customWidth="1"/>
    <col min="6248" max="6248" width="10" bestFit="1" customWidth="1"/>
    <col min="6249" max="6249" width="12.85546875" bestFit="1" customWidth="1"/>
    <col min="6250" max="6250" width="7.5703125" bestFit="1" customWidth="1"/>
    <col min="6251" max="6251" width="10" bestFit="1" customWidth="1"/>
    <col min="6252" max="6252" width="12.85546875" bestFit="1" customWidth="1"/>
    <col min="6253" max="6253" width="7.5703125" bestFit="1" customWidth="1"/>
    <col min="6254" max="6254" width="10" bestFit="1" customWidth="1"/>
    <col min="6255" max="6255" width="12.85546875" bestFit="1" customWidth="1"/>
    <col min="6256" max="6256" width="7.5703125" bestFit="1" customWidth="1"/>
    <col min="6257" max="6257" width="10" bestFit="1" customWidth="1"/>
    <col min="6258" max="6258" width="12.85546875" bestFit="1" customWidth="1"/>
    <col min="6259" max="6259" width="7.5703125" bestFit="1" customWidth="1"/>
    <col min="6260" max="6260" width="10" bestFit="1" customWidth="1"/>
    <col min="6261" max="6261" width="12.85546875" bestFit="1" customWidth="1"/>
    <col min="6262" max="6262" width="7.5703125" bestFit="1" customWidth="1"/>
    <col min="6263" max="6263" width="10" bestFit="1" customWidth="1"/>
    <col min="6264" max="6264" width="12.85546875" bestFit="1" customWidth="1"/>
    <col min="6265" max="6265" width="7.5703125" bestFit="1" customWidth="1"/>
    <col min="6266" max="6266" width="10" bestFit="1" customWidth="1"/>
    <col min="6267" max="6267" width="12.85546875" bestFit="1" customWidth="1"/>
    <col min="6268" max="6268" width="7.5703125" bestFit="1" customWidth="1"/>
    <col min="6269" max="6269" width="10" bestFit="1" customWidth="1"/>
    <col min="6270" max="6270" width="12.85546875" bestFit="1" customWidth="1"/>
    <col min="6271" max="6271" width="7.5703125" bestFit="1" customWidth="1"/>
    <col min="6272" max="6272" width="10" bestFit="1" customWidth="1"/>
    <col min="6273" max="6273" width="12.85546875" bestFit="1" customWidth="1"/>
    <col min="6274" max="6274" width="7.5703125" bestFit="1" customWidth="1"/>
    <col min="6275" max="6275" width="10" bestFit="1" customWidth="1"/>
    <col min="6276" max="6276" width="12.85546875" bestFit="1" customWidth="1"/>
    <col min="6277" max="6277" width="7.5703125" bestFit="1" customWidth="1"/>
    <col min="6278" max="6278" width="10" bestFit="1" customWidth="1"/>
    <col min="6279" max="6279" width="12.85546875" bestFit="1" customWidth="1"/>
    <col min="6280" max="6280" width="7.5703125" bestFit="1" customWidth="1"/>
    <col min="6281" max="6281" width="10" bestFit="1" customWidth="1"/>
    <col min="6282" max="6282" width="12.85546875" bestFit="1" customWidth="1"/>
    <col min="6283" max="6283" width="7.5703125" bestFit="1" customWidth="1"/>
    <col min="6284" max="6284" width="10" bestFit="1" customWidth="1"/>
    <col min="6285" max="6285" width="12.85546875" bestFit="1" customWidth="1"/>
    <col min="6286" max="6286" width="7.5703125" bestFit="1" customWidth="1"/>
    <col min="6287" max="6287" width="10" bestFit="1" customWidth="1"/>
    <col min="6288" max="6288" width="12.85546875" bestFit="1" customWidth="1"/>
    <col min="6289" max="6289" width="7.5703125" bestFit="1" customWidth="1"/>
    <col min="6290" max="6290" width="10" bestFit="1" customWidth="1"/>
    <col min="6291" max="6291" width="12.85546875" bestFit="1" customWidth="1"/>
    <col min="6292" max="6292" width="7.5703125" bestFit="1" customWidth="1"/>
    <col min="6293" max="6293" width="10" bestFit="1" customWidth="1"/>
    <col min="6294" max="6294" width="12.85546875" bestFit="1" customWidth="1"/>
    <col min="6295" max="6295" width="7.5703125" bestFit="1" customWidth="1"/>
    <col min="6296" max="6296" width="10" bestFit="1" customWidth="1"/>
    <col min="6297" max="6297" width="12.85546875" bestFit="1" customWidth="1"/>
    <col min="6298" max="6298" width="7.5703125" bestFit="1" customWidth="1"/>
    <col min="6299" max="6299" width="10" bestFit="1" customWidth="1"/>
    <col min="6300" max="6300" width="12.85546875" bestFit="1" customWidth="1"/>
    <col min="6301" max="6301" width="7.5703125" bestFit="1" customWidth="1"/>
    <col min="6302" max="6302" width="10" bestFit="1" customWidth="1"/>
    <col min="6303" max="6303" width="12.85546875" bestFit="1" customWidth="1"/>
    <col min="6304" max="6304" width="7.5703125" bestFit="1" customWidth="1"/>
    <col min="6305" max="6305" width="10" bestFit="1" customWidth="1"/>
    <col min="6306" max="6306" width="10.140625" customWidth="1"/>
    <col min="6307" max="6336" width="0" hidden="1" customWidth="1"/>
    <col min="6414" max="6414" width="41.5703125" bestFit="1" customWidth="1"/>
    <col min="6415" max="6415" width="14" bestFit="1" customWidth="1"/>
    <col min="6416" max="6416" width="9" customWidth="1"/>
    <col min="6417" max="6417" width="10" bestFit="1" customWidth="1"/>
    <col min="6418" max="6418" width="14" bestFit="1" customWidth="1"/>
    <col min="6419" max="6419" width="9" customWidth="1"/>
    <col min="6420" max="6420" width="10" bestFit="1" customWidth="1"/>
    <col min="6421" max="6421" width="14" bestFit="1" customWidth="1"/>
    <col min="6422" max="6422" width="9" customWidth="1"/>
    <col min="6423" max="6423" width="10" bestFit="1" customWidth="1"/>
    <col min="6424" max="6424" width="14" bestFit="1" customWidth="1"/>
    <col min="6425" max="6425" width="9" customWidth="1"/>
    <col min="6426" max="6426" width="10" bestFit="1" customWidth="1"/>
    <col min="6427" max="6427" width="14" bestFit="1" customWidth="1"/>
    <col min="6428" max="6428" width="9" customWidth="1"/>
    <col min="6429" max="6429" width="10" bestFit="1" customWidth="1"/>
    <col min="6430" max="6430" width="13.42578125" bestFit="1" customWidth="1"/>
    <col min="6431" max="6431" width="7.5703125" bestFit="1" customWidth="1"/>
    <col min="6432" max="6432" width="10" bestFit="1" customWidth="1"/>
    <col min="6433" max="6433" width="13.42578125" bestFit="1" customWidth="1"/>
    <col min="6434" max="6434" width="7.5703125" bestFit="1" customWidth="1"/>
    <col min="6435" max="6435" width="10" bestFit="1" customWidth="1"/>
    <col min="6436" max="6436" width="16" bestFit="1" customWidth="1"/>
    <col min="6437" max="6437" width="7.5703125" bestFit="1" customWidth="1"/>
    <col min="6438" max="6438" width="10" bestFit="1" customWidth="1"/>
    <col min="6439" max="6439" width="12.5703125" bestFit="1" customWidth="1"/>
    <col min="6440" max="6440" width="7.5703125" bestFit="1" customWidth="1"/>
    <col min="6441" max="6441" width="10" bestFit="1" customWidth="1"/>
    <col min="6442" max="6442" width="12.5703125" bestFit="1" customWidth="1"/>
    <col min="6443" max="6443" width="7.5703125" bestFit="1" customWidth="1"/>
    <col min="6444" max="6444" width="10" bestFit="1" customWidth="1"/>
    <col min="6445" max="6445" width="13.42578125" bestFit="1" customWidth="1"/>
    <col min="6446" max="6446" width="7.5703125" bestFit="1" customWidth="1"/>
    <col min="6447" max="6447" width="10" bestFit="1" customWidth="1"/>
    <col min="6448" max="6448" width="15.28515625" bestFit="1" customWidth="1"/>
    <col min="6449" max="6449" width="7.5703125" bestFit="1" customWidth="1"/>
    <col min="6450" max="6450" width="10" bestFit="1" customWidth="1"/>
    <col min="6451" max="6451" width="12.5703125" bestFit="1" customWidth="1"/>
    <col min="6452" max="6452" width="7.5703125" bestFit="1" customWidth="1"/>
    <col min="6453" max="6453" width="10" bestFit="1" customWidth="1"/>
    <col min="6454" max="6454" width="12.85546875" bestFit="1" customWidth="1"/>
    <col min="6455" max="6455" width="7.5703125" bestFit="1" customWidth="1"/>
    <col min="6456" max="6456" width="10" bestFit="1" customWidth="1"/>
    <col min="6457" max="6457" width="12.85546875" bestFit="1" customWidth="1"/>
    <col min="6458" max="6458" width="7.5703125" bestFit="1" customWidth="1"/>
    <col min="6459" max="6459" width="10" bestFit="1" customWidth="1"/>
    <col min="6460" max="6460" width="12.85546875" bestFit="1" customWidth="1"/>
    <col min="6461" max="6461" width="7.5703125" bestFit="1" customWidth="1"/>
    <col min="6462" max="6462" width="10" bestFit="1" customWidth="1"/>
    <col min="6463" max="6463" width="12.85546875" bestFit="1" customWidth="1"/>
    <col min="6464" max="6464" width="7.5703125" bestFit="1" customWidth="1"/>
    <col min="6465" max="6465" width="10" bestFit="1" customWidth="1"/>
    <col min="6466" max="6466" width="12.85546875" bestFit="1" customWidth="1"/>
    <col min="6467" max="6467" width="7.5703125" bestFit="1" customWidth="1"/>
    <col min="6468" max="6468" width="10" bestFit="1" customWidth="1"/>
    <col min="6469" max="6469" width="12.85546875" bestFit="1" customWidth="1"/>
    <col min="6470" max="6470" width="7.5703125" bestFit="1" customWidth="1"/>
    <col min="6471" max="6471" width="10" bestFit="1" customWidth="1"/>
    <col min="6472" max="6472" width="12.85546875" bestFit="1" customWidth="1"/>
    <col min="6473" max="6473" width="7.5703125" bestFit="1" customWidth="1"/>
    <col min="6474" max="6474" width="10" bestFit="1" customWidth="1"/>
    <col min="6475" max="6475" width="12.85546875" bestFit="1" customWidth="1"/>
    <col min="6476" max="6476" width="7.5703125" bestFit="1" customWidth="1"/>
    <col min="6477" max="6477" width="10" bestFit="1" customWidth="1"/>
    <col min="6478" max="6478" width="12.85546875" bestFit="1" customWidth="1"/>
    <col min="6479" max="6479" width="7.5703125" bestFit="1" customWidth="1"/>
    <col min="6480" max="6480" width="10" bestFit="1" customWidth="1"/>
    <col min="6481" max="6481" width="12.85546875" bestFit="1" customWidth="1"/>
    <col min="6482" max="6482" width="7.5703125" bestFit="1" customWidth="1"/>
    <col min="6483" max="6483" width="10" bestFit="1" customWidth="1"/>
    <col min="6484" max="6484" width="12.85546875" bestFit="1" customWidth="1"/>
    <col min="6485" max="6485" width="7.5703125" bestFit="1" customWidth="1"/>
    <col min="6486" max="6486" width="10" bestFit="1" customWidth="1"/>
    <col min="6487" max="6487" width="12.85546875" bestFit="1" customWidth="1"/>
    <col min="6488" max="6488" width="7.5703125" bestFit="1" customWidth="1"/>
    <col min="6489" max="6489" width="10" bestFit="1" customWidth="1"/>
    <col min="6490" max="6490" width="12.85546875" bestFit="1" customWidth="1"/>
    <col min="6491" max="6491" width="7.5703125" bestFit="1" customWidth="1"/>
    <col min="6492" max="6492" width="10" bestFit="1" customWidth="1"/>
    <col min="6493" max="6493" width="12.85546875" bestFit="1" customWidth="1"/>
    <col min="6494" max="6494" width="7.5703125" bestFit="1" customWidth="1"/>
    <col min="6495" max="6495" width="10" bestFit="1" customWidth="1"/>
    <col min="6496" max="6496" width="12.85546875" bestFit="1" customWidth="1"/>
    <col min="6497" max="6497" width="7.5703125" bestFit="1" customWidth="1"/>
    <col min="6498" max="6498" width="10" bestFit="1" customWidth="1"/>
    <col min="6499" max="6499" width="12.85546875" bestFit="1" customWidth="1"/>
    <col min="6500" max="6500" width="7.5703125" bestFit="1" customWidth="1"/>
    <col min="6501" max="6501" width="10" bestFit="1" customWidth="1"/>
    <col min="6502" max="6502" width="12.85546875" bestFit="1" customWidth="1"/>
    <col min="6503" max="6503" width="7.5703125" bestFit="1" customWidth="1"/>
    <col min="6504" max="6504" width="10" bestFit="1" customWidth="1"/>
    <col min="6505" max="6505" width="12.85546875" bestFit="1" customWidth="1"/>
    <col min="6506" max="6506" width="7.5703125" bestFit="1" customWidth="1"/>
    <col min="6507" max="6507" width="10" bestFit="1" customWidth="1"/>
    <col min="6508" max="6508" width="12.85546875" bestFit="1" customWidth="1"/>
    <col min="6509" max="6509" width="7.5703125" bestFit="1" customWidth="1"/>
    <col min="6510" max="6510" width="10" bestFit="1" customWidth="1"/>
    <col min="6511" max="6511" width="12.85546875" bestFit="1" customWidth="1"/>
    <col min="6512" max="6512" width="7.5703125" bestFit="1" customWidth="1"/>
    <col min="6513" max="6513" width="10" bestFit="1" customWidth="1"/>
    <col min="6514" max="6514" width="12.85546875" bestFit="1" customWidth="1"/>
    <col min="6515" max="6515" width="7.5703125" bestFit="1" customWidth="1"/>
    <col min="6516" max="6516" width="10" bestFit="1" customWidth="1"/>
    <col min="6517" max="6517" width="12.85546875" bestFit="1" customWidth="1"/>
    <col min="6518" max="6518" width="7.5703125" bestFit="1" customWidth="1"/>
    <col min="6519" max="6519" width="10" bestFit="1" customWidth="1"/>
    <col min="6520" max="6520" width="12.85546875" bestFit="1" customWidth="1"/>
    <col min="6521" max="6521" width="7.5703125" bestFit="1" customWidth="1"/>
    <col min="6522" max="6522" width="10" bestFit="1" customWidth="1"/>
    <col min="6523" max="6523" width="12.85546875" bestFit="1" customWidth="1"/>
    <col min="6524" max="6524" width="7.5703125" bestFit="1" customWidth="1"/>
    <col min="6525" max="6525" width="10" bestFit="1" customWidth="1"/>
    <col min="6526" max="6526" width="12.85546875" bestFit="1" customWidth="1"/>
    <col min="6527" max="6527" width="7.5703125" bestFit="1" customWidth="1"/>
    <col min="6528" max="6528" width="10" bestFit="1" customWidth="1"/>
    <col min="6529" max="6529" width="12.85546875" bestFit="1" customWidth="1"/>
    <col min="6530" max="6530" width="7.5703125" bestFit="1" customWidth="1"/>
    <col min="6531" max="6531" width="10" bestFit="1" customWidth="1"/>
    <col min="6532" max="6532" width="12.85546875" bestFit="1" customWidth="1"/>
    <col min="6533" max="6533" width="7.5703125" bestFit="1" customWidth="1"/>
    <col min="6534" max="6534" width="10" bestFit="1" customWidth="1"/>
    <col min="6535" max="6535" width="12.85546875" bestFit="1" customWidth="1"/>
    <col min="6536" max="6536" width="7.5703125" bestFit="1" customWidth="1"/>
    <col min="6537" max="6537" width="10" bestFit="1" customWidth="1"/>
    <col min="6538" max="6538" width="12.85546875" bestFit="1" customWidth="1"/>
    <col min="6539" max="6539" width="7.5703125" bestFit="1" customWidth="1"/>
    <col min="6540" max="6540" width="10" bestFit="1" customWidth="1"/>
    <col min="6541" max="6541" width="12.85546875" bestFit="1" customWidth="1"/>
    <col min="6542" max="6542" width="7.5703125" bestFit="1" customWidth="1"/>
    <col min="6543" max="6543" width="10" bestFit="1" customWidth="1"/>
    <col min="6544" max="6544" width="12.85546875" bestFit="1" customWidth="1"/>
    <col min="6545" max="6545" width="7.5703125" bestFit="1" customWidth="1"/>
    <col min="6546" max="6546" width="10" bestFit="1" customWidth="1"/>
    <col min="6547" max="6547" width="12.85546875" bestFit="1" customWidth="1"/>
    <col min="6548" max="6548" width="7.5703125" bestFit="1" customWidth="1"/>
    <col min="6549" max="6549" width="10" bestFit="1" customWidth="1"/>
    <col min="6550" max="6550" width="12.85546875" bestFit="1" customWidth="1"/>
    <col min="6551" max="6551" width="7.5703125" bestFit="1" customWidth="1"/>
    <col min="6552" max="6552" width="10" bestFit="1" customWidth="1"/>
    <col min="6553" max="6553" width="12.85546875" bestFit="1" customWidth="1"/>
    <col min="6554" max="6554" width="7.5703125" bestFit="1" customWidth="1"/>
    <col min="6555" max="6555" width="10" bestFit="1" customWidth="1"/>
    <col min="6556" max="6556" width="12.85546875" bestFit="1" customWidth="1"/>
    <col min="6557" max="6557" width="7.5703125" bestFit="1" customWidth="1"/>
    <col min="6558" max="6558" width="10" bestFit="1" customWidth="1"/>
    <col min="6559" max="6559" width="12.85546875" bestFit="1" customWidth="1"/>
    <col min="6560" max="6560" width="7.5703125" bestFit="1" customWidth="1"/>
    <col min="6561" max="6561" width="10" bestFit="1" customWidth="1"/>
    <col min="6562" max="6562" width="10.140625" customWidth="1"/>
    <col min="6563" max="6592" width="0" hidden="1" customWidth="1"/>
    <col min="6670" max="6670" width="41.5703125" bestFit="1" customWidth="1"/>
    <col min="6671" max="6671" width="14" bestFit="1" customWidth="1"/>
    <col min="6672" max="6672" width="9" customWidth="1"/>
    <col min="6673" max="6673" width="10" bestFit="1" customWidth="1"/>
    <col min="6674" max="6674" width="14" bestFit="1" customWidth="1"/>
    <col min="6675" max="6675" width="9" customWidth="1"/>
    <col min="6676" max="6676" width="10" bestFit="1" customWidth="1"/>
    <col min="6677" max="6677" width="14" bestFit="1" customWidth="1"/>
    <col min="6678" max="6678" width="9" customWidth="1"/>
    <col min="6679" max="6679" width="10" bestFit="1" customWidth="1"/>
    <col min="6680" max="6680" width="14" bestFit="1" customWidth="1"/>
    <col min="6681" max="6681" width="9" customWidth="1"/>
    <col min="6682" max="6682" width="10" bestFit="1" customWidth="1"/>
    <col min="6683" max="6683" width="14" bestFit="1" customWidth="1"/>
    <col min="6684" max="6684" width="9" customWidth="1"/>
    <col min="6685" max="6685" width="10" bestFit="1" customWidth="1"/>
    <col min="6686" max="6686" width="13.42578125" bestFit="1" customWidth="1"/>
    <col min="6687" max="6687" width="7.5703125" bestFit="1" customWidth="1"/>
    <col min="6688" max="6688" width="10" bestFit="1" customWidth="1"/>
    <col min="6689" max="6689" width="13.42578125" bestFit="1" customWidth="1"/>
    <col min="6690" max="6690" width="7.5703125" bestFit="1" customWidth="1"/>
    <col min="6691" max="6691" width="10" bestFit="1" customWidth="1"/>
    <col min="6692" max="6692" width="16" bestFit="1" customWidth="1"/>
    <col min="6693" max="6693" width="7.5703125" bestFit="1" customWidth="1"/>
    <col min="6694" max="6694" width="10" bestFit="1" customWidth="1"/>
    <col min="6695" max="6695" width="12.5703125" bestFit="1" customWidth="1"/>
    <col min="6696" max="6696" width="7.5703125" bestFit="1" customWidth="1"/>
    <col min="6697" max="6697" width="10" bestFit="1" customWidth="1"/>
    <col min="6698" max="6698" width="12.5703125" bestFit="1" customWidth="1"/>
    <col min="6699" max="6699" width="7.5703125" bestFit="1" customWidth="1"/>
    <col min="6700" max="6700" width="10" bestFit="1" customWidth="1"/>
    <col min="6701" max="6701" width="13.42578125" bestFit="1" customWidth="1"/>
    <col min="6702" max="6702" width="7.5703125" bestFit="1" customWidth="1"/>
    <col min="6703" max="6703" width="10" bestFit="1" customWidth="1"/>
    <col min="6704" max="6704" width="15.28515625" bestFit="1" customWidth="1"/>
    <col min="6705" max="6705" width="7.5703125" bestFit="1" customWidth="1"/>
    <col min="6706" max="6706" width="10" bestFit="1" customWidth="1"/>
    <col min="6707" max="6707" width="12.5703125" bestFit="1" customWidth="1"/>
    <col min="6708" max="6708" width="7.5703125" bestFit="1" customWidth="1"/>
    <col min="6709" max="6709" width="10" bestFit="1" customWidth="1"/>
    <col min="6710" max="6710" width="12.85546875" bestFit="1" customWidth="1"/>
    <col min="6711" max="6711" width="7.5703125" bestFit="1" customWidth="1"/>
    <col min="6712" max="6712" width="10" bestFit="1" customWidth="1"/>
    <col min="6713" max="6713" width="12.85546875" bestFit="1" customWidth="1"/>
    <col min="6714" max="6714" width="7.5703125" bestFit="1" customWidth="1"/>
    <col min="6715" max="6715" width="10" bestFit="1" customWidth="1"/>
    <col min="6716" max="6716" width="12.85546875" bestFit="1" customWidth="1"/>
    <col min="6717" max="6717" width="7.5703125" bestFit="1" customWidth="1"/>
    <col min="6718" max="6718" width="10" bestFit="1" customWidth="1"/>
    <col min="6719" max="6719" width="12.85546875" bestFit="1" customWidth="1"/>
    <col min="6720" max="6720" width="7.5703125" bestFit="1" customWidth="1"/>
    <col min="6721" max="6721" width="10" bestFit="1" customWidth="1"/>
    <col min="6722" max="6722" width="12.85546875" bestFit="1" customWidth="1"/>
    <col min="6723" max="6723" width="7.5703125" bestFit="1" customWidth="1"/>
    <col min="6724" max="6724" width="10" bestFit="1" customWidth="1"/>
    <col min="6725" max="6725" width="12.85546875" bestFit="1" customWidth="1"/>
    <col min="6726" max="6726" width="7.5703125" bestFit="1" customWidth="1"/>
    <col min="6727" max="6727" width="10" bestFit="1" customWidth="1"/>
    <col min="6728" max="6728" width="12.85546875" bestFit="1" customWidth="1"/>
    <col min="6729" max="6729" width="7.5703125" bestFit="1" customWidth="1"/>
    <col min="6730" max="6730" width="10" bestFit="1" customWidth="1"/>
    <col min="6731" max="6731" width="12.85546875" bestFit="1" customWidth="1"/>
    <col min="6732" max="6732" width="7.5703125" bestFit="1" customWidth="1"/>
    <col min="6733" max="6733" width="10" bestFit="1" customWidth="1"/>
    <col min="6734" max="6734" width="12.85546875" bestFit="1" customWidth="1"/>
    <col min="6735" max="6735" width="7.5703125" bestFit="1" customWidth="1"/>
    <col min="6736" max="6736" width="10" bestFit="1" customWidth="1"/>
    <col min="6737" max="6737" width="12.85546875" bestFit="1" customWidth="1"/>
    <col min="6738" max="6738" width="7.5703125" bestFit="1" customWidth="1"/>
    <col min="6739" max="6739" width="10" bestFit="1" customWidth="1"/>
    <col min="6740" max="6740" width="12.85546875" bestFit="1" customWidth="1"/>
    <col min="6741" max="6741" width="7.5703125" bestFit="1" customWidth="1"/>
    <col min="6742" max="6742" width="10" bestFit="1" customWidth="1"/>
    <col min="6743" max="6743" width="12.85546875" bestFit="1" customWidth="1"/>
    <col min="6744" max="6744" width="7.5703125" bestFit="1" customWidth="1"/>
    <col min="6745" max="6745" width="10" bestFit="1" customWidth="1"/>
    <col min="6746" max="6746" width="12.85546875" bestFit="1" customWidth="1"/>
    <col min="6747" max="6747" width="7.5703125" bestFit="1" customWidth="1"/>
    <col min="6748" max="6748" width="10" bestFit="1" customWidth="1"/>
    <col min="6749" max="6749" width="12.85546875" bestFit="1" customWidth="1"/>
    <col min="6750" max="6750" width="7.5703125" bestFit="1" customWidth="1"/>
    <col min="6751" max="6751" width="10" bestFit="1" customWidth="1"/>
    <col min="6752" max="6752" width="12.85546875" bestFit="1" customWidth="1"/>
    <col min="6753" max="6753" width="7.5703125" bestFit="1" customWidth="1"/>
    <col min="6754" max="6754" width="10" bestFit="1" customWidth="1"/>
    <col min="6755" max="6755" width="12.85546875" bestFit="1" customWidth="1"/>
    <col min="6756" max="6756" width="7.5703125" bestFit="1" customWidth="1"/>
    <col min="6757" max="6757" width="10" bestFit="1" customWidth="1"/>
    <col min="6758" max="6758" width="12.85546875" bestFit="1" customWidth="1"/>
    <col min="6759" max="6759" width="7.5703125" bestFit="1" customWidth="1"/>
    <col min="6760" max="6760" width="10" bestFit="1" customWidth="1"/>
    <col min="6761" max="6761" width="12.85546875" bestFit="1" customWidth="1"/>
    <col min="6762" max="6762" width="7.5703125" bestFit="1" customWidth="1"/>
    <col min="6763" max="6763" width="10" bestFit="1" customWidth="1"/>
    <col min="6764" max="6764" width="12.85546875" bestFit="1" customWidth="1"/>
    <col min="6765" max="6765" width="7.5703125" bestFit="1" customWidth="1"/>
    <col min="6766" max="6766" width="10" bestFit="1" customWidth="1"/>
    <col min="6767" max="6767" width="12.85546875" bestFit="1" customWidth="1"/>
    <col min="6768" max="6768" width="7.5703125" bestFit="1" customWidth="1"/>
    <col min="6769" max="6769" width="10" bestFit="1" customWidth="1"/>
    <col min="6770" max="6770" width="12.85546875" bestFit="1" customWidth="1"/>
    <col min="6771" max="6771" width="7.5703125" bestFit="1" customWidth="1"/>
    <col min="6772" max="6772" width="10" bestFit="1" customWidth="1"/>
    <col min="6773" max="6773" width="12.85546875" bestFit="1" customWidth="1"/>
    <col min="6774" max="6774" width="7.5703125" bestFit="1" customWidth="1"/>
    <col min="6775" max="6775" width="10" bestFit="1" customWidth="1"/>
    <col min="6776" max="6776" width="12.85546875" bestFit="1" customWidth="1"/>
    <col min="6777" max="6777" width="7.5703125" bestFit="1" customWidth="1"/>
    <col min="6778" max="6778" width="10" bestFit="1" customWidth="1"/>
    <col min="6779" max="6779" width="12.85546875" bestFit="1" customWidth="1"/>
    <col min="6780" max="6780" width="7.5703125" bestFit="1" customWidth="1"/>
    <col min="6781" max="6781" width="10" bestFit="1" customWidth="1"/>
    <col min="6782" max="6782" width="12.85546875" bestFit="1" customWidth="1"/>
    <col min="6783" max="6783" width="7.5703125" bestFit="1" customWidth="1"/>
    <col min="6784" max="6784" width="10" bestFit="1" customWidth="1"/>
    <col min="6785" max="6785" width="12.85546875" bestFit="1" customWidth="1"/>
    <col min="6786" max="6786" width="7.5703125" bestFit="1" customWidth="1"/>
    <col min="6787" max="6787" width="10" bestFit="1" customWidth="1"/>
    <col min="6788" max="6788" width="12.85546875" bestFit="1" customWidth="1"/>
    <col min="6789" max="6789" width="7.5703125" bestFit="1" customWidth="1"/>
    <col min="6790" max="6790" width="10" bestFit="1" customWidth="1"/>
    <col min="6791" max="6791" width="12.85546875" bestFit="1" customWidth="1"/>
    <col min="6792" max="6792" width="7.5703125" bestFit="1" customWidth="1"/>
    <col min="6793" max="6793" width="10" bestFit="1" customWidth="1"/>
    <col min="6794" max="6794" width="12.85546875" bestFit="1" customWidth="1"/>
    <col min="6795" max="6795" width="7.5703125" bestFit="1" customWidth="1"/>
    <col min="6796" max="6796" width="10" bestFit="1" customWidth="1"/>
    <col min="6797" max="6797" width="12.85546875" bestFit="1" customWidth="1"/>
    <col min="6798" max="6798" width="7.5703125" bestFit="1" customWidth="1"/>
    <col min="6799" max="6799" width="10" bestFit="1" customWidth="1"/>
    <col min="6800" max="6800" width="12.85546875" bestFit="1" customWidth="1"/>
    <col min="6801" max="6801" width="7.5703125" bestFit="1" customWidth="1"/>
    <col min="6802" max="6802" width="10" bestFit="1" customWidth="1"/>
    <col min="6803" max="6803" width="12.85546875" bestFit="1" customWidth="1"/>
    <col min="6804" max="6804" width="7.5703125" bestFit="1" customWidth="1"/>
    <col min="6805" max="6805" width="10" bestFit="1" customWidth="1"/>
    <col min="6806" max="6806" width="12.85546875" bestFit="1" customWidth="1"/>
    <col min="6807" max="6807" width="7.5703125" bestFit="1" customWidth="1"/>
    <col min="6808" max="6808" width="10" bestFit="1" customWidth="1"/>
    <col min="6809" max="6809" width="12.85546875" bestFit="1" customWidth="1"/>
    <col min="6810" max="6810" width="7.5703125" bestFit="1" customWidth="1"/>
    <col min="6811" max="6811" width="10" bestFit="1" customWidth="1"/>
    <col min="6812" max="6812" width="12.85546875" bestFit="1" customWidth="1"/>
    <col min="6813" max="6813" width="7.5703125" bestFit="1" customWidth="1"/>
    <col min="6814" max="6814" width="10" bestFit="1" customWidth="1"/>
    <col min="6815" max="6815" width="12.85546875" bestFit="1" customWidth="1"/>
    <col min="6816" max="6816" width="7.5703125" bestFit="1" customWidth="1"/>
    <col min="6817" max="6817" width="10" bestFit="1" customWidth="1"/>
    <col min="6818" max="6818" width="10.140625" customWidth="1"/>
    <col min="6819" max="6848" width="0" hidden="1" customWidth="1"/>
    <col min="6926" max="6926" width="41.5703125" bestFit="1" customWidth="1"/>
    <col min="6927" max="6927" width="14" bestFit="1" customWidth="1"/>
    <col min="6928" max="6928" width="9" customWidth="1"/>
    <col min="6929" max="6929" width="10" bestFit="1" customWidth="1"/>
    <col min="6930" max="6930" width="14" bestFit="1" customWidth="1"/>
    <col min="6931" max="6931" width="9" customWidth="1"/>
    <col min="6932" max="6932" width="10" bestFit="1" customWidth="1"/>
    <col min="6933" max="6933" width="14" bestFit="1" customWidth="1"/>
    <col min="6934" max="6934" width="9" customWidth="1"/>
    <col min="6935" max="6935" width="10" bestFit="1" customWidth="1"/>
    <col min="6936" max="6936" width="14" bestFit="1" customWidth="1"/>
    <col min="6937" max="6937" width="9" customWidth="1"/>
    <col min="6938" max="6938" width="10" bestFit="1" customWidth="1"/>
    <col min="6939" max="6939" width="14" bestFit="1" customWidth="1"/>
    <col min="6940" max="6940" width="9" customWidth="1"/>
    <col min="6941" max="6941" width="10" bestFit="1" customWidth="1"/>
    <col min="6942" max="6942" width="13.42578125" bestFit="1" customWidth="1"/>
    <col min="6943" max="6943" width="7.5703125" bestFit="1" customWidth="1"/>
    <col min="6944" max="6944" width="10" bestFit="1" customWidth="1"/>
    <col min="6945" max="6945" width="13.42578125" bestFit="1" customWidth="1"/>
    <col min="6946" max="6946" width="7.5703125" bestFit="1" customWidth="1"/>
    <col min="6947" max="6947" width="10" bestFit="1" customWidth="1"/>
    <col min="6948" max="6948" width="16" bestFit="1" customWidth="1"/>
    <col min="6949" max="6949" width="7.5703125" bestFit="1" customWidth="1"/>
    <col min="6950" max="6950" width="10" bestFit="1" customWidth="1"/>
    <col min="6951" max="6951" width="12.5703125" bestFit="1" customWidth="1"/>
    <col min="6952" max="6952" width="7.5703125" bestFit="1" customWidth="1"/>
    <col min="6953" max="6953" width="10" bestFit="1" customWidth="1"/>
    <col min="6954" max="6954" width="12.5703125" bestFit="1" customWidth="1"/>
    <col min="6955" max="6955" width="7.5703125" bestFit="1" customWidth="1"/>
    <col min="6956" max="6956" width="10" bestFit="1" customWidth="1"/>
    <col min="6957" max="6957" width="13.42578125" bestFit="1" customWidth="1"/>
    <col min="6958" max="6958" width="7.5703125" bestFit="1" customWidth="1"/>
    <col min="6959" max="6959" width="10" bestFit="1" customWidth="1"/>
    <col min="6960" max="6960" width="15.28515625" bestFit="1" customWidth="1"/>
    <col min="6961" max="6961" width="7.5703125" bestFit="1" customWidth="1"/>
    <col min="6962" max="6962" width="10" bestFit="1" customWidth="1"/>
    <col min="6963" max="6963" width="12.5703125" bestFit="1" customWidth="1"/>
    <col min="6964" max="6964" width="7.5703125" bestFit="1" customWidth="1"/>
    <col min="6965" max="6965" width="10" bestFit="1" customWidth="1"/>
    <col min="6966" max="6966" width="12.85546875" bestFit="1" customWidth="1"/>
    <col min="6967" max="6967" width="7.5703125" bestFit="1" customWidth="1"/>
    <col min="6968" max="6968" width="10" bestFit="1" customWidth="1"/>
    <col min="6969" max="6969" width="12.85546875" bestFit="1" customWidth="1"/>
    <col min="6970" max="6970" width="7.5703125" bestFit="1" customWidth="1"/>
    <col min="6971" max="6971" width="10" bestFit="1" customWidth="1"/>
    <col min="6972" max="6972" width="12.85546875" bestFit="1" customWidth="1"/>
    <col min="6973" max="6973" width="7.5703125" bestFit="1" customWidth="1"/>
    <col min="6974" max="6974" width="10" bestFit="1" customWidth="1"/>
    <col min="6975" max="6975" width="12.85546875" bestFit="1" customWidth="1"/>
    <col min="6976" max="6976" width="7.5703125" bestFit="1" customWidth="1"/>
    <col min="6977" max="6977" width="10" bestFit="1" customWidth="1"/>
    <col min="6978" max="6978" width="12.85546875" bestFit="1" customWidth="1"/>
    <col min="6979" max="6979" width="7.5703125" bestFit="1" customWidth="1"/>
    <col min="6980" max="6980" width="10" bestFit="1" customWidth="1"/>
    <col min="6981" max="6981" width="12.85546875" bestFit="1" customWidth="1"/>
    <col min="6982" max="6982" width="7.5703125" bestFit="1" customWidth="1"/>
    <col min="6983" max="6983" width="10" bestFit="1" customWidth="1"/>
    <col min="6984" max="6984" width="12.85546875" bestFit="1" customWidth="1"/>
    <col min="6985" max="6985" width="7.5703125" bestFit="1" customWidth="1"/>
    <col min="6986" max="6986" width="10" bestFit="1" customWidth="1"/>
    <col min="6987" max="6987" width="12.85546875" bestFit="1" customWidth="1"/>
    <col min="6988" max="6988" width="7.5703125" bestFit="1" customWidth="1"/>
    <col min="6989" max="6989" width="10" bestFit="1" customWidth="1"/>
    <col min="6990" max="6990" width="12.85546875" bestFit="1" customWidth="1"/>
    <col min="6991" max="6991" width="7.5703125" bestFit="1" customWidth="1"/>
    <col min="6992" max="6992" width="10" bestFit="1" customWidth="1"/>
    <col min="6993" max="6993" width="12.85546875" bestFit="1" customWidth="1"/>
    <col min="6994" max="6994" width="7.5703125" bestFit="1" customWidth="1"/>
    <col min="6995" max="6995" width="10" bestFit="1" customWidth="1"/>
    <col min="6996" max="6996" width="12.85546875" bestFit="1" customWidth="1"/>
    <col min="6997" max="6997" width="7.5703125" bestFit="1" customWidth="1"/>
    <col min="6998" max="6998" width="10" bestFit="1" customWidth="1"/>
    <col min="6999" max="6999" width="12.85546875" bestFit="1" customWidth="1"/>
    <col min="7000" max="7000" width="7.5703125" bestFit="1" customWidth="1"/>
    <col min="7001" max="7001" width="10" bestFit="1" customWidth="1"/>
    <col min="7002" max="7002" width="12.85546875" bestFit="1" customWidth="1"/>
    <col min="7003" max="7003" width="7.5703125" bestFit="1" customWidth="1"/>
    <col min="7004" max="7004" width="10" bestFit="1" customWidth="1"/>
    <col min="7005" max="7005" width="12.85546875" bestFit="1" customWidth="1"/>
    <col min="7006" max="7006" width="7.5703125" bestFit="1" customWidth="1"/>
    <col min="7007" max="7007" width="10" bestFit="1" customWidth="1"/>
    <col min="7008" max="7008" width="12.85546875" bestFit="1" customWidth="1"/>
    <col min="7009" max="7009" width="7.5703125" bestFit="1" customWidth="1"/>
    <col min="7010" max="7010" width="10" bestFit="1" customWidth="1"/>
    <col min="7011" max="7011" width="12.85546875" bestFit="1" customWidth="1"/>
    <col min="7012" max="7012" width="7.5703125" bestFit="1" customWidth="1"/>
    <col min="7013" max="7013" width="10" bestFit="1" customWidth="1"/>
    <col min="7014" max="7014" width="12.85546875" bestFit="1" customWidth="1"/>
    <col min="7015" max="7015" width="7.5703125" bestFit="1" customWidth="1"/>
    <col min="7016" max="7016" width="10" bestFit="1" customWidth="1"/>
    <col min="7017" max="7017" width="12.85546875" bestFit="1" customWidth="1"/>
    <col min="7018" max="7018" width="7.5703125" bestFit="1" customWidth="1"/>
    <col min="7019" max="7019" width="10" bestFit="1" customWidth="1"/>
    <col min="7020" max="7020" width="12.85546875" bestFit="1" customWidth="1"/>
    <col min="7021" max="7021" width="7.5703125" bestFit="1" customWidth="1"/>
    <col min="7022" max="7022" width="10" bestFit="1" customWidth="1"/>
    <col min="7023" max="7023" width="12.85546875" bestFit="1" customWidth="1"/>
    <col min="7024" max="7024" width="7.5703125" bestFit="1" customWidth="1"/>
    <col min="7025" max="7025" width="10" bestFit="1" customWidth="1"/>
    <col min="7026" max="7026" width="12.85546875" bestFit="1" customWidth="1"/>
    <col min="7027" max="7027" width="7.5703125" bestFit="1" customWidth="1"/>
    <col min="7028" max="7028" width="10" bestFit="1" customWidth="1"/>
    <col min="7029" max="7029" width="12.85546875" bestFit="1" customWidth="1"/>
    <col min="7030" max="7030" width="7.5703125" bestFit="1" customWidth="1"/>
    <col min="7031" max="7031" width="10" bestFit="1" customWidth="1"/>
    <col min="7032" max="7032" width="12.85546875" bestFit="1" customWidth="1"/>
    <col min="7033" max="7033" width="7.5703125" bestFit="1" customWidth="1"/>
    <col min="7034" max="7034" width="10" bestFit="1" customWidth="1"/>
    <col min="7035" max="7035" width="12.85546875" bestFit="1" customWidth="1"/>
    <col min="7036" max="7036" width="7.5703125" bestFit="1" customWidth="1"/>
    <col min="7037" max="7037" width="10" bestFit="1" customWidth="1"/>
    <col min="7038" max="7038" width="12.85546875" bestFit="1" customWidth="1"/>
    <col min="7039" max="7039" width="7.5703125" bestFit="1" customWidth="1"/>
    <col min="7040" max="7040" width="10" bestFit="1" customWidth="1"/>
    <col min="7041" max="7041" width="12.85546875" bestFit="1" customWidth="1"/>
    <col min="7042" max="7042" width="7.5703125" bestFit="1" customWidth="1"/>
    <col min="7043" max="7043" width="10" bestFit="1" customWidth="1"/>
    <col min="7044" max="7044" width="12.85546875" bestFit="1" customWidth="1"/>
    <col min="7045" max="7045" width="7.5703125" bestFit="1" customWidth="1"/>
    <col min="7046" max="7046" width="10" bestFit="1" customWidth="1"/>
    <col min="7047" max="7047" width="12.85546875" bestFit="1" customWidth="1"/>
    <col min="7048" max="7048" width="7.5703125" bestFit="1" customWidth="1"/>
    <col min="7049" max="7049" width="10" bestFit="1" customWidth="1"/>
    <col min="7050" max="7050" width="12.85546875" bestFit="1" customWidth="1"/>
    <col min="7051" max="7051" width="7.5703125" bestFit="1" customWidth="1"/>
    <col min="7052" max="7052" width="10" bestFit="1" customWidth="1"/>
    <col min="7053" max="7053" width="12.85546875" bestFit="1" customWidth="1"/>
    <col min="7054" max="7054" width="7.5703125" bestFit="1" customWidth="1"/>
    <col min="7055" max="7055" width="10" bestFit="1" customWidth="1"/>
    <col min="7056" max="7056" width="12.85546875" bestFit="1" customWidth="1"/>
    <col min="7057" max="7057" width="7.5703125" bestFit="1" customWidth="1"/>
    <col min="7058" max="7058" width="10" bestFit="1" customWidth="1"/>
    <col min="7059" max="7059" width="12.85546875" bestFit="1" customWidth="1"/>
    <col min="7060" max="7060" width="7.5703125" bestFit="1" customWidth="1"/>
    <col min="7061" max="7061" width="10" bestFit="1" customWidth="1"/>
    <col min="7062" max="7062" width="12.85546875" bestFit="1" customWidth="1"/>
    <col min="7063" max="7063" width="7.5703125" bestFit="1" customWidth="1"/>
    <col min="7064" max="7064" width="10" bestFit="1" customWidth="1"/>
    <col min="7065" max="7065" width="12.85546875" bestFit="1" customWidth="1"/>
    <col min="7066" max="7066" width="7.5703125" bestFit="1" customWidth="1"/>
    <col min="7067" max="7067" width="10" bestFit="1" customWidth="1"/>
    <col min="7068" max="7068" width="12.85546875" bestFit="1" customWidth="1"/>
    <col min="7069" max="7069" width="7.5703125" bestFit="1" customWidth="1"/>
    <col min="7070" max="7070" width="10" bestFit="1" customWidth="1"/>
    <col min="7071" max="7071" width="12.85546875" bestFit="1" customWidth="1"/>
    <col min="7072" max="7072" width="7.5703125" bestFit="1" customWidth="1"/>
    <col min="7073" max="7073" width="10" bestFit="1" customWidth="1"/>
    <col min="7074" max="7074" width="10.140625" customWidth="1"/>
    <col min="7075" max="7104" width="0" hidden="1" customWidth="1"/>
    <col min="7182" max="7182" width="41.5703125" bestFit="1" customWidth="1"/>
    <col min="7183" max="7183" width="14" bestFit="1" customWidth="1"/>
    <col min="7184" max="7184" width="9" customWidth="1"/>
    <col min="7185" max="7185" width="10" bestFit="1" customWidth="1"/>
    <col min="7186" max="7186" width="14" bestFit="1" customWidth="1"/>
    <col min="7187" max="7187" width="9" customWidth="1"/>
    <col min="7188" max="7188" width="10" bestFit="1" customWidth="1"/>
    <col min="7189" max="7189" width="14" bestFit="1" customWidth="1"/>
    <col min="7190" max="7190" width="9" customWidth="1"/>
    <col min="7191" max="7191" width="10" bestFit="1" customWidth="1"/>
    <col min="7192" max="7192" width="14" bestFit="1" customWidth="1"/>
    <col min="7193" max="7193" width="9" customWidth="1"/>
    <col min="7194" max="7194" width="10" bestFit="1" customWidth="1"/>
    <col min="7195" max="7195" width="14" bestFit="1" customWidth="1"/>
    <col min="7196" max="7196" width="9" customWidth="1"/>
    <col min="7197" max="7197" width="10" bestFit="1" customWidth="1"/>
    <col min="7198" max="7198" width="13.42578125" bestFit="1" customWidth="1"/>
    <col min="7199" max="7199" width="7.5703125" bestFit="1" customWidth="1"/>
    <col min="7200" max="7200" width="10" bestFit="1" customWidth="1"/>
    <col min="7201" max="7201" width="13.42578125" bestFit="1" customWidth="1"/>
    <col min="7202" max="7202" width="7.5703125" bestFit="1" customWidth="1"/>
    <col min="7203" max="7203" width="10" bestFit="1" customWidth="1"/>
    <col min="7204" max="7204" width="16" bestFit="1" customWidth="1"/>
    <col min="7205" max="7205" width="7.5703125" bestFit="1" customWidth="1"/>
    <col min="7206" max="7206" width="10" bestFit="1" customWidth="1"/>
    <col min="7207" max="7207" width="12.5703125" bestFit="1" customWidth="1"/>
    <col min="7208" max="7208" width="7.5703125" bestFit="1" customWidth="1"/>
    <col min="7209" max="7209" width="10" bestFit="1" customWidth="1"/>
    <col min="7210" max="7210" width="12.5703125" bestFit="1" customWidth="1"/>
    <col min="7211" max="7211" width="7.5703125" bestFit="1" customWidth="1"/>
    <col min="7212" max="7212" width="10" bestFit="1" customWidth="1"/>
    <col min="7213" max="7213" width="13.42578125" bestFit="1" customWidth="1"/>
    <col min="7214" max="7214" width="7.5703125" bestFit="1" customWidth="1"/>
    <col min="7215" max="7215" width="10" bestFit="1" customWidth="1"/>
    <col min="7216" max="7216" width="15.28515625" bestFit="1" customWidth="1"/>
    <col min="7217" max="7217" width="7.5703125" bestFit="1" customWidth="1"/>
    <col min="7218" max="7218" width="10" bestFit="1" customWidth="1"/>
    <col min="7219" max="7219" width="12.5703125" bestFit="1" customWidth="1"/>
    <col min="7220" max="7220" width="7.5703125" bestFit="1" customWidth="1"/>
    <col min="7221" max="7221" width="10" bestFit="1" customWidth="1"/>
    <col min="7222" max="7222" width="12.85546875" bestFit="1" customWidth="1"/>
    <col min="7223" max="7223" width="7.5703125" bestFit="1" customWidth="1"/>
    <col min="7224" max="7224" width="10" bestFit="1" customWidth="1"/>
    <col min="7225" max="7225" width="12.85546875" bestFit="1" customWidth="1"/>
    <col min="7226" max="7226" width="7.5703125" bestFit="1" customWidth="1"/>
    <col min="7227" max="7227" width="10" bestFit="1" customWidth="1"/>
    <col min="7228" max="7228" width="12.85546875" bestFit="1" customWidth="1"/>
    <col min="7229" max="7229" width="7.5703125" bestFit="1" customWidth="1"/>
    <col min="7230" max="7230" width="10" bestFit="1" customWidth="1"/>
    <col min="7231" max="7231" width="12.85546875" bestFit="1" customWidth="1"/>
    <col min="7232" max="7232" width="7.5703125" bestFit="1" customWidth="1"/>
    <col min="7233" max="7233" width="10" bestFit="1" customWidth="1"/>
    <col min="7234" max="7234" width="12.85546875" bestFit="1" customWidth="1"/>
    <col min="7235" max="7235" width="7.5703125" bestFit="1" customWidth="1"/>
    <col min="7236" max="7236" width="10" bestFit="1" customWidth="1"/>
    <col min="7237" max="7237" width="12.85546875" bestFit="1" customWidth="1"/>
    <col min="7238" max="7238" width="7.5703125" bestFit="1" customWidth="1"/>
    <col min="7239" max="7239" width="10" bestFit="1" customWidth="1"/>
    <col min="7240" max="7240" width="12.85546875" bestFit="1" customWidth="1"/>
    <col min="7241" max="7241" width="7.5703125" bestFit="1" customWidth="1"/>
    <col min="7242" max="7242" width="10" bestFit="1" customWidth="1"/>
    <col min="7243" max="7243" width="12.85546875" bestFit="1" customWidth="1"/>
    <col min="7244" max="7244" width="7.5703125" bestFit="1" customWidth="1"/>
    <col min="7245" max="7245" width="10" bestFit="1" customWidth="1"/>
    <col min="7246" max="7246" width="12.85546875" bestFit="1" customWidth="1"/>
    <col min="7247" max="7247" width="7.5703125" bestFit="1" customWidth="1"/>
    <col min="7248" max="7248" width="10" bestFit="1" customWidth="1"/>
    <col min="7249" max="7249" width="12.85546875" bestFit="1" customWidth="1"/>
    <col min="7250" max="7250" width="7.5703125" bestFit="1" customWidth="1"/>
    <col min="7251" max="7251" width="10" bestFit="1" customWidth="1"/>
    <col min="7252" max="7252" width="12.85546875" bestFit="1" customWidth="1"/>
    <col min="7253" max="7253" width="7.5703125" bestFit="1" customWidth="1"/>
    <col min="7254" max="7254" width="10" bestFit="1" customWidth="1"/>
    <col min="7255" max="7255" width="12.85546875" bestFit="1" customWidth="1"/>
    <col min="7256" max="7256" width="7.5703125" bestFit="1" customWidth="1"/>
    <col min="7257" max="7257" width="10" bestFit="1" customWidth="1"/>
    <col min="7258" max="7258" width="12.85546875" bestFit="1" customWidth="1"/>
    <col min="7259" max="7259" width="7.5703125" bestFit="1" customWidth="1"/>
    <col min="7260" max="7260" width="10" bestFit="1" customWidth="1"/>
    <col min="7261" max="7261" width="12.85546875" bestFit="1" customWidth="1"/>
    <col min="7262" max="7262" width="7.5703125" bestFit="1" customWidth="1"/>
    <col min="7263" max="7263" width="10" bestFit="1" customWidth="1"/>
    <col min="7264" max="7264" width="12.85546875" bestFit="1" customWidth="1"/>
    <col min="7265" max="7265" width="7.5703125" bestFit="1" customWidth="1"/>
    <col min="7266" max="7266" width="10" bestFit="1" customWidth="1"/>
    <col min="7267" max="7267" width="12.85546875" bestFit="1" customWidth="1"/>
    <col min="7268" max="7268" width="7.5703125" bestFit="1" customWidth="1"/>
    <col min="7269" max="7269" width="10" bestFit="1" customWidth="1"/>
    <col min="7270" max="7270" width="12.85546875" bestFit="1" customWidth="1"/>
    <col min="7271" max="7271" width="7.5703125" bestFit="1" customWidth="1"/>
    <col min="7272" max="7272" width="10" bestFit="1" customWidth="1"/>
    <col min="7273" max="7273" width="12.85546875" bestFit="1" customWidth="1"/>
    <col min="7274" max="7274" width="7.5703125" bestFit="1" customWidth="1"/>
    <col min="7275" max="7275" width="10" bestFit="1" customWidth="1"/>
    <col min="7276" max="7276" width="12.85546875" bestFit="1" customWidth="1"/>
    <col min="7277" max="7277" width="7.5703125" bestFit="1" customWidth="1"/>
    <col min="7278" max="7278" width="10" bestFit="1" customWidth="1"/>
    <col min="7279" max="7279" width="12.85546875" bestFit="1" customWidth="1"/>
    <col min="7280" max="7280" width="7.5703125" bestFit="1" customWidth="1"/>
    <col min="7281" max="7281" width="10" bestFit="1" customWidth="1"/>
    <col min="7282" max="7282" width="12.85546875" bestFit="1" customWidth="1"/>
    <col min="7283" max="7283" width="7.5703125" bestFit="1" customWidth="1"/>
    <col min="7284" max="7284" width="10" bestFit="1" customWidth="1"/>
    <col min="7285" max="7285" width="12.85546875" bestFit="1" customWidth="1"/>
    <col min="7286" max="7286" width="7.5703125" bestFit="1" customWidth="1"/>
    <col min="7287" max="7287" width="10" bestFit="1" customWidth="1"/>
    <col min="7288" max="7288" width="12.85546875" bestFit="1" customWidth="1"/>
    <col min="7289" max="7289" width="7.5703125" bestFit="1" customWidth="1"/>
    <col min="7290" max="7290" width="10" bestFit="1" customWidth="1"/>
    <col min="7291" max="7291" width="12.85546875" bestFit="1" customWidth="1"/>
    <col min="7292" max="7292" width="7.5703125" bestFit="1" customWidth="1"/>
    <col min="7293" max="7293" width="10" bestFit="1" customWidth="1"/>
    <col min="7294" max="7294" width="12.85546875" bestFit="1" customWidth="1"/>
    <col min="7295" max="7295" width="7.5703125" bestFit="1" customWidth="1"/>
    <col min="7296" max="7296" width="10" bestFit="1" customWidth="1"/>
    <col min="7297" max="7297" width="12.85546875" bestFit="1" customWidth="1"/>
    <col min="7298" max="7298" width="7.5703125" bestFit="1" customWidth="1"/>
    <col min="7299" max="7299" width="10" bestFit="1" customWidth="1"/>
    <col min="7300" max="7300" width="12.85546875" bestFit="1" customWidth="1"/>
    <col min="7301" max="7301" width="7.5703125" bestFit="1" customWidth="1"/>
    <col min="7302" max="7302" width="10" bestFit="1" customWidth="1"/>
    <col min="7303" max="7303" width="12.85546875" bestFit="1" customWidth="1"/>
    <col min="7304" max="7304" width="7.5703125" bestFit="1" customWidth="1"/>
    <col min="7305" max="7305" width="10" bestFit="1" customWidth="1"/>
    <col min="7306" max="7306" width="12.85546875" bestFit="1" customWidth="1"/>
    <col min="7307" max="7307" width="7.5703125" bestFit="1" customWidth="1"/>
    <col min="7308" max="7308" width="10" bestFit="1" customWidth="1"/>
    <col min="7309" max="7309" width="12.85546875" bestFit="1" customWidth="1"/>
    <col min="7310" max="7310" width="7.5703125" bestFit="1" customWidth="1"/>
    <col min="7311" max="7311" width="10" bestFit="1" customWidth="1"/>
    <col min="7312" max="7312" width="12.85546875" bestFit="1" customWidth="1"/>
    <col min="7313" max="7313" width="7.5703125" bestFit="1" customWidth="1"/>
    <col min="7314" max="7314" width="10" bestFit="1" customWidth="1"/>
    <col min="7315" max="7315" width="12.85546875" bestFit="1" customWidth="1"/>
    <col min="7316" max="7316" width="7.5703125" bestFit="1" customWidth="1"/>
    <col min="7317" max="7317" width="10" bestFit="1" customWidth="1"/>
    <col min="7318" max="7318" width="12.85546875" bestFit="1" customWidth="1"/>
    <col min="7319" max="7319" width="7.5703125" bestFit="1" customWidth="1"/>
    <col min="7320" max="7320" width="10" bestFit="1" customWidth="1"/>
    <col min="7321" max="7321" width="12.85546875" bestFit="1" customWidth="1"/>
    <col min="7322" max="7322" width="7.5703125" bestFit="1" customWidth="1"/>
    <col min="7323" max="7323" width="10" bestFit="1" customWidth="1"/>
    <col min="7324" max="7324" width="12.85546875" bestFit="1" customWidth="1"/>
    <col min="7325" max="7325" width="7.5703125" bestFit="1" customWidth="1"/>
    <col min="7326" max="7326" width="10" bestFit="1" customWidth="1"/>
    <col min="7327" max="7327" width="12.85546875" bestFit="1" customWidth="1"/>
    <col min="7328" max="7328" width="7.5703125" bestFit="1" customWidth="1"/>
    <col min="7329" max="7329" width="10" bestFit="1" customWidth="1"/>
    <col min="7330" max="7330" width="10.140625" customWidth="1"/>
    <col min="7331" max="7360" width="0" hidden="1" customWidth="1"/>
    <col min="7438" max="7438" width="41.5703125" bestFit="1" customWidth="1"/>
    <col min="7439" max="7439" width="14" bestFit="1" customWidth="1"/>
    <col min="7440" max="7440" width="9" customWidth="1"/>
    <col min="7441" max="7441" width="10" bestFit="1" customWidth="1"/>
    <col min="7442" max="7442" width="14" bestFit="1" customWidth="1"/>
    <col min="7443" max="7443" width="9" customWidth="1"/>
    <col min="7444" max="7444" width="10" bestFit="1" customWidth="1"/>
    <col min="7445" max="7445" width="14" bestFit="1" customWidth="1"/>
    <col min="7446" max="7446" width="9" customWidth="1"/>
    <col min="7447" max="7447" width="10" bestFit="1" customWidth="1"/>
    <col min="7448" max="7448" width="14" bestFit="1" customWidth="1"/>
    <col min="7449" max="7449" width="9" customWidth="1"/>
    <col min="7450" max="7450" width="10" bestFit="1" customWidth="1"/>
    <col min="7451" max="7451" width="14" bestFit="1" customWidth="1"/>
    <col min="7452" max="7452" width="9" customWidth="1"/>
    <col min="7453" max="7453" width="10" bestFit="1" customWidth="1"/>
    <col min="7454" max="7454" width="13.42578125" bestFit="1" customWidth="1"/>
    <col min="7455" max="7455" width="7.5703125" bestFit="1" customWidth="1"/>
    <col min="7456" max="7456" width="10" bestFit="1" customWidth="1"/>
    <col min="7457" max="7457" width="13.42578125" bestFit="1" customWidth="1"/>
    <col min="7458" max="7458" width="7.5703125" bestFit="1" customWidth="1"/>
    <col min="7459" max="7459" width="10" bestFit="1" customWidth="1"/>
    <col min="7460" max="7460" width="16" bestFit="1" customWidth="1"/>
    <col min="7461" max="7461" width="7.5703125" bestFit="1" customWidth="1"/>
    <col min="7462" max="7462" width="10" bestFit="1" customWidth="1"/>
    <col min="7463" max="7463" width="12.5703125" bestFit="1" customWidth="1"/>
    <col min="7464" max="7464" width="7.5703125" bestFit="1" customWidth="1"/>
    <col min="7465" max="7465" width="10" bestFit="1" customWidth="1"/>
    <col min="7466" max="7466" width="12.5703125" bestFit="1" customWidth="1"/>
    <col min="7467" max="7467" width="7.5703125" bestFit="1" customWidth="1"/>
    <col min="7468" max="7468" width="10" bestFit="1" customWidth="1"/>
    <col min="7469" max="7469" width="13.42578125" bestFit="1" customWidth="1"/>
    <col min="7470" max="7470" width="7.5703125" bestFit="1" customWidth="1"/>
    <col min="7471" max="7471" width="10" bestFit="1" customWidth="1"/>
    <col min="7472" max="7472" width="15.28515625" bestFit="1" customWidth="1"/>
    <col min="7473" max="7473" width="7.5703125" bestFit="1" customWidth="1"/>
    <col min="7474" max="7474" width="10" bestFit="1" customWidth="1"/>
    <col min="7475" max="7475" width="12.5703125" bestFit="1" customWidth="1"/>
    <col min="7476" max="7476" width="7.5703125" bestFit="1" customWidth="1"/>
    <col min="7477" max="7477" width="10" bestFit="1" customWidth="1"/>
    <col min="7478" max="7478" width="12.85546875" bestFit="1" customWidth="1"/>
    <col min="7479" max="7479" width="7.5703125" bestFit="1" customWidth="1"/>
    <col min="7480" max="7480" width="10" bestFit="1" customWidth="1"/>
    <col min="7481" max="7481" width="12.85546875" bestFit="1" customWidth="1"/>
    <col min="7482" max="7482" width="7.5703125" bestFit="1" customWidth="1"/>
    <col min="7483" max="7483" width="10" bestFit="1" customWidth="1"/>
    <col min="7484" max="7484" width="12.85546875" bestFit="1" customWidth="1"/>
    <col min="7485" max="7485" width="7.5703125" bestFit="1" customWidth="1"/>
    <col min="7486" max="7486" width="10" bestFit="1" customWidth="1"/>
    <col min="7487" max="7487" width="12.85546875" bestFit="1" customWidth="1"/>
    <col min="7488" max="7488" width="7.5703125" bestFit="1" customWidth="1"/>
    <col min="7489" max="7489" width="10" bestFit="1" customWidth="1"/>
    <col min="7490" max="7490" width="12.85546875" bestFit="1" customWidth="1"/>
    <col min="7491" max="7491" width="7.5703125" bestFit="1" customWidth="1"/>
    <col min="7492" max="7492" width="10" bestFit="1" customWidth="1"/>
    <col min="7493" max="7493" width="12.85546875" bestFit="1" customWidth="1"/>
    <col min="7494" max="7494" width="7.5703125" bestFit="1" customWidth="1"/>
    <col min="7495" max="7495" width="10" bestFit="1" customWidth="1"/>
    <col min="7496" max="7496" width="12.85546875" bestFit="1" customWidth="1"/>
    <col min="7497" max="7497" width="7.5703125" bestFit="1" customWidth="1"/>
    <col min="7498" max="7498" width="10" bestFit="1" customWidth="1"/>
    <col min="7499" max="7499" width="12.85546875" bestFit="1" customWidth="1"/>
    <col min="7500" max="7500" width="7.5703125" bestFit="1" customWidth="1"/>
    <col min="7501" max="7501" width="10" bestFit="1" customWidth="1"/>
    <col min="7502" max="7502" width="12.85546875" bestFit="1" customWidth="1"/>
    <col min="7503" max="7503" width="7.5703125" bestFit="1" customWidth="1"/>
    <col min="7504" max="7504" width="10" bestFit="1" customWidth="1"/>
    <col min="7505" max="7505" width="12.85546875" bestFit="1" customWidth="1"/>
    <col min="7506" max="7506" width="7.5703125" bestFit="1" customWidth="1"/>
    <col min="7507" max="7507" width="10" bestFit="1" customWidth="1"/>
    <col min="7508" max="7508" width="12.85546875" bestFit="1" customWidth="1"/>
    <col min="7509" max="7509" width="7.5703125" bestFit="1" customWidth="1"/>
    <col min="7510" max="7510" width="10" bestFit="1" customWidth="1"/>
    <col min="7511" max="7511" width="12.85546875" bestFit="1" customWidth="1"/>
    <col min="7512" max="7512" width="7.5703125" bestFit="1" customWidth="1"/>
    <col min="7513" max="7513" width="10" bestFit="1" customWidth="1"/>
    <col min="7514" max="7514" width="12.85546875" bestFit="1" customWidth="1"/>
    <col min="7515" max="7515" width="7.5703125" bestFit="1" customWidth="1"/>
    <col min="7516" max="7516" width="10" bestFit="1" customWidth="1"/>
    <col min="7517" max="7517" width="12.85546875" bestFit="1" customWidth="1"/>
    <col min="7518" max="7518" width="7.5703125" bestFit="1" customWidth="1"/>
    <col min="7519" max="7519" width="10" bestFit="1" customWidth="1"/>
    <col min="7520" max="7520" width="12.85546875" bestFit="1" customWidth="1"/>
    <col min="7521" max="7521" width="7.5703125" bestFit="1" customWidth="1"/>
    <col min="7522" max="7522" width="10" bestFit="1" customWidth="1"/>
    <col min="7523" max="7523" width="12.85546875" bestFit="1" customWidth="1"/>
    <col min="7524" max="7524" width="7.5703125" bestFit="1" customWidth="1"/>
    <col min="7525" max="7525" width="10" bestFit="1" customWidth="1"/>
    <col min="7526" max="7526" width="12.85546875" bestFit="1" customWidth="1"/>
    <col min="7527" max="7527" width="7.5703125" bestFit="1" customWidth="1"/>
    <col min="7528" max="7528" width="10" bestFit="1" customWidth="1"/>
    <col min="7529" max="7529" width="12.85546875" bestFit="1" customWidth="1"/>
    <col min="7530" max="7530" width="7.5703125" bestFit="1" customWidth="1"/>
    <col min="7531" max="7531" width="10" bestFit="1" customWidth="1"/>
    <col min="7532" max="7532" width="12.85546875" bestFit="1" customWidth="1"/>
    <col min="7533" max="7533" width="7.5703125" bestFit="1" customWidth="1"/>
    <col min="7534" max="7534" width="10" bestFit="1" customWidth="1"/>
    <col min="7535" max="7535" width="12.85546875" bestFit="1" customWidth="1"/>
    <col min="7536" max="7536" width="7.5703125" bestFit="1" customWidth="1"/>
    <col min="7537" max="7537" width="10" bestFit="1" customWidth="1"/>
    <col min="7538" max="7538" width="12.85546875" bestFit="1" customWidth="1"/>
    <col min="7539" max="7539" width="7.5703125" bestFit="1" customWidth="1"/>
    <col min="7540" max="7540" width="10" bestFit="1" customWidth="1"/>
    <col min="7541" max="7541" width="12.85546875" bestFit="1" customWidth="1"/>
    <col min="7542" max="7542" width="7.5703125" bestFit="1" customWidth="1"/>
    <col min="7543" max="7543" width="10" bestFit="1" customWidth="1"/>
    <col min="7544" max="7544" width="12.85546875" bestFit="1" customWidth="1"/>
    <col min="7545" max="7545" width="7.5703125" bestFit="1" customWidth="1"/>
    <col min="7546" max="7546" width="10" bestFit="1" customWidth="1"/>
    <col min="7547" max="7547" width="12.85546875" bestFit="1" customWidth="1"/>
    <col min="7548" max="7548" width="7.5703125" bestFit="1" customWidth="1"/>
    <col min="7549" max="7549" width="10" bestFit="1" customWidth="1"/>
    <col min="7550" max="7550" width="12.85546875" bestFit="1" customWidth="1"/>
    <col min="7551" max="7551" width="7.5703125" bestFit="1" customWidth="1"/>
    <col min="7552" max="7552" width="10" bestFit="1" customWidth="1"/>
    <col min="7553" max="7553" width="12.85546875" bestFit="1" customWidth="1"/>
    <col min="7554" max="7554" width="7.5703125" bestFit="1" customWidth="1"/>
    <col min="7555" max="7555" width="10" bestFit="1" customWidth="1"/>
    <col min="7556" max="7556" width="12.85546875" bestFit="1" customWidth="1"/>
    <col min="7557" max="7557" width="7.5703125" bestFit="1" customWidth="1"/>
    <col min="7558" max="7558" width="10" bestFit="1" customWidth="1"/>
    <col min="7559" max="7559" width="12.85546875" bestFit="1" customWidth="1"/>
    <col min="7560" max="7560" width="7.5703125" bestFit="1" customWidth="1"/>
    <col min="7561" max="7561" width="10" bestFit="1" customWidth="1"/>
    <col min="7562" max="7562" width="12.85546875" bestFit="1" customWidth="1"/>
    <col min="7563" max="7563" width="7.5703125" bestFit="1" customWidth="1"/>
    <col min="7564" max="7564" width="10" bestFit="1" customWidth="1"/>
    <col min="7565" max="7565" width="12.85546875" bestFit="1" customWidth="1"/>
    <col min="7566" max="7566" width="7.5703125" bestFit="1" customWidth="1"/>
    <col min="7567" max="7567" width="10" bestFit="1" customWidth="1"/>
    <col min="7568" max="7568" width="12.85546875" bestFit="1" customWidth="1"/>
    <col min="7569" max="7569" width="7.5703125" bestFit="1" customWidth="1"/>
    <col min="7570" max="7570" width="10" bestFit="1" customWidth="1"/>
    <col min="7571" max="7571" width="12.85546875" bestFit="1" customWidth="1"/>
    <col min="7572" max="7572" width="7.5703125" bestFit="1" customWidth="1"/>
    <col min="7573" max="7573" width="10" bestFit="1" customWidth="1"/>
    <col min="7574" max="7574" width="12.85546875" bestFit="1" customWidth="1"/>
    <col min="7575" max="7575" width="7.5703125" bestFit="1" customWidth="1"/>
    <col min="7576" max="7576" width="10" bestFit="1" customWidth="1"/>
    <col min="7577" max="7577" width="12.85546875" bestFit="1" customWidth="1"/>
    <col min="7578" max="7578" width="7.5703125" bestFit="1" customWidth="1"/>
    <col min="7579" max="7579" width="10" bestFit="1" customWidth="1"/>
    <col min="7580" max="7580" width="12.85546875" bestFit="1" customWidth="1"/>
    <col min="7581" max="7581" width="7.5703125" bestFit="1" customWidth="1"/>
    <col min="7582" max="7582" width="10" bestFit="1" customWidth="1"/>
    <col min="7583" max="7583" width="12.85546875" bestFit="1" customWidth="1"/>
    <col min="7584" max="7584" width="7.5703125" bestFit="1" customWidth="1"/>
    <col min="7585" max="7585" width="10" bestFit="1" customWidth="1"/>
    <col min="7586" max="7586" width="10.140625" customWidth="1"/>
    <col min="7587" max="7616" width="0" hidden="1" customWidth="1"/>
    <col min="7694" max="7694" width="41.5703125" bestFit="1" customWidth="1"/>
    <col min="7695" max="7695" width="14" bestFit="1" customWidth="1"/>
    <col min="7696" max="7696" width="9" customWidth="1"/>
    <col min="7697" max="7697" width="10" bestFit="1" customWidth="1"/>
    <col min="7698" max="7698" width="14" bestFit="1" customWidth="1"/>
    <col min="7699" max="7699" width="9" customWidth="1"/>
    <col min="7700" max="7700" width="10" bestFit="1" customWidth="1"/>
    <col min="7701" max="7701" width="14" bestFit="1" customWidth="1"/>
    <col min="7702" max="7702" width="9" customWidth="1"/>
    <col min="7703" max="7703" width="10" bestFit="1" customWidth="1"/>
    <col min="7704" max="7704" width="14" bestFit="1" customWidth="1"/>
    <col min="7705" max="7705" width="9" customWidth="1"/>
    <col min="7706" max="7706" width="10" bestFit="1" customWidth="1"/>
    <col min="7707" max="7707" width="14" bestFit="1" customWidth="1"/>
    <col min="7708" max="7708" width="9" customWidth="1"/>
    <col min="7709" max="7709" width="10" bestFit="1" customWidth="1"/>
    <col min="7710" max="7710" width="13.42578125" bestFit="1" customWidth="1"/>
    <col min="7711" max="7711" width="7.5703125" bestFit="1" customWidth="1"/>
    <col min="7712" max="7712" width="10" bestFit="1" customWidth="1"/>
    <col min="7713" max="7713" width="13.42578125" bestFit="1" customWidth="1"/>
    <col min="7714" max="7714" width="7.5703125" bestFit="1" customWidth="1"/>
    <col min="7715" max="7715" width="10" bestFit="1" customWidth="1"/>
    <col min="7716" max="7716" width="16" bestFit="1" customWidth="1"/>
    <col min="7717" max="7717" width="7.5703125" bestFit="1" customWidth="1"/>
    <col min="7718" max="7718" width="10" bestFit="1" customWidth="1"/>
    <col min="7719" max="7719" width="12.5703125" bestFit="1" customWidth="1"/>
    <col min="7720" max="7720" width="7.5703125" bestFit="1" customWidth="1"/>
    <col min="7721" max="7721" width="10" bestFit="1" customWidth="1"/>
    <col min="7722" max="7722" width="12.5703125" bestFit="1" customWidth="1"/>
    <col min="7723" max="7723" width="7.5703125" bestFit="1" customWidth="1"/>
    <col min="7724" max="7724" width="10" bestFit="1" customWidth="1"/>
    <col min="7725" max="7725" width="13.42578125" bestFit="1" customWidth="1"/>
    <col min="7726" max="7726" width="7.5703125" bestFit="1" customWidth="1"/>
    <col min="7727" max="7727" width="10" bestFit="1" customWidth="1"/>
    <col min="7728" max="7728" width="15.28515625" bestFit="1" customWidth="1"/>
    <col min="7729" max="7729" width="7.5703125" bestFit="1" customWidth="1"/>
    <col min="7730" max="7730" width="10" bestFit="1" customWidth="1"/>
    <col min="7731" max="7731" width="12.5703125" bestFit="1" customWidth="1"/>
    <col min="7732" max="7732" width="7.5703125" bestFit="1" customWidth="1"/>
    <col min="7733" max="7733" width="10" bestFit="1" customWidth="1"/>
    <col min="7734" max="7734" width="12.85546875" bestFit="1" customWidth="1"/>
    <col min="7735" max="7735" width="7.5703125" bestFit="1" customWidth="1"/>
    <col min="7736" max="7736" width="10" bestFit="1" customWidth="1"/>
    <col min="7737" max="7737" width="12.85546875" bestFit="1" customWidth="1"/>
    <col min="7738" max="7738" width="7.5703125" bestFit="1" customWidth="1"/>
    <col min="7739" max="7739" width="10" bestFit="1" customWidth="1"/>
    <col min="7740" max="7740" width="12.85546875" bestFit="1" customWidth="1"/>
    <col min="7741" max="7741" width="7.5703125" bestFit="1" customWidth="1"/>
    <col min="7742" max="7742" width="10" bestFit="1" customWidth="1"/>
    <col min="7743" max="7743" width="12.85546875" bestFit="1" customWidth="1"/>
    <col min="7744" max="7744" width="7.5703125" bestFit="1" customWidth="1"/>
    <col min="7745" max="7745" width="10" bestFit="1" customWidth="1"/>
    <col min="7746" max="7746" width="12.85546875" bestFit="1" customWidth="1"/>
    <col min="7747" max="7747" width="7.5703125" bestFit="1" customWidth="1"/>
    <col min="7748" max="7748" width="10" bestFit="1" customWidth="1"/>
    <col min="7749" max="7749" width="12.85546875" bestFit="1" customWidth="1"/>
    <col min="7750" max="7750" width="7.5703125" bestFit="1" customWidth="1"/>
    <col min="7751" max="7751" width="10" bestFit="1" customWidth="1"/>
    <col min="7752" max="7752" width="12.85546875" bestFit="1" customWidth="1"/>
    <col min="7753" max="7753" width="7.5703125" bestFit="1" customWidth="1"/>
    <col min="7754" max="7754" width="10" bestFit="1" customWidth="1"/>
    <col min="7755" max="7755" width="12.85546875" bestFit="1" customWidth="1"/>
    <col min="7756" max="7756" width="7.5703125" bestFit="1" customWidth="1"/>
    <col min="7757" max="7757" width="10" bestFit="1" customWidth="1"/>
    <col min="7758" max="7758" width="12.85546875" bestFit="1" customWidth="1"/>
    <col min="7759" max="7759" width="7.5703125" bestFit="1" customWidth="1"/>
    <col min="7760" max="7760" width="10" bestFit="1" customWidth="1"/>
    <col min="7761" max="7761" width="12.85546875" bestFit="1" customWidth="1"/>
    <col min="7762" max="7762" width="7.5703125" bestFit="1" customWidth="1"/>
    <col min="7763" max="7763" width="10" bestFit="1" customWidth="1"/>
    <col min="7764" max="7764" width="12.85546875" bestFit="1" customWidth="1"/>
    <col min="7765" max="7765" width="7.5703125" bestFit="1" customWidth="1"/>
    <col min="7766" max="7766" width="10" bestFit="1" customWidth="1"/>
    <col min="7767" max="7767" width="12.85546875" bestFit="1" customWidth="1"/>
    <col min="7768" max="7768" width="7.5703125" bestFit="1" customWidth="1"/>
    <col min="7769" max="7769" width="10" bestFit="1" customWidth="1"/>
    <col min="7770" max="7770" width="12.85546875" bestFit="1" customWidth="1"/>
    <col min="7771" max="7771" width="7.5703125" bestFit="1" customWidth="1"/>
    <col min="7772" max="7772" width="10" bestFit="1" customWidth="1"/>
    <col min="7773" max="7773" width="12.85546875" bestFit="1" customWidth="1"/>
    <col min="7774" max="7774" width="7.5703125" bestFit="1" customWidth="1"/>
    <col min="7775" max="7775" width="10" bestFit="1" customWidth="1"/>
    <col min="7776" max="7776" width="12.85546875" bestFit="1" customWidth="1"/>
    <col min="7777" max="7777" width="7.5703125" bestFit="1" customWidth="1"/>
    <col min="7778" max="7778" width="10" bestFit="1" customWidth="1"/>
    <col min="7779" max="7779" width="12.85546875" bestFit="1" customWidth="1"/>
    <col min="7780" max="7780" width="7.5703125" bestFit="1" customWidth="1"/>
    <col min="7781" max="7781" width="10" bestFit="1" customWidth="1"/>
    <col min="7782" max="7782" width="12.85546875" bestFit="1" customWidth="1"/>
    <col min="7783" max="7783" width="7.5703125" bestFit="1" customWidth="1"/>
    <col min="7784" max="7784" width="10" bestFit="1" customWidth="1"/>
    <col min="7785" max="7785" width="12.85546875" bestFit="1" customWidth="1"/>
    <col min="7786" max="7786" width="7.5703125" bestFit="1" customWidth="1"/>
    <col min="7787" max="7787" width="10" bestFit="1" customWidth="1"/>
    <col min="7788" max="7788" width="12.85546875" bestFit="1" customWidth="1"/>
    <col min="7789" max="7789" width="7.5703125" bestFit="1" customWidth="1"/>
    <col min="7790" max="7790" width="10" bestFit="1" customWidth="1"/>
    <col min="7791" max="7791" width="12.85546875" bestFit="1" customWidth="1"/>
    <col min="7792" max="7792" width="7.5703125" bestFit="1" customWidth="1"/>
    <col min="7793" max="7793" width="10" bestFit="1" customWidth="1"/>
    <col min="7794" max="7794" width="12.85546875" bestFit="1" customWidth="1"/>
    <col min="7795" max="7795" width="7.5703125" bestFit="1" customWidth="1"/>
    <col min="7796" max="7796" width="10" bestFit="1" customWidth="1"/>
    <col min="7797" max="7797" width="12.85546875" bestFit="1" customWidth="1"/>
    <col min="7798" max="7798" width="7.5703125" bestFit="1" customWidth="1"/>
    <col min="7799" max="7799" width="10" bestFit="1" customWidth="1"/>
    <col min="7800" max="7800" width="12.85546875" bestFit="1" customWidth="1"/>
    <col min="7801" max="7801" width="7.5703125" bestFit="1" customWidth="1"/>
    <col min="7802" max="7802" width="10" bestFit="1" customWidth="1"/>
    <col min="7803" max="7803" width="12.85546875" bestFit="1" customWidth="1"/>
    <col min="7804" max="7804" width="7.5703125" bestFit="1" customWidth="1"/>
    <col min="7805" max="7805" width="10" bestFit="1" customWidth="1"/>
    <col min="7806" max="7806" width="12.85546875" bestFit="1" customWidth="1"/>
    <col min="7807" max="7807" width="7.5703125" bestFit="1" customWidth="1"/>
    <col min="7808" max="7808" width="10" bestFit="1" customWidth="1"/>
    <col min="7809" max="7809" width="12.85546875" bestFit="1" customWidth="1"/>
    <col min="7810" max="7810" width="7.5703125" bestFit="1" customWidth="1"/>
    <col min="7811" max="7811" width="10" bestFit="1" customWidth="1"/>
    <col min="7812" max="7812" width="12.85546875" bestFit="1" customWidth="1"/>
    <col min="7813" max="7813" width="7.5703125" bestFit="1" customWidth="1"/>
    <col min="7814" max="7814" width="10" bestFit="1" customWidth="1"/>
    <col min="7815" max="7815" width="12.85546875" bestFit="1" customWidth="1"/>
    <col min="7816" max="7816" width="7.5703125" bestFit="1" customWidth="1"/>
    <col min="7817" max="7817" width="10" bestFit="1" customWidth="1"/>
    <col min="7818" max="7818" width="12.85546875" bestFit="1" customWidth="1"/>
    <col min="7819" max="7819" width="7.5703125" bestFit="1" customWidth="1"/>
    <col min="7820" max="7820" width="10" bestFit="1" customWidth="1"/>
    <col min="7821" max="7821" width="12.85546875" bestFit="1" customWidth="1"/>
    <col min="7822" max="7822" width="7.5703125" bestFit="1" customWidth="1"/>
    <col min="7823" max="7823" width="10" bestFit="1" customWidth="1"/>
    <col min="7824" max="7824" width="12.85546875" bestFit="1" customWidth="1"/>
    <col min="7825" max="7825" width="7.5703125" bestFit="1" customWidth="1"/>
    <col min="7826" max="7826" width="10" bestFit="1" customWidth="1"/>
    <col min="7827" max="7827" width="12.85546875" bestFit="1" customWidth="1"/>
    <col min="7828" max="7828" width="7.5703125" bestFit="1" customWidth="1"/>
    <col min="7829" max="7829" width="10" bestFit="1" customWidth="1"/>
    <col min="7830" max="7830" width="12.85546875" bestFit="1" customWidth="1"/>
    <col min="7831" max="7831" width="7.5703125" bestFit="1" customWidth="1"/>
    <col min="7832" max="7832" width="10" bestFit="1" customWidth="1"/>
    <col min="7833" max="7833" width="12.85546875" bestFit="1" customWidth="1"/>
    <col min="7834" max="7834" width="7.5703125" bestFit="1" customWidth="1"/>
    <col min="7835" max="7835" width="10" bestFit="1" customWidth="1"/>
    <col min="7836" max="7836" width="12.85546875" bestFit="1" customWidth="1"/>
    <col min="7837" max="7837" width="7.5703125" bestFit="1" customWidth="1"/>
    <col min="7838" max="7838" width="10" bestFit="1" customWidth="1"/>
    <col min="7839" max="7839" width="12.85546875" bestFit="1" customWidth="1"/>
    <col min="7840" max="7840" width="7.5703125" bestFit="1" customWidth="1"/>
    <col min="7841" max="7841" width="10" bestFit="1" customWidth="1"/>
    <col min="7842" max="7842" width="10.140625" customWidth="1"/>
    <col min="7843" max="7872" width="0" hidden="1" customWidth="1"/>
    <col min="7950" max="7950" width="41.5703125" bestFit="1" customWidth="1"/>
    <col min="7951" max="7951" width="14" bestFit="1" customWidth="1"/>
    <col min="7952" max="7952" width="9" customWidth="1"/>
    <col min="7953" max="7953" width="10" bestFit="1" customWidth="1"/>
    <col min="7954" max="7954" width="14" bestFit="1" customWidth="1"/>
    <col min="7955" max="7955" width="9" customWidth="1"/>
    <col min="7956" max="7956" width="10" bestFit="1" customWidth="1"/>
    <col min="7957" max="7957" width="14" bestFit="1" customWidth="1"/>
    <col min="7958" max="7958" width="9" customWidth="1"/>
    <col min="7959" max="7959" width="10" bestFit="1" customWidth="1"/>
    <col min="7960" max="7960" width="14" bestFit="1" customWidth="1"/>
    <col min="7961" max="7961" width="9" customWidth="1"/>
    <col min="7962" max="7962" width="10" bestFit="1" customWidth="1"/>
    <col min="7963" max="7963" width="14" bestFit="1" customWidth="1"/>
    <col min="7964" max="7964" width="9" customWidth="1"/>
    <col min="7965" max="7965" width="10" bestFit="1" customWidth="1"/>
    <col min="7966" max="7966" width="13.42578125" bestFit="1" customWidth="1"/>
    <col min="7967" max="7967" width="7.5703125" bestFit="1" customWidth="1"/>
    <col min="7968" max="7968" width="10" bestFit="1" customWidth="1"/>
    <col min="7969" max="7969" width="13.42578125" bestFit="1" customWidth="1"/>
    <col min="7970" max="7970" width="7.5703125" bestFit="1" customWidth="1"/>
    <col min="7971" max="7971" width="10" bestFit="1" customWidth="1"/>
    <col min="7972" max="7972" width="16" bestFit="1" customWidth="1"/>
    <col min="7973" max="7973" width="7.5703125" bestFit="1" customWidth="1"/>
    <col min="7974" max="7974" width="10" bestFit="1" customWidth="1"/>
    <col min="7975" max="7975" width="12.5703125" bestFit="1" customWidth="1"/>
    <col min="7976" max="7976" width="7.5703125" bestFit="1" customWidth="1"/>
    <col min="7977" max="7977" width="10" bestFit="1" customWidth="1"/>
    <col min="7978" max="7978" width="12.5703125" bestFit="1" customWidth="1"/>
    <col min="7979" max="7979" width="7.5703125" bestFit="1" customWidth="1"/>
    <col min="7980" max="7980" width="10" bestFit="1" customWidth="1"/>
    <col min="7981" max="7981" width="13.42578125" bestFit="1" customWidth="1"/>
    <col min="7982" max="7982" width="7.5703125" bestFit="1" customWidth="1"/>
    <col min="7983" max="7983" width="10" bestFit="1" customWidth="1"/>
    <col min="7984" max="7984" width="15.28515625" bestFit="1" customWidth="1"/>
    <col min="7985" max="7985" width="7.5703125" bestFit="1" customWidth="1"/>
    <col min="7986" max="7986" width="10" bestFit="1" customWidth="1"/>
    <col min="7987" max="7987" width="12.5703125" bestFit="1" customWidth="1"/>
    <col min="7988" max="7988" width="7.5703125" bestFit="1" customWidth="1"/>
    <col min="7989" max="7989" width="10" bestFit="1" customWidth="1"/>
    <col min="7990" max="7990" width="12.85546875" bestFit="1" customWidth="1"/>
    <col min="7991" max="7991" width="7.5703125" bestFit="1" customWidth="1"/>
    <col min="7992" max="7992" width="10" bestFit="1" customWidth="1"/>
    <col min="7993" max="7993" width="12.85546875" bestFit="1" customWidth="1"/>
    <col min="7994" max="7994" width="7.5703125" bestFit="1" customWidth="1"/>
    <col min="7995" max="7995" width="10" bestFit="1" customWidth="1"/>
    <col min="7996" max="7996" width="12.85546875" bestFit="1" customWidth="1"/>
    <col min="7997" max="7997" width="7.5703125" bestFit="1" customWidth="1"/>
    <col min="7998" max="7998" width="10" bestFit="1" customWidth="1"/>
    <col min="7999" max="7999" width="12.85546875" bestFit="1" customWidth="1"/>
    <col min="8000" max="8000" width="7.5703125" bestFit="1" customWidth="1"/>
    <col min="8001" max="8001" width="10" bestFit="1" customWidth="1"/>
    <col min="8002" max="8002" width="12.85546875" bestFit="1" customWidth="1"/>
    <col min="8003" max="8003" width="7.5703125" bestFit="1" customWidth="1"/>
    <col min="8004" max="8004" width="10" bestFit="1" customWidth="1"/>
    <col min="8005" max="8005" width="12.85546875" bestFit="1" customWidth="1"/>
    <col min="8006" max="8006" width="7.5703125" bestFit="1" customWidth="1"/>
    <col min="8007" max="8007" width="10" bestFit="1" customWidth="1"/>
    <col min="8008" max="8008" width="12.85546875" bestFit="1" customWidth="1"/>
    <col min="8009" max="8009" width="7.5703125" bestFit="1" customWidth="1"/>
    <col min="8010" max="8010" width="10" bestFit="1" customWidth="1"/>
    <col min="8011" max="8011" width="12.85546875" bestFit="1" customWidth="1"/>
    <col min="8012" max="8012" width="7.5703125" bestFit="1" customWidth="1"/>
    <col min="8013" max="8013" width="10" bestFit="1" customWidth="1"/>
    <col min="8014" max="8014" width="12.85546875" bestFit="1" customWidth="1"/>
    <col min="8015" max="8015" width="7.5703125" bestFit="1" customWidth="1"/>
    <col min="8016" max="8016" width="10" bestFit="1" customWidth="1"/>
    <col min="8017" max="8017" width="12.85546875" bestFit="1" customWidth="1"/>
    <col min="8018" max="8018" width="7.5703125" bestFit="1" customWidth="1"/>
    <col min="8019" max="8019" width="10" bestFit="1" customWidth="1"/>
    <col min="8020" max="8020" width="12.85546875" bestFit="1" customWidth="1"/>
    <col min="8021" max="8021" width="7.5703125" bestFit="1" customWidth="1"/>
    <col min="8022" max="8022" width="10" bestFit="1" customWidth="1"/>
    <col min="8023" max="8023" width="12.85546875" bestFit="1" customWidth="1"/>
    <col min="8024" max="8024" width="7.5703125" bestFit="1" customWidth="1"/>
    <col min="8025" max="8025" width="10" bestFit="1" customWidth="1"/>
    <col min="8026" max="8026" width="12.85546875" bestFit="1" customWidth="1"/>
    <col min="8027" max="8027" width="7.5703125" bestFit="1" customWidth="1"/>
    <col min="8028" max="8028" width="10" bestFit="1" customWidth="1"/>
    <col min="8029" max="8029" width="12.85546875" bestFit="1" customWidth="1"/>
    <col min="8030" max="8030" width="7.5703125" bestFit="1" customWidth="1"/>
    <col min="8031" max="8031" width="10" bestFit="1" customWidth="1"/>
    <col min="8032" max="8032" width="12.85546875" bestFit="1" customWidth="1"/>
    <col min="8033" max="8033" width="7.5703125" bestFit="1" customWidth="1"/>
    <col min="8034" max="8034" width="10" bestFit="1" customWidth="1"/>
    <col min="8035" max="8035" width="12.85546875" bestFit="1" customWidth="1"/>
    <col min="8036" max="8036" width="7.5703125" bestFit="1" customWidth="1"/>
    <col min="8037" max="8037" width="10" bestFit="1" customWidth="1"/>
    <col min="8038" max="8038" width="12.85546875" bestFit="1" customWidth="1"/>
    <col min="8039" max="8039" width="7.5703125" bestFit="1" customWidth="1"/>
    <col min="8040" max="8040" width="10" bestFit="1" customWidth="1"/>
    <col min="8041" max="8041" width="12.85546875" bestFit="1" customWidth="1"/>
    <col min="8042" max="8042" width="7.5703125" bestFit="1" customWidth="1"/>
    <col min="8043" max="8043" width="10" bestFit="1" customWidth="1"/>
    <col min="8044" max="8044" width="12.85546875" bestFit="1" customWidth="1"/>
    <col min="8045" max="8045" width="7.5703125" bestFit="1" customWidth="1"/>
    <col min="8046" max="8046" width="10" bestFit="1" customWidth="1"/>
    <col min="8047" max="8047" width="12.85546875" bestFit="1" customWidth="1"/>
    <col min="8048" max="8048" width="7.5703125" bestFit="1" customWidth="1"/>
    <col min="8049" max="8049" width="10" bestFit="1" customWidth="1"/>
    <col min="8050" max="8050" width="12.85546875" bestFit="1" customWidth="1"/>
    <col min="8051" max="8051" width="7.5703125" bestFit="1" customWidth="1"/>
    <col min="8052" max="8052" width="10" bestFit="1" customWidth="1"/>
    <col min="8053" max="8053" width="12.85546875" bestFit="1" customWidth="1"/>
    <col min="8054" max="8054" width="7.5703125" bestFit="1" customWidth="1"/>
    <col min="8055" max="8055" width="10" bestFit="1" customWidth="1"/>
    <col min="8056" max="8056" width="12.85546875" bestFit="1" customWidth="1"/>
    <col min="8057" max="8057" width="7.5703125" bestFit="1" customWidth="1"/>
    <col min="8058" max="8058" width="10" bestFit="1" customWidth="1"/>
    <col min="8059" max="8059" width="12.85546875" bestFit="1" customWidth="1"/>
    <col min="8060" max="8060" width="7.5703125" bestFit="1" customWidth="1"/>
    <col min="8061" max="8061" width="10" bestFit="1" customWidth="1"/>
    <col min="8062" max="8062" width="12.85546875" bestFit="1" customWidth="1"/>
    <col min="8063" max="8063" width="7.5703125" bestFit="1" customWidth="1"/>
    <col min="8064" max="8064" width="10" bestFit="1" customWidth="1"/>
    <col min="8065" max="8065" width="12.85546875" bestFit="1" customWidth="1"/>
    <col min="8066" max="8066" width="7.5703125" bestFit="1" customWidth="1"/>
    <col min="8067" max="8067" width="10" bestFit="1" customWidth="1"/>
    <col min="8068" max="8068" width="12.85546875" bestFit="1" customWidth="1"/>
    <col min="8069" max="8069" width="7.5703125" bestFit="1" customWidth="1"/>
    <col min="8070" max="8070" width="10" bestFit="1" customWidth="1"/>
    <col min="8071" max="8071" width="12.85546875" bestFit="1" customWidth="1"/>
    <col min="8072" max="8072" width="7.5703125" bestFit="1" customWidth="1"/>
    <col min="8073" max="8073" width="10" bestFit="1" customWidth="1"/>
    <col min="8074" max="8074" width="12.85546875" bestFit="1" customWidth="1"/>
    <col min="8075" max="8075" width="7.5703125" bestFit="1" customWidth="1"/>
    <col min="8076" max="8076" width="10" bestFit="1" customWidth="1"/>
    <col min="8077" max="8077" width="12.85546875" bestFit="1" customWidth="1"/>
    <col min="8078" max="8078" width="7.5703125" bestFit="1" customWidth="1"/>
    <col min="8079" max="8079" width="10" bestFit="1" customWidth="1"/>
    <col min="8080" max="8080" width="12.85546875" bestFit="1" customWidth="1"/>
    <col min="8081" max="8081" width="7.5703125" bestFit="1" customWidth="1"/>
    <col min="8082" max="8082" width="10" bestFit="1" customWidth="1"/>
    <col min="8083" max="8083" width="12.85546875" bestFit="1" customWidth="1"/>
    <col min="8084" max="8084" width="7.5703125" bestFit="1" customWidth="1"/>
    <col min="8085" max="8085" width="10" bestFit="1" customWidth="1"/>
    <col min="8086" max="8086" width="12.85546875" bestFit="1" customWidth="1"/>
    <col min="8087" max="8087" width="7.5703125" bestFit="1" customWidth="1"/>
    <col min="8088" max="8088" width="10" bestFit="1" customWidth="1"/>
    <col min="8089" max="8089" width="12.85546875" bestFit="1" customWidth="1"/>
    <col min="8090" max="8090" width="7.5703125" bestFit="1" customWidth="1"/>
    <col min="8091" max="8091" width="10" bestFit="1" customWidth="1"/>
    <col min="8092" max="8092" width="12.85546875" bestFit="1" customWidth="1"/>
    <col min="8093" max="8093" width="7.5703125" bestFit="1" customWidth="1"/>
    <col min="8094" max="8094" width="10" bestFit="1" customWidth="1"/>
    <col min="8095" max="8095" width="12.85546875" bestFit="1" customWidth="1"/>
    <col min="8096" max="8096" width="7.5703125" bestFit="1" customWidth="1"/>
    <col min="8097" max="8097" width="10" bestFit="1" customWidth="1"/>
    <col min="8098" max="8098" width="10.140625" customWidth="1"/>
    <col min="8099" max="8128" width="0" hidden="1" customWidth="1"/>
    <col min="8206" max="8206" width="41.5703125" bestFit="1" customWidth="1"/>
    <col min="8207" max="8207" width="14" bestFit="1" customWidth="1"/>
    <col min="8208" max="8208" width="9" customWidth="1"/>
    <col min="8209" max="8209" width="10" bestFit="1" customWidth="1"/>
    <col min="8210" max="8210" width="14" bestFit="1" customWidth="1"/>
    <col min="8211" max="8211" width="9" customWidth="1"/>
    <col min="8212" max="8212" width="10" bestFit="1" customWidth="1"/>
    <col min="8213" max="8213" width="14" bestFit="1" customWidth="1"/>
    <col min="8214" max="8214" width="9" customWidth="1"/>
    <col min="8215" max="8215" width="10" bestFit="1" customWidth="1"/>
    <col min="8216" max="8216" width="14" bestFit="1" customWidth="1"/>
    <col min="8217" max="8217" width="9" customWidth="1"/>
    <col min="8218" max="8218" width="10" bestFit="1" customWidth="1"/>
    <col min="8219" max="8219" width="14" bestFit="1" customWidth="1"/>
    <col min="8220" max="8220" width="9" customWidth="1"/>
    <col min="8221" max="8221" width="10" bestFit="1" customWidth="1"/>
    <col min="8222" max="8222" width="13.42578125" bestFit="1" customWidth="1"/>
    <col min="8223" max="8223" width="7.5703125" bestFit="1" customWidth="1"/>
    <col min="8224" max="8224" width="10" bestFit="1" customWidth="1"/>
    <col min="8225" max="8225" width="13.42578125" bestFit="1" customWidth="1"/>
    <col min="8226" max="8226" width="7.5703125" bestFit="1" customWidth="1"/>
    <col min="8227" max="8227" width="10" bestFit="1" customWidth="1"/>
    <col min="8228" max="8228" width="16" bestFit="1" customWidth="1"/>
    <col min="8229" max="8229" width="7.5703125" bestFit="1" customWidth="1"/>
    <col min="8230" max="8230" width="10" bestFit="1" customWidth="1"/>
    <col min="8231" max="8231" width="12.5703125" bestFit="1" customWidth="1"/>
    <col min="8232" max="8232" width="7.5703125" bestFit="1" customWidth="1"/>
    <col min="8233" max="8233" width="10" bestFit="1" customWidth="1"/>
    <col min="8234" max="8234" width="12.5703125" bestFit="1" customWidth="1"/>
    <col min="8235" max="8235" width="7.5703125" bestFit="1" customWidth="1"/>
    <col min="8236" max="8236" width="10" bestFit="1" customWidth="1"/>
    <col min="8237" max="8237" width="13.42578125" bestFit="1" customWidth="1"/>
    <col min="8238" max="8238" width="7.5703125" bestFit="1" customWidth="1"/>
    <col min="8239" max="8239" width="10" bestFit="1" customWidth="1"/>
    <col min="8240" max="8240" width="15.28515625" bestFit="1" customWidth="1"/>
    <col min="8241" max="8241" width="7.5703125" bestFit="1" customWidth="1"/>
    <col min="8242" max="8242" width="10" bestFit="1" customWidth="1"/>
    <col min="8243" max="8243" width="12.5703125" bestFit="1" customWidth="1"/>
    <col min="8244" max="8244" width="7.5703125" bestFit="1" customWidth="1"/>
    <col min="8245" max="8245" width="10" bestFit="1" customWidth="1"/>
    <col min="8246" max="8246" width="12.85546875" bestFit="1" customWidth="1"/>
    <col min="8247" max="8247" width="7.5703125" bestFit="1" customWidth="1"/>
    <col min="8248" max="8248" width="10" bestFit="1" customWidth="1"/>
    <col min="8249" max="8249" width="12.85546875" bestFit="1" customWidth="1"/>
    <col min="8250" max="8250" width="7.5703125" bestFit="1" customWidth="1"/>
    <col min="8251" max="8251" width="10" bestFit="1" customWidth="1"/>
    <col min="8252" max="8252" width="12.85546875" bestFit="1" customWidth="1"/>
    <col min="8253" max="8253" width="7.5703125" bestFit="1" customWidth="1"/>
    <col min="8254" max="8254" width="10" bestFit="1" customWidth="1"/>
    <col min="8255" max="8255" width="12.85546875" bestFit="1" customWidth="1"/>
    <col min="8256" max="8256" width="7.5703125" bestFit="1" customWidth="1"/>
    <col min="8257" max="8257" width="10" bestFit="1" customWidth="1"/>
    <col min="8258" max="8258" width="12.85546875" bestFit="1" customWidth="1"/>
    <col min="8259" max="8259" width="7.5703125" bestFit="1" customWidth="1"/>
    <col min="8260" max="8260" width="10" bestFit="1" customWidth="1"/>
    <col min="8261" max="8261" width="12.85546875" bestFit="1" customWidth="1"/>
    <col min="8262" max="8262" width="7.5703125" bestFit="1" customWidth="1"/>
    <col min="8263" max="8263" width="10" bestFit="1" customWidth="1"/>
    <col min="8264" max="8264" width="12.85546875" bestFit="1" customWidth="1"/>
    <col min="8265" max="8265" width="7.5703125" bestFit="1" customWidth="1"/>
    <col min="8266" max="8266" width="10" bestFit="1" customWidth="1"/>
    <col min="8267" max="8267" width="12.85546875" bestFit="1" customWidth="1"/>
    <col min="8268" max="8268" width="7.5703125" bestFit="1" customWidth="1"/>
    <col min="8269" max="8269" width="10" bestFit="1" customWidth="1"/>
    <col min="8270" max="8270" width="12.85546875" bestFit="1" customWidth="1"/>
    <col min="8271" max="8271" width="7.5703125" bestFit="1" customWidth="1"/>
    <col min="8272" max="8272" width="10" bestFit="1" customWidth="1"/>
    <col min="8273" max="8273" width="12.85546875" bestFit="1" customWidth="1"/>
    <col min="8274" max="8274" width="7.5703125" bestFit="1" customWidth="1"/>
    <col min="8275" max="8275" width="10" bestFit="1" customWidth="1"/>
    <col min="8276" max="8276" width="12.85546875" bestFit="1" customWidth="1"/>
    <col min="8277" max="8277" width="7.5703125" bestFit="1" customWidth="1"/>
    <col min="8278" max="8278" width="10" bestFit="1" customWidth="1"/>
    <col min="8279" max="8279" width="12.85546875" bestFit="1" customWidth="1"/>
    <col min="8280" max="8280" width="7.5703125" bestFit="1" customWidth="1"/>
    <col min="8281" max="8281" width="10" bestFit="1" customWidth="1"/>
    <col min="8282" max="8282" width="12.85546875" bestFit="1" customWidth="1"/>
    <col min="8283" max="8283" width="7.5703125" bestFit="1" customWidth="1"/>
    <col min="8284" max="8284" width="10" bestFit="1" customWidth="1"/>
    <col min="8285" max="8285" width="12.85546875" bestFit="1" customWidth="1"/>
    <col min="8286" max="8286" width="7.5703125" bestFit="1" customWidth="1"/>
    <col min="8287" max="8287" width="10" bestFit="1" customWidth="1"/>
    <col min="8288" max="8288" width="12.85546875" bestFit="1" customWidth="1"/>
    <col min="8289" max="8289" width="7.5703125" bestFit="1" customWidth="1"/>
    <col min="8290" max="8290" width="10" bestFit="1" customWidth="1"/>
    <col min="8291" max="8291" width="12.85546875" bestFit="1" customWidth="1"/>
    <col min="8292" max="8292" width="7.5703125" bestFit="1" customWidth="1"/>
    <col min="8293" max="8293" width="10" bestFit="1" customWidth="1"/>
    <col min="8294" max="8294" width="12.85546875" bestFit="1" customWidth="1"/>
    <col min="8295" max="8295" width="7.5703125" bestFit="1" customWidth="1"/>
    <col min="8296" max="8296" width="10" bestFit="1" customWidth="1"/>
    <col min="8297" max="8297" width="12.85546875" bestFit="1" customWidth="1"/>
    <col min="8298" max="8298" width="7.5703125" bestFit="1" customWidth="1"/>
    <col min="8299" max="8299" width="10" bestFit="1" customWidth="1"/>
    <col min="8300" max="8300" width="12.85546875" bestFit="1" customWidth="1"/>
    <col min="8301" max="8301" width="7.5703125" bestFit="1" customWidth="1"/>
    <col min="8302" max="8302" width="10" bestFit="1" customWidth="1"/>
    <col min="8303" max="8303" width="12.85546875" bestFit="1" customWidth="1"/>
    <col min="8304" max="8304" width="7.5703125" bestFit="1" customWidth="1"/>
    <col min="8305" max="8305" width="10" bestFit="1" customWidth="1"/>
    <col min="8306" max="8306" width="12.85546875" bestFit="1" customWidth="1"/>
    <col min="8307" max="8307" width="7.5703125" bestFit="1" customWidth="1"/>
    <col min="8308" max="8308" width="10" bestFit="1" customWidth="1"/>
    <col min="8309" max="8309" width="12.85546875" bestFit="1" customWidth="1"/>
    <col min="8310" max="8310" width="7.5703125" bestFit="1" customWidth="1"/>
    <col min="8311" max="8311" width="10" bestFit="1" customWidth="1"/>
    <col min="8312" max="8312" width="12.85546875" bestFit="1" customWidth="1"/>
    <col min="8313" max="8313" width="7.5703125" bestFit="1" customWidth="1"/>
    <col min="8314" max="8314" width="10" bestFit="1" customWidth="1"/>
    <col min="8315" max="8315" width="12.85546875" bestFit="1" customWidth="1"/>
    <col min="8316" max="8316" width="7.5703125" bestFit="1" customWidth="1"/>
    <col min="8317" max="8317" width="10" bestFit="1" customWidth="1"/>
    <col min="8318" max="8318" width="12.85546875" bestFit="1" customWidth="1"/>
    <col min="8319" max="8319" width="7.5703125" bestFit="1" customWidth="1"/>
    <col min="8320" max="8320" width="10" bestFit="1" customWidth="1"/>
    <col min="8321" max="8321" width="12.85546875" bestFit="1" customWidth="1"/>
    <col min="8322" max="8322" width="7.5703125" bestFit="1" customWidth="1"/>
    <col min="8323" max="8323" width="10" bestFit="1" customWidth="1"/>
    <col min="8324" max="8324" width="12.85546875" bestFit="1" customWidth="1"/>
    <col min="8325" max="8325" width="7.5703125" bestFit="1" customWidth="1"/>
    <col min="8326" max="8326" width="10" bestFit="1" customWidth="1"/>
    <col min="8327" max="8327" width="12.85546875" bestFit="1" customWidth="1"/>
    <col min="8328" max="8328" width="7.5703125" bestFit="1" customWidth="1"/>
    <col min="8329" max="8329" width="10" bestFit="1" customWidth="1"/>
    <col min="8330" max="8330" width="12.85546875" bestFit="1" customWidth="1"/>
    <col min="8331" max="8331" width="7.5703125" bestFit="1" customWidth="1"/>
    <col min="8332" max="8332" width="10" bestFit="1" customWidth="1"/>
    <col min="8333" max="8333" width="12.85546875" bestFit="1" customWidth="1"/>
    <col min="8334" max="8334" width="7.5703125" bestFit="1" customWidth="1"/>
    <col min="8335" max="8335" width="10" bestFit="1" customWidth="1"/>
    <col min="8336" max="8336" width="12.85546875" bestFit="1" customWidth="1"/>
    <col min="8337" max="8337" width="7.5703125" bestFit="1" customWidth="1"/>
    <col min="8338" max="8338" width="10" bestFit="1" customWidth="1"/>
    <col min="8339" max="8339" width="12.85546875" bestFit="1" customWidth="1"/>
    <col min="8340" max="8340" width="7.5703125" bestFit="1" customWidth="1"/>
    <col min="8341" max="8341" width="10" bestFit="1" customWidth="1"/>
    <col min="8342" max="8342" width="12.85546875" bestFit="1" customWidth="1"/>
    <col min="8343" max="8343" width="7.5703125" bestFit="1" customWidth="1"/>
    <col min="8344" max="8344" width="10" bestFit="1" customWidth="1"/>
    <col min="8345" max="8345" width="12.85546875" bestFit="1" customWidth="1"/>
    <col min="8346" max="8346" width="7.5703125" bestFit="1" customWidth="1"/>
    <col min="8347" max="8347" width="10" bestFit="1" customWidth="1"/>
    <col min="8348" max="8348" width="12.85546875" bestFit="1" customWidth="1"/>
    <col min="8349" max="8349" width="7.5703125" bestFit="1" customWidth="1"/>
    <col min="8350" max="8350" width="10" bestFit="1" customWidth="1"/>
    <col min="8351" max="8351" width="12.85546875" bestFit="1" customWidth="1"/>
    <col min="8352" max="8352" width="7.5703125" bestFit="1" customWidth="1"/>
    <col min="8353" max="8353" width="10" bestFit="1" customWidth="1"/>
    <col min="8354" max="8354" width="10.140625" customWidth="1"/>
    <col min="8355" max="8384" width="0" hidden="1" customWidth="1"/>
    <col min="8462" max="8462" width="41.5703125" bestFit="1" customWidth="1"/>
    <col min="8463" max="8463" width="14" bestFit="1" customWidth="1"/>
    <col min="8464" max="8464" width="9" customWidth="1"/>
    <col min="8465" max="8465" width="10" bestFit="1" customWidth="1"/>
    <col min="8466" max="8466" width="14" bestFit="1" customWidth="1"/>
    <col min="8467" max="8467" width="9" customWidth="1"/>
    <col min="8468" max="8468" width="10" bestFit="1" customWidth="1"/>
    <col min="8469" max="8469" width="14" bestFit="1" customWidth="1"/>
    <col min="8470" max="8470" width="9" customWidth="1"/>
    <col min="8471" max="8471" width="10" bestFit="1" customWidth="1"/>
    <col min="8472" max="8472" width="14" bestFit="1" customWidth="1"/>
    <col min="8473" max="8473" width="9" customWidth="1"/>
    <col min="8474" max="8474" width="10" bestFit="1" customWidth="1"/>
    <col min="8475" max="8475" width="14" bestFit="1" customWidth="1"/>
    <col min="8476" max="8476" width="9" customWidth="1"/>
    <col min="8477" max="8477" width="10" bestFit="1" customWidth="1"/>
    <col min="8478" max="8478" width="13.42578125" bestFit="1" customWidth="1"/>
    <col min="8479" max="8479" width="7.5703125" bestFit="1" customWidth="1"/>
    <col min="8480" max="8480" width="10" bestFit="1" customWidth="1"/>
    <col min="8481" max="8481" width="13.42578125" bestFit="1" customWidth="1"/>
    <col min="8482" max="8482" width="7.5703125" bestFit="1" customWidth="1"/>
    <col min="8483" max="8483" width="10" bestFit="1" customWidth="1"/>
    <col min="8484" max="8484" width="16" bestFit="1" customWidth="1"/>
    <col min="8485" max="8485" width="7.5703125" bestFit="1" customWidth="1"/>
    <col min="8486" max="8486" width="10" bestFit="1" customWidth="1"/>
    <col min="8487" max="8487" width="12.5703125" bestFit="1" customWidth="1"/>
    <col min="8488" max="8488" width="7.5703125" bestFit="1" customWidth="1"/>
    <col min="8489" max="8489" width="10" bestFit="1" customWidth="1"/>
    <col min="8490" max="8490" width="12.5703125" bestFit="1" customWidth="1"/>
    <col min="8491" max="8491" width="7.5703125" bestFit="1" customWidth="1"/>
    <col min="8492" max="8492" width="10" bestFit="1" customWidth="1"/>
    <col min="8493" max="8493" width="13.42578125" bestFit="1" customWidth="1"/>
    <col min="8494" max="8494" width="7.5703125" bestFit="1" customWidth="1"/>
    <col min="8495" max="8495" width="10" bestFit="1" customWidth="1"/>
    <col min="8496" max="8496" width="15.28515625" bestFit="1" customWidth="1"/>
    <col min="8497" max="8497" width="7.5703125" bestFit="1" customWidth="1"/>
    <col min="8498" max="8498" width="10" bestFit="1" customWidth="1"/>
    <col min="8499" max="8499" width="12.5703125" bestFit="1" customWidth="1"/>
    <col min="8500" max="8500" width="7.5703125" bestFit="1" customWidth="1"/>
    <col min="8501" max="8501" width="10" bestFit="1" customWidth="1"/>
    <col min="8502" max="8502" width="12.85546875" bestFit="1" customWidth="1"/>
    <col min="8503" max="8503" width="7.5703125" bestFit="1" customWidth="1"/>
    <col min="8504" max="8504" width="10" bestFit="1" customWidth="1"/>
    <col min="8505" max="8505" width="12.85546875" bestFit="1" customWidth="1"/>
    <col min="8506" max="8506" width="7.5703125" bestFit="1" customWidth="1"/>
    <col min="8507" max="8507" width="10" bestFit="1" customWidth="1"/>
    <col min="8508" max="8508" width="12.85546875" bestFit="1" customWidth="1"/>
    <col min="8509" max="8509" width="7.5703125" bestFit="1" customWidth="1"/>
    <col min="8510" max="8510" width="10" bestFit="1" customWidth="1"/>
    <col min="8511" max="8511" width="12.85546875" bestFit="1" customWidth="1"/>
    <col min="8512" max="8512" width="7.5703125" bestFit="1" customWidth="1"/>
    <col min="8513" max="8513" width="10" bestFit="1" customWidth="1"/>
    <col min="8514" max="8514" width="12.85546875" bestFit="1" customWidth="1"/>
    <col min="8515" max="8515" width="7.5703125" bestFit="1" customWidth="1"/>
    <col min="8516" max="8516" width="10" bestFit="1" customWidth="1"/>
    <col min="8517" max="8517" width="12.85546875" bestFit="1" customWidth="1"/>
    <col min="8518" max="8518" width="7.5703125" bestFit="1" customWidth="1"/>
    <col min="8519" max="8519" width="10" bestFit="1" customWidth="1"/>
    <col min="8520" max="8520" width="12.85546875" bestFit="1" customWidth="1"/>
    <col min="8521" max="8521" width="7.5703125" bestFit="1" customWidth="1"/>
    <col min="8522" max="8522" width="10" bestFit="1" customWidth="1"/>
    <col min="8523" max="8523" width="12.85546875" bestFit="1" customWidth="1"/>
    <col min="8524" max="8524" width="7.5703125" bestFit="1" customWidth="1"/>
    <col min="8525" max="8525" width="10" bestFit="1" customWidth="1"/>
    <col min="8526" max="8526" width="12.85546875" bestFit="1" customWidth="1"/>
    <col min="8527" max="8527" width="7.5703125" bestFit="1" customWidth="1"/>
    <col min="8528" max="8528" width="10" bestFit="1" customWidth="1"/>
    <col min="8529" max="8529" width="12.85546875" bestFit="1" customWidth="1"/>
    <col min="8530" max="8530" width="7.5703125" bestFit="1" customWidth="1"/>
    <col min="8531" max="8531" width="10" bestFit="1" customWidth="1"/>
    <col min="8532" max="8532" width="12.85546875" bestFit="1" customWidth="1"/>
    <col min="8533" max="8533" width="7.5703125" bestFit="1" customWidth="1"/>
    <col min="8534" max="8534" width="10" bestFit="1" customWidth="1"/>
    <col min="8535" max="8535" width="12.85546875" bestFit="1" customWidth="1"/>
    <col min="8536" max="8536" width="7.5703125" bestFit="1" customWidth="1"/>
    <col min="8537" max="8537" width="10" bestFit="1" customWidth="1"/>
    <col min="8538" max="8538" width="12.85546875" bestFit="1" customWidth="1"/>
    <col min="8539" max="8539" width="7.5703125" bestFit="1" customWidth="1"/>
    <col min="8540" max="8540" width="10" bestFit="1" customWidth="1"/>
    <col min="8541" max="8541" width="12.85546875" bestFit="1" customWidth="1"/>
    <col min="8542" max="8542" width="7.5703125" bestFit="1" customWidth="1"/>
    <col min="8543" max="8543" width="10" bestFit="1" customWidth="1"/>
    <col min="8544" max="8544" width="12.85546875" bestFit="1" customWidth="1"/>
    <col min="8545" max="8545" width="7.5703125" bestFit="1" customWidth="1"/>
    <col min="8546" max="8546" width="10" bestFit="1" customWidth="1"/>
    <col min="8547" max="8547" width="12.85546875" bestFit="1" customWidth="1"/>
    <col min="8548" max="8548" width="7.5703125" bestFit="1" customWidth="1"/>
    <col min="8549" max="8549" width="10" bestFit="1" customWidth="1"/>
    <col min="8550" max="8550" width="12.85546875" bestFit="1" customWidth="1"/>
    <col min="8551" max="8551" width="7.5703125" bestFit="1" customWidth="1"/>
    <col min="8552" max="8552" width="10" bestFit="1" customWidth="1"/>
    <col min="8553" max="8553" width="12.85546875" bestFit="1" customWidth="1"/>
    <col min="8554" max="8554" width="7.5703125" bestFit="1" customWidth="1"/>
    <col min="8555" max="8555" width="10" bestFit="1" customWidth="1"/>
    <col min="8556" max="8556" width="12.85546875" bestFit="1" customWidth="1"/>
    <col min="8557" max="8557" width="7.5703125" bestFit="1" customWidth="1"/>
    <col min="8558" max="8558" width="10" bestFit="1" customWidth="1"/>
    <col min="8559" max="8559" width="12.85546875" bestFit="1" customWidth="1"/>
    <col min="8560" max="8560" width="7.5703125" bestFit="1" customWidth="1"/>
    <col min="8561" max="8561" width="10" bestFit="1" customWidth="1"/>
    <col min="8562" max="8562" width="12.85546875" bestFit="1" customWidth="1"/>
    <col min="8563" max="8563" width="7.5703125" bestFit="1" customWidth="1"/>
    <col min="8564" max="8564" width="10" bestFit="1" customWidth="1"/>
    <col min="8565" max="8565" width="12.85546875" bestFit="1" customWidth="1"/>
    <col min="8566" max="8566" width="7.5703125" bestFit="1" customWidth="1"/>
    <col min="8567" max="8567" width="10" bestFit="1" customWidth="1"/>
    <col min="8568" max="8568" width="12.85546875" bestFit="1" customWidth="1"/>
    <col min="8569" max="8569" width="7.5703125" bestFit="1" customWidth="1"/>
    <col min="8570" max="8570" width="10" bestFit="1" customWidth="1"/>
    <col min="8571" max="8571" width="12.85546875" bestFit="1" customWidth="1"/>
    <col min="8572" max="8572" width="7.5703125" bestFit="1" customWidth="1"/>
    <col min="8573" max="8573" width="10" bestFit="1" customWidth="1"/>
    <col min="8574" max="8574" width="12.85546875" bestFit="1" customWidth="1"/>
    <col min="8575" max="8575" width="7.5703125" bestFit="1" customWidth="1"/>
    <col min="8576" max="8576" width="10" bestFit="1" customWidth="1"/>
    <col min="8577" max="8577" width="12.85546875" bestFit="1" customWidth="1"/>
    <col min="8578" max="8578" width="7.5703125" bestFit="1" customWidth="1"/>
    <col min="8579" max="8579" width="10" bestFit="1" customWidth="1"/>
    <col min="8580" max="8580" width="12.85546875" bestFit="1" customWidth="1"/>
    <col min="8581" max="8581" width="7.5703125" bestFit="1" customWidth="1"/>
    <col min="8582" max="8582" width="10" bestFit="1" customWidth="1"/>
    <col min="8583" max="8583" width="12.85546875" bestFit="1" customWidth="1"/>
    <col min="8584" max="8584" width="7.5703125" bestFit="1" customWidth="1"/>
    <col min="8585" max="8585" width="10" bestFit="1" customWidth="1"/>
    <col min="8586" max="8586" width="12.85546875" bestFit="1" customWidth="1"/>
    <col min="8587" max="8587" width="7.5703125" bestFit="1" customWidth="1"/>
    <col min="8588" max="8588" width="10" bestFit="1" customWidth="1"/>
    <col min="8589" max="8589" width="12.85546875" bestFit="1" customWidth="1"/>
    <col min="8590" max="8590" width="7.5703125" bestFit="1" customWidth="1"/>
    <col min="8591" max="8591" width="10" bestFit="1" customWidth="1"/>
    <col min="8592" max="8592" width="12.85546875" bestFit="1" customWidth="1"/>
    <col min="8593" max="8593" width="7.5703125" bestFit="1" customWidth="1"/>
    <col min="8594" max="8594" width="10" bestFit="1" customWidth="1"/>
    <col min="8595" max="8595" width="12.85546875" bestFit="1" customWidth="1"/>
    <col min="8596" max="8596" width="7.5703125" bestFit="1" customWidth="1"/>
    <col min="8597" max="8597" width="10" bestFit="1" customWidth="1"/>
    <col min="8598" max="8598" width="12.85546875" bestFit="1" customWidth="1"/>
    <col min="8599" max="8599" width="7.5703125" bestFit="1" customWidth="1"/>
    <col min="8600" max="8600" width="10" bestFit="1" customWidth="1"/>
    <col min="8601" max="8601" width="12.85546875" bestFit="1" customWidth="1"/>
    <col min="8602" max="8602" width="7.5703125" bestFit="1" customWidth="1"/>
    <col min="8603" max="8603" width="10" bestFit="1" customWidth="1"/>
    <col min="8604" max="8604" width="12.85546875" bestFit="1" customWidth="1"/>
    <col min="8605" max="8605" width="7.5703125" bestFit="1" customWidth="1"/>
    <col min="8606" max="8606" width="10" bestFit="1" customWidth="1"/>
    <col min="8607" max="8607" width="12.85546875" bestFit="1" customWidth="1"/>
    <col min="8608" max="8608" width="7.5703125" bestFit="1" customWidth="1"/>
    <col min="8609" max="8609" width="10" bestFit="1" customWidth="1"/>
    <col min="8610" max="8610" width="10.140625" customWidth="1"/>
    <col min="8611" max="8640" width="0" hidden="1" customWidth="1"/>
    <col min="8718" max="8718" width="41.5703125" bestFit="1" customWidth="1"/>
    <col min="8719" max="8719" width="14" bestFit="1" customWidth="1"/>
    <col min="8720" max="8720" width="9" customWidth="1"/>
    <col min="8721" max="8721" width="10" bestFit="1" customWidth="1"/>
    <col min="8722" max="8722" width="14" bestFit="1" customWidth="1"/>
    <col min="8723" max="8723" width="9" customWidth="1"/>
    <col min="8724" max="8724" width="10" bestFit="1" customWidth="1"/>
    <col min="8725" max="8725" width="14" bestFit="1" customWidth="1"/>
    <col min="8726" max="8726" width="9" customWidth="1"/>
    <col min="8727" max="8727" width="10" bestFit="1" customWidth="1"/>
    <col min="8728" max="8728" width="14" bestFit="1" customWidth="1"/>
    <col min="8729" max="8729" width="9" customWidth="1"/>
    <col min="8730" max="8730" width="10" bestFit="1" customWidth="1"/>
    <col min="8731" max="8731" width="14" bestFit="1" customWidth="1"/>
    <col min="8732" max="8732" width="9" customWidth="1"/>
    <col min="8733" max="8733" width="10" bestFit="1" customWidth="1"/>
    <col min="8734" max="8734" width="13.42578125" bestFit="1" customWidth="1"/>
    <col min="8735" max="8735" width="7.5703125" bestFit="1" customWidth="1"/>
    <col min="8736" max="8736" width="10" bestFit="1" customWidth="1"/>
    <col min="8737" max="8737" width="13.42578125" bestFit="1" customWidth="1"/>
    <col min="8738" max="8738" width="7.5703125" bestFit="1" customWidth="1"/>
    <col min="8739" max="8739" width="10" bestFit="1" customWidth="1"/>
    <col min="8740" max="8740" width="16" bestFit="1" customWidth="1"/>
    <col min="8741" max="8741" width="7.5703125" bestFit="1" customWidth="1"/>
    <col min="8742" max="8742" width="10" bestFit="1" customWidth="1"/>
    <col min="8743" max="8743" width="12.5703125" bestFit="1" customWidth="1"/>
    <col min="8744" max="8744" width="7.5703125" bestFit="1" customWidth="1"/>
    <col min="8745" max="8745" width="10" bestFit="1" customWidth="1"/>
    <col min="8746" max="8746" width="12.5703125" bestFit="1" customWidth="1"/>
    <col min="8747" max="8747" width="7.5703125" bestFit="1" customWidth="1"/>
    <col min="8748" max="8748" width="10" bestFit="1" customWidth="1"/>
    <col min="8749" max="8749" width="13.42578125" bestFit="1" customWidth="1"/>
    <col min="8750" max="8750" width="7.5703125" bestFit="1" customWidth="1"/>
    <col min="8751" max="8751" width="10" bestFit="1" customWidth="1"/>
    <col min="8752" max="8752" width="15.28515625" bestFit="1" customWidth="1"/>
    <col min="8753" max="8753" width="7.5703125" bestFit="1" customWidth="1"/>
    <col min="8754" max="8754" width="10" bestFit="1" customWidth="1"/>
    <col min="8755" max="8755" width="12.5703125" bestFit="1" customWidth="1"/>
    <col min="8756" max="8756" width="7.5703125" bestFit="1" customWidth="1"/>
    <col min="8757" max="8757" width="10" bestFit="1" customWidth="1"/>
    <col min="8758" max="8758" width="12.85546875" bestFit="1" customWidth="1"/>
    <col min="8759" max="8759" width="7.5703125" bestFit="1" customWidth="1"/>
    <col min="8760" max="8760" width="10" bestFit="1" customWidth="1"/>
    <col min="8761" max="8761" width="12.85546875" bestFit="1" customWidth="1"/>
    <col min="8762" max="8762" width="7.5703125" bestFit="1" customWidth="1"/>
    <col min="8763" max="8763" width="10" bestFit="1" customWidth="1"/>
    <col min="8764" max="8764" width="12.85546875" bestFit="1" customWidth="1"/>
    <col min="8765" max="8765" width="7.5703125" bestFit="1" customWidth="1"/>
    <col min="8766" max="8766" width="10" bestFit="1" customWidth="1"/>
    <col min="8767" max="8767" width="12.85546875" bestFit="1" customWidth="1"/>
    <col min="8768" max="8768" width="7.5703125" bestFit="1" customWidth="1"/>
    <col min="8769" max="8769" width="10" bestFit="1" customWidth="1"/>
    <col min="8770" max="8770" width="12.85546875" bestFit="1" customWidth="1"/>
    <col min="8771" max="8771" width="7.5703125" bestFit="1" customWidth="1"/>
    <col min="8772" max="8772" width="10" bestFit="1" customWidth="1"/>
    <col min="8773" max="8773" width="12.85546875" bestFit="1" customWidth="1"/>
    <col min="8774" max="8774" width="7.5703125" bestFit="1" customWidth="1"/>
    <col min="8775" max="8775" width="10" bestFit="1" customWidth="1"/>
    <col min="8776" max="8776" width="12.85546875" bestFit="1" customWidth="1"/>
    <col min="8777" max="8777" width="7.5703125" bestFit="1" customWidth="1"/>
    <col min="8778" max="8778" width="10" bestFit="1" customWidth="1"/>
    <col min="8779" max="8779" width="12.85546875" bestFit="1" customWidth="1"/>
    <col min="8780" max="8780" width="7.5703125" bestFit="1" customWidth="1"/>
    <col min="8781" max="8781" width="10" bestFit="1" customWidth="1"/>
    <col min="8782" max="8782" width="12.85546875" bestFit="1" customWidth="1"/>
    <col min="8783" max="8783" width="7.5703125" bestFit="1" customWidth="1"/>
    <col min="8784" max="8784" width="10" bestFit="1" customWidth="1"/>
    <col min="8785" max="8785" width="12.85546875" bestFit="1" customWidth="1"/>
    <col min="8786" max="8786" width="7.5703125" bestFit="1" customWidth="1"/>
    <col min="8787" max="8787" width="10" bestFit="1" customWidth="1"/>
    <col min="8788" max="8788" width="12.85546875" bestFit="1" customWidth="1"/>
    <col min="8789" max="8789" width="7.5703125" bestFit="1" customWidth="1"/>
    <col min="8790" max="8790" width="10" bestFit="1" customWidth="1"/>
    <col min="8791" max="8791" width="12.85546875" bestFit="1" customWidth="1"/>
    <col min="8792" max="8792" width="7.5703125" bestFit="1" customWidth="1"/>
    <col min="8793" max="8793" width="10" bestFit="1" customWidth="1"/>
    <col min="8794" max="8794" width="12.85546875" bestFit="1" customWidth="1"/>
    <col min="8795" max="8795" width="7.5703125" bestFit="1" customWidth="1"/>
    <col min="8796" max="8796" width="10" bestFit="1" customWidth="1"/>
    <col min="8797" max="8797" width="12.85546875" bestFit="1" customWidth="1"/>
    <col min="8798" max="8798" width="7.5703125" bestFit="1" customWidth="1"/>
    <col min="8799" max="8799" width="10" bestFit="1" customWidth="1"/>
    <col min="8800" max="8800" width="12.85546875" bestFit="1" customWidth="1"/>
    <col min="8801" max="8801" width="7.5703125" bestFit="1" customWidth="1"/>
    <col min="8802" max="8802" width="10" bestFit="1" customWidth="1"/>
    <col min="8803" max="8803" width="12.85546875" bestFit="1" customWidth="1"/>
    <col min="8804" max="8804" width="7.5703125" bestFit="1" customWidth="1"/>
    <col min="8805" max="8805" width="10" bestFit="1" customWidth="1"/>
    <col min="8806" max="8806" width="12.85546875" bestFit="1" customWidth="1"/>
    <col min="8807" max="8807" width="7.5703125" bestFit="1" customWidth="1"/>
    <col min="8808" max="8808" width="10" bestFit="1" customWidth="1"/>
    <col min="8809" max="8809" width="12.85546875" bestFit="1" customWidth="1"/>
    <col min="8810" max="8810" width="7.5703125" bestFit="1" customWidth="1"/>
    <col min="8811" max="8811" width="10" bestFit="1" customWidth="1"/>
    <col min="8812" max="8812" width="12.85546875" bestFit="1" customWidth="1"/>
    <col min="8813" max="8813" width="7.5703125" bestFit="1" customWidth="1"/>
    <col min="8814" max="8814" width="10" bestFit="1" customWidth="1"/>
    <col min="8815" max="8815" width="12.85546875" bestFit="1" customWidth="1"/>
    <col min="8816" max="8816" width="7.5703125" bestFit="1" customWidth="1"/>
    <col min="8817" max="8817" width="10" bestFit="1" customWidth="1"/>
    <col min="8818" max="8818" width="12.85546875" bestFit="1" customWidth="1"/>
    <col min="8819" max="8819" width="7.5703125" bestFit="1" customWidth="1"/>
    <col min="8820" max="8820" width="10" bestFit="1" customWidth="1"/>
    <col min="8821" max="8821" width="12.85546875" bestFit="1" customWidth="1"/>
    <col min="8822" max="8822" width="7.5703125" bestFit="1" customWidth="1"/>
    <col min="8823" max="8823" width="10" bestFit="1" customWidth="1"/>
    <col min="8824" max="8824" width="12.85546875" bestFit="1" customWidth="1"/>
    <col min="8825" max="8825" width="7.5703125" bestFit="1" customWidth="1"/>
    <col min="8826" max="8826" width="10" bestFit="1" customWidth="1"/>
    <col min="8827" max="8827" width="12.85546875" bestFit="1" customWidth="1"/>
    <col min="8828" max="8828" width="7.5703125" bestFit="1" customWidth="1"/>
    <col min="8829" max="8829" width="10" bestFit="1" customWidth="1"/>
    <col min="8830" max="8830" width="12.85546875" bestFit="1" customWidth="1"/>
    <col min="8831" max="8831" width="7.5703125" bestFit="1" customWidth="1"/>
    <col min="8832" max="8832" width="10" bestFit="1" customWidth="1"/>
    <col min="8833" max="8833" width="12.85546875" bestFit="1" customWidth="1"/>
    <col min="8834" max="8834" width="7.5703125" bestFit="1" customWidth="1"/>
    <col min="8835" max="8835" width="10" bestFit="1" customWidth="1"/>
    <col min="8836" max="8836" width="12.85546875" bestFit="1" customWidth="1"/>
    <col min="8837" max="8837" width="7.5703125" bestFit="1" customWidth="1"/>
    <col min="8838" max="8838" width="10" bestFit="1" customWidth="1"/>
    <col min="8839" max="8839" width="12.85546875" bestFit="1" customWidth="1"/>
    <col min="8840" max="8840" width="7.5703125" bestFit="1" customWidth="1"/>
    <col min="8841" max="8841" width="10" bestFit="1" customWidth="1"/>
    <col min="8842" max="8842" width="12.85546875" bestFit="1" customWidth="1"/>
    <col min="8843" max="8843" width="7.5703125" bestFit="1" customWidth="1"/>
    <col min="8844" max="8844" width="10" bestFit="1" customWidth="1"/>
    <col min="8845" max="8845" width="12.85546875" bestFit="1" customWidth="1"/>
    <col min="8846" max="8846" width="7.5703125" bestFit="1" customWidth="1"/>
    <col min="8847" max="8847" width="10" bestFit="1" customWidth="1"/>
    <col min="8848" max="8848" width="12.85546875" bestFit="1" customWidth="1"/>
    <col min="8849" max="8849" width="7.5703125" bestFit="1" customWidth="1"/>
    <col min="8850" max="8850" width="10" bestFit="1" customWidth="1"/>
    <col min="8851" max="8851" width="12.85546875" bestFit="1" customWidth="1"/>
    <col min="8852" max="8852" width="7.5703125" bestFit="1" customWidth="1"/>
    <col min="8853" max="8853" width="10" bestFit="1" customWidth="1"/>
    <col min="8854" max="8854" width="12.85546875" bestFit="1" customWidth="1"/>
    <col min="8855" max="8855" width="7.5703125" bestFit="1" customWidth="1"/>
    <col min="8856" max="8856" width="10" bestFit="1" customWidth="1"/>
    <col min="8857" max="8857" width="12.85546875" bestFit="1" customWidth="1"/>
    <col min="8858" max="8858" width="7.5703125" bestFit="1" customWidth="1"/>
    <col min="8859" max="8859" width="10" bestFit="1" customWidth="1"/>
    <col min="8860" max="8860" width="12.85546875" bestFit="1" customWidth="1"/>
    <col min="8861" max="8861" width="7.5703125" bestFit="1" customWidth="1"/>
    <col min="8862" max="8862" width="10" bestFit="1" customWidth="1"/>
    <col min="8863" max="8863" width="12.85546875" bestFit="1" customWidth="1"/>
    <col min="8864" max="8864" width="7.5703125" bestFit="1" customWidth="1"/>
    <col min="8865" max="8865" width="10" bestFit="1" customWidth="1"/>
    <col min="8866" max="8866" width="10.140625" customWidth="1"/>
    <col min="8867" max="8896" width="0" hidden="1" customWidth="1"/>
    <col min="8974" max="8974" width="41.5703125" bestFit="1" customWidth="1"/>
    <col min="8975" max="8975" width="14" bestFit="1" customWidth="1"/>
    <col min="8976" max="8976" width="9" customWidth="1"/>
    <col min="8977" max="8977" width="10" bestFit="1" customWidth="1"/>
    <col min="8978" max="8978" width="14" bestFit="1" customWidth="1"/>
    <col min="8979" max="8979" width="9" customWidth="1"/>
    <col min="8980" max="8980" width="10" bestFit="1" customWidth="1"/>
    <col min="8981" max="8981" width="14" bestFit="1" customWidth="1"/>
    <col min="8982" max="8982" width="9" customWidth="1"/>
    <col min="8983" max="8983" width="10" bestFit="1" customWidth="1"/>
    <col min="8984" max="8984" width="14" bestFit="1" customWidth="1"/>
    <col min="8985" max="8985" width="9" customWidth="1"/>
    <col min="8986" max="8986" width="10" bestFit="1" customWidth="1"/>
    <col min="8987" max="8987" width="14" bestFit="1" customWidth="1"/>
    <col min="8988" max="8988" width="9" customWidth="1"/>
    <col min="8989" max="8989" width="10" bestFit="1" customWidth="1"/>
    <col min="8990" max="8990" width="13.42578125" bestFit="1" customWidth="1"/>
    <col min="8991" max="8991" width="7.5703125" bestFit="1" customWidth="1"/>
    <col min="8992" max="8992" width="10" bestFit="1" customWidth="1"/>
    <col min="8993" max="8993" width="13.42578125" bestFit="1" customWidth="1"/>
    <col min="8994" max="8994" width="7.5703125" bestFit="1" customWidth="1"/>
    <col min="8995" max="8995" width="10" bestFit="1" customWidth="1"/>
    <col min="8996" max="8996" width="16" bestFit="1" customWidth="1"/>
    <col min="8997" max="8997" width="7.5703125" bestFit="1" customWidth="1"/>
    <col min="8998" max="8998" width="10" bestFit="1" customWidth="1"/>
    <col min="8999" max="8999" width="12.5703125" bestFit="1" customWidth="1"/>
    <col min="9000" max="9000" width="7.5703125" bestFit="1" customWidth="1"/>
    <col min="9001" max="9001" width="10" bestFit="1" customWidth="1"/>
    <col min="9002" max="9002" width="12.5703125" bestFit="1" customWidth="1"/>
    <col min="9003" max="9003" width="7.5703125" bestFit="1" customWidth="1"/>
    <col min="9004" max="9004" width="10" bestFit="1" customWidth="1"/>
    <col min="9005" max="9005" width="13.42578125" bestFit="1" customWidth="1"/>
    <col min="9006" max="9006" width="7.5703125" bestFit="1" customWidth="1"/>
    <col min="9007" max="9007" width="10" bestFit="1" customWidth="1"/>
    <col min="9008" max="9008" width="15.28515625" bestFit="1" customWidth="1"/>
    <col min="9009" max="9009" width="7.5703125" bestFit="1" customWidth="1"/>
    <col min="9010" max="9010" width="10" bestFit="1" customWidth="1"/>
    <col min="9011" max="9011" width="12.5703125" bestFit="1" customWidth="1"/>
    <col min="9012" max="9012" width="7.5703125" bestFit="1" customWidth="1"/>
    <col min="9013" max="9013" width="10" bestFit="1" customWidth="1"/>
    <col min="9014" max="9014" width="12.85546875" bestFit="1" customWidth="1"/>
    <col min="9015" max="9015" width="7.5703125" bestFit="1" customWidth="1"/>
    <col min="9016" max="9016" width="10" bestFit="1" customWidth="1"/>
    <col min="9017" max="9017" width="12.85546875" bestFit="1" customWidth="1"/>
    <col min="9018" max="9018" width="7.5703125" bestFit="1" customWidth="1"/>
    <col min="9019" max="9019" width="10" bestFit="1" customWidth="1"/>
    <col min="9020" max="9020" width="12.85546875" bestFit="1" customWidth="1"/>
    <col min="9021" max="9021" width="7.5703125" bestFit="1" customWidth="1"/>
    <col min="9022" max="9022" width="10" bestFit="1" customWidth="1"/>
    <col min="9023" max="9023" width="12.85546875" bestFit="1" customWidth="1"/>
    <col min="9024" max="9024" width="7.5703125" bestFit="1" customWidth="1"/>
    <col min="9025" max="9025" width="10" bestFit="1" customWidth="1"/>
    <col min="9026" max="9026" width="12.85546875" bestFit="1" customWidth="1"/>
    <col min="9027" max="9027" width="7.5703125" bestFit="1" customWidth="1"/>
    <col min="9028" max="9028" width="10" bestFit="1" customWidth="1"/>
    <col min="9029" max="9029" width="12.85546875" bestFit="1" customWidth="1"/>
    <col min="9030" max="9030" width="7.5703125" bestFit="1" customWidth="1"/>
    <col min="9031" max="9031" width="10" bestFit="1" customWidth="1"/>
    <col min="9032" max="9032" width="12.85546875" bestFit="1" customWidth="1"/>
    <col min="9033" max="9033" width="7.5703125" bestFit="1" customWidth="1"/>
    <col min="9034" max="9034" width="10" bestFit="1" customWidth="1"/>
    <col min="9035" max="9035" width="12.85546875" bestFit="1" customWidth="1"/>
    <col min="9036" max="9036" width="7.5703125" bestFit="1" customWidth="1"/>
    <col min="9037" max="9037" width="10" bestFit="1" customWidth="1"/>
    <col min="9038" max="9038" width="12.85546875" bestFit="1" customWidth="1"/>
    <col min="9039" max="9039" width="7.5703125" bestFit="1" customWidth="1"/>
    <col min="9040" max="9040" width="10" bestFit="1" customWidth="1"/>
    <col min="9041" max="9041" width="12.85546875" bestFit="1" customWidth="1"/>
    <col min="9042" max="9042" width="7.5703125" bestFit="1" customWidth="1"/>
    <col min="9043" max="9043" width="10" bestFit="1" customWidth="1"/>
    <col min="9044" max="9044" width="12.85546875" bestFit="1" customWidth="1"/>
    <col min="9045" max="9045" width="7.5703125" bestFit="1" customWidth="1"/>
    <col min="9046" max="9046" width="10" bestFit="1" customWidth="1"/>
    <col min="9047" max="9047" width="12.85546875" bestFit="1" customWidth="1"/>
    <col min="9048" max="9048" width="7.5703125" bestFit="1" customWidth="1"/>
    <col min="9049" max="9049" width="10" bestFit="1" customWidth="1"/>
    <col min="9050" max="9050" width="12.85546875" bestFit="1" customWidth="1"/>
    <col min="9051" max="9051" width="7.5703125" bestFit="1" customWidth="1"/>
    <col min="9052" max="9052" width="10" bestFit="1" customWidth="1"/>
    <col min="9053" max="9053" width="12.85546875" bestFit="1" customWidth="1"/>
    <col min="9054" max="9054" width="7.5703125" bestFit="1" customWidth="1"/>
    <col min="9055" max="9055" width="10" bestFit="1" customWidth="1"/>
    <col min="9056" max="9056" width="12.85546875" bestFit="1" customWidth="1"/>
    <col min="9057" max="9057" width="7.5703125" bestFit="1" customWidth="1"/>
    <col min="9058" max="9058" width="10" bestFit="1" customWidth="1"/>
    <col min="9059" max="9059" width="12.85546875" bestFit="1" customWidth="1"/>
    <col min="9060" max="9060" width="7.5703125" bestFit="1" customWidth="1"/>
    <col min="9061" max="9061" width="10" bestFit="1" customWidth="1"/>
    <col min="9062" max="9062" width="12.85546875" bestFit="1" customWidth="1"/>
    <col min="9063" max="9063" width="7.5703125" bestFit="1" customWidth="1"/>
    <col min="9064" max="9064" width="10" bestFit="1" customWidth="1"/>
    <col min="9065" max="9065" width="12.85546875" bestFit="1" customWidth="1"/>
    <col min="9066" max="9066" width="7.5703125" bestFit="1" customWidth="1"/>
    <col min="9067" max="9067" width="10" bestFit="1" customWidth="1"/>
    <col min="9068" max="9068" width="12.85546875" bestFit="1" customWidth="1"/>
    <col min="9069" max="9069" width="7.5703125" bestFit="1" customWidth="1"/>
    <col min="9070" max="9070" width="10" bestFit="1" customWidth="1"/>
    <col min="9071" max="9071" width="12.85546875" bestFit="1" customWidth="1"/>
    <col min="9072" max="9072" width="7.5703125" bestFit="1" customWidth="1"/>
    <col min="9073" max="9073" width="10" bestFit="1" customWidth="1"/>
    <col min="9074" max="9074" width="12.85546875" bestFit="1" customWidth="1"/>
    <col min="9075" max="9075" width="7.5703125" bestFit="1" customWidth="1"/>
    <col min="9076" max="9076" width="10" bestFit="1" customWidth="1"/>
    <col min="9077" max="9077" width="12.85546875" bestFit="1" customWidth="1"/>
    <col min="9078" max="9078" width="7.5703125" bestFit="1" customWidth="1"/>
    <col min="9079" max="9079" width="10" bestFit="1" customWidth="1"/>
    <col min="9080" max="9080" width="12.85546875" bestFit="1" customWidth="1"/>
    <col min="9081" max="9081" width="7.5703125" bestFit="1" customWidth="1"/>
    <col min="9082" max="9082" width="10" bestFit="1" customWidth="1"/>
    <col min="9083" max="9083" width="12.85546875" bestFit="1" customWidth="1"/>
    <col min="9084" max="9084" width="7.5703125" bestFit="1" customWidth="1"/>
    <col min="9085" max="9085" width="10" bestFit="1" customWidth="1"/>
    <col min="9086" max="9086" width="12.85546875" bestFit="1" customWidth="1"/>
    <col min="9087" max="9087" width="7.5703125" bestFit="1" customWidth="1"/>
    <col min="9088" max="9088" width="10" bestFit="1" customWidth="1"/>
    <col min="9089" max="9089" width="12.85546875" bestFit="1" customWidth="1"/>
    <col min="9090" max="9090" width="7.5703125" bestFit="1" customWidth="1"/>
    <col min="9091" max="9091" width="10" bestFit="1" customWidth="1"/>
    <col min="9092" max="9092" width="12.85546875" bestFit="1" customWidth="1"/>
    <col min="9093" max="9093" width="7.5703125" bestFit="1" customWidth="1"/>
    <col min="9094" max="9094" width="10" bestFit="1" customWidth="1"/>
    <col min="9095" max="9095" width="12.85546875" bestFit="1" customWidth="1"/>
    <col min="9096" max="9096" width="7.5703125" bestFit="1" customWidth="1"/>
    <col min="9097" max="9097" width="10" bestFit="1" customWidth="1"/>
    <col min="9098" max="9098" width="12.85546875" bestFit="1" customWidth="1"/>
    <col min="9099" max="9099" width="7.5703125" bestFit="1" customWidth="1"/>
    <col min="9100" max="9100" width="10" bestFit="1" customWidth="1"/>
    <col min="9101" max="9101" width="12.85546875" bestFit="1" customWidth="1"/>
    <col min="9102" max="9102" width="7.5703125" bestFit="1" customWidth="1"/>
    <col min="9103" max="9103" width="10" bestFit="1" customWidth="1"/>
    <col min="9104" max="9104" width="12.85546875" bestFit="1" customWidth="1"/>
    <col min="9105" max="9105" width="7.5703125" bestFit="1" customWidth="1"/>
    <col min="9106" max="9106" width="10" bestFit="1" customWidth="1"/>
    <col min="9107" max="9107" width="12.85546875" bestFit="1" customWidth="1"/>
    <col min="9108" max="9108" width="7.5703125" bestFit="1" customWidth="1"/>
    <col min="9109" max="9109" width="10" bestFit="1" customWidth="1"/>
    <col min="9110" max="9110" width="12.85546875" bestFit="1" customWidth="1"/>
    <col min="9111" max="9111" width="7.5703125" bestFit="1" customWidth="1"/>
    <col min="9112" max="9112" width="10" bestFit="1" customWidth="1"/>
    <col min="9113" max="9113" width="12.85546875" bestFit="1" customWidth="1"/>
    <col min="9114" max="9114" width="7.5703125" bestFit="1" customWidth="1"/>
    <col min="9115" max="9115" width="10" bestFit="1" customWidth="1"/>
    <col min="9116" max="9116" width="12.85546875" bestFit="1" customWidth="1"/>
    <col min="9117" max="9117" width="7.5703125" bestFit="1" customWidth="1"/>
    <col min="9118" max="9118" width="10" bestFit="1" customWidth="1"/>
    <col min="9119" max="9119" width="12.85546875" bestFit="1" customWidth="1"/>
    <col min="9120" max="9120" width="7.5703125" bestFit="1" customWidth="1"/>
    <col min="9121" max="9121" width="10" bestFit="1" customWidth="1"/>
    <col min="9122" max="9122" width="10.140625" customWidth="1"/>
    <col min="9123" max="9152" width="0" hidden="1" customWidth="1"/>
    <col min="9230" max="9230" width="41.5703125" bestFit="1" customWidth="1"/>
    <col min="9231" max="9231" width="14" bestFit="1" customWidth="1"/>
    <col min="9232" max="9232" width="9" customWidth="1"/>
    <col min="9233" max="9233" width="10" bestFit="1" customWidth="1"/>
    <col min="9234" max="9234" width="14" bestFit="1" customWidth="1"/>
    <col min="9235" max="9235" width="9" customWidth="1"/>
    <col min="9236" max="9236" width="10" bestFit="1" customWidth="1"/>
    <col min="9237" max="9237" width="14" bestFit="1" customWidth="1"/>
    <col min="9238" max="9238" width="9" customWidth="1"/>
    <col min="9239" max="9239" width="10" bestFit="1" customWidth="1"/>
    <col min="9240" max="9240" width="14" bestFit="1" customWidth="1"/>
    <col min="9241" max="9241" width="9" customWidth="1"/>
    <col min="9242" max="9242" width="10" bestFit="1" customWidth="1"/>
    <col min="9243" max="9243" width="14" bestFit="1" customWidth="1"/>
    <col min="9244" max="9244" width="9" customWidth="1"/>
    <col min="9245" max="9245" width="10" bestFit="1" customWidth="1"/>
    <col min="9246" max="9246" width="13.42578125" bestFit="1" customWidth="1"/>
    <col min="9247" max="9247" width="7.5703125" bestFit="1" customWidth="1"/>
    <col min="9248" max="9248" width="10" bestFit="1" customWidth="1"/>
    <col min="9249" max="9249" width="13.42578125" bestFit="1" customWidth="1"/>
    <col min="9250" max="9250" width="7.5703125" bestFit="1" customWidth="1"/>
    <col min="9251" max="9251" width="10" bestFit="1" customWidth="1"/>
    <col min="9252" max="9252" width="16" bestFit="1" customWidth="1"/>
    <col min="9253" max="9253" width="7.5703125" bestFit="1" customWidth="1"/>
    <col min="9254" max="9254" width="10" bestFit="1" customWidth="1"/>
    <col min="9255" max="9255" width="12.5703125" bestFit="1" customWidth="1"/>
    <col min="9256" max="9256" width="7.5703125" bestFit="1" customWidth="1"/>
    <col min="9257" max="9257" width="10" bestFit="1" customWidth="1"/>
    <col min="9258" max="9258" width="12.5703125" bestFit="1" customWidth="1"/>
    <col min="9259" max="9259" width="7.5703125" bestFit="1" customWidth="1"/>
    <col min="9260" max="9260" width="10" bestFit="1" customWidth="1"/>
    <col min="9261" max="9261" width="13.42578125" bestFit="1" customWidth="1"/>
    <col min="9262" max="9262" width="7.5703125" bestFit="1" customWidth="1"/>
    <col min="9263" max="9263" width="10" bestFit="1" customWidth="1"/>
    <col min="9264" max="9264" width="15.28515625" bestFit="1" customWidth="1"/>
    <col min="9265" max="9265" width="7.5703125" bestFit="1" customWidth="1"/>
    <col min="9266" max="9266" width="10" bestFit="1" customWidth="1"/>
    <col min="9267" max="9267" width="12.5703125" bestFit="1" customWidth="1"/>
    <col min="9268" max="9268" width="7.5703125" bestFit="1" customWidth="1"/>
    <col min="9269" max="9269" width="10" bestFit="1" customWidth="1"/>
    <col min="9270" max="9270" width="12.85546875" bestFit="1" customWidth="1"/>
    <col min="9271" max="9271" width="7.5703125" bestFit="1" customWidth="1"/>
    <col min="9272" max="9272" width="10" bestFit="1" customWidth="1"/>
    <col min="9273" max="9273" width="12.85546875" bestFit="1" customWidth="1"/>
    <col min="9274" max="9274" width="7.5703125" bestFit="1" customWidth="1"/>
    <col min="9275" max="9275" width="10" bestFit="1" customWidth="1"/>
    <col min="9276" max="9276" width="12.85546875" bestFit="1" customWidth="1"/>
    <col min="9277" max="9277" width="7.5703125" bestFit="1" customWidth="1"/>
    <col min="9278" max="9278" width="10" bestFit="1" customWidth="1"/>
    <col min="9279" max="9279" width="12.85546875" bestFit="1" customWidth="1"/>
    <col min="9280" max="9280" width="7.5703125" bestFit="1" customWidth="1"/>
    <col min="9281" max="9281" width="10" bestFit="1" customWidth="1"/>
    <col min="9282" max="9282" width="12.85546875" bestFit="1" customWidth="1"/>
    <col min="9283" max="9283" width="7.5703125" bestFit="1" customWidth="1"/>
    <col min="9284" max="9284" width="10" bestFit="1" customWidth="1"/>
    <col min="9285" max="9285" width="12.85546875" bestFit="1" customWidth="1"/>
    <col min="9286" max="9286" width="7.5703125" bestFit="1" customWidth="1"/>
    <col min="9287" max="9287" width="10" bestFit="1" customWidth="1"/>
    <col min="9288" max="9288" width="12.85546875" bestFit="1" customWidth="1"/>
    <col min="9289" max="9289" width="7.5703125" bestFit="1" customWidth="1"/>
    <col min="9290" max="9290" width="10" bestFit="1" customWidth="1"/>
    <col min="9291" max="9291" width="12.85546875" bestFit="1" customWidth="1"/>
    <col min="9292" max="9292" width="7.5703125" bestFit="1" customWidth="1"/>
    <col min="9293" max="9293" width="10" bestFit="1" customWidth="1"/>
    <col min="9294" max="9294" width="12.85546875" bestFit="1" customWidth="1"/>
    <col min="9295" max="9295" width="7.5703125" bestFit="1" customWidth="1"/>
    <col min="9296" max="9296" width="10" bestFit="1" customWidth="1"/>
    <col min="9297" max="9297" width="12.85546875" bestFit="1" customWidth="1"/>
    <col min="9298" max="9298" width="7.5703125" bestFit="1" customWidth="1"/>
    <col min="9299" max="9299" width="10" bestFit="1" customWidth="1"/>
    <col min="9300" max="9300" width="12.85546875" bestFit="1" customWidth="1"/>
    <col min="9301" max="9301" width="7.5703125" bestFit="1" customWidth="1"/>
    <col min="9302" max="9302" width="10" bestFit="1" customWidth="1"/>
    <col min="9303" max="9303" width="12.85546875" bestFit="1" customWidth="1"/>
    <col min="9304" max="9304" width="7.5703125" bestFit="1" customWidth="1"/>
    <col min="9305" max="9305" width="10" bestFit="1" customWidth="1"/>
    <col min="9306" max="9306" width="12.85546875" bestFit="1" customWidth="1"/>
    <col min="9307" max="9307" width="7.5703125" bestFit="1" customWidth="1"/>
    <col min="9308" max="9308" width="10" bestFit="1" customWidth="1"/>
    <col min="9309" max="9309" width="12.85546875" bestFit="1" customWidth="1"/>
    <col min="9310" max="9310" width="7.5703125" bestFit="1" customWidth="1"/>
    <col min="9311" max="9311" width="10" bestFit="1" customWidth="1"/>
    <col min="9312" max="9312" width="12.85546875" bestFit="1" customWidth="1"/>
    <col min="9313" max="9313" width="7.5703125" bestFit="1" customWidth="1"/>
    <col min="9314" max="9314" width="10" bestFit="1" customWidth="1"/>
    <col min="9315" max="9315" width="12.85546875" bestFit="1" customWidth="1"/>
    <col min="9316" max="9316" width="7.5703125" bestFit="1" customWidth="1"/>
    <col min="9317" max="9317" width="10" bestFit="1" customWidth="1"/>
    <col min="9318" max="9318" width="12.85546875" bestFit="1" customWidth="1"/>
    <col min="9319" max="9319" width="7.5703125" bestFit="1" customWidth="1"/>
    <col min="9320" max="9320" width="10" bestFit="1" customWidth="1"/>
    <col min="9321" max="9321" width="12.85546875" bestFit="1" customWidth="1"/>
    <col min="9322" max="9322" width="7.5703125" bestFit="1" customWidth="1"/>
    <col min="9323" max="9323" width="10" bestFit="1" customWidth="1"/>
    <col min="9324" max="9324" width="12.85546875" bestFit="1" customWidth="1"/>
    <col min="9325" max="9325" width="7.5703125" bestFit="1" customWidth="1"/>
    <col min="9326" max="9326" width="10" bestFit="1" customWidth="1"/>
    <col min="9327" max="9327" width="12.85546875" bestFit="1" customWidth="1"/>
    <col min="9328" max="9328" width="7.5703125" bestFit="1" customWidth="1"/>
    <col min="9329" max="9329" width="10" bestFit="1" customWidth="1"/>
    <col min="9330" max="9330" width="12.85546875" bestFit="1" customWidth="1"/>
    <col min="9331" max="9331" width="7.5703125" bestFit="1" customWidth="1"/>
    <col min="9332" max="9332" width="10" bestFit="1" customWidth="1"/>
    <col min="9333" max="9333" width="12.85546875" bestFit="1" customWidth="1"/>
    <col min="9334" max="9334" width="7.5703125" bestFit="1" customWidth="1"/>
    <col min="9335" max="9335" width="10" bestFit="1" customWidth="1"/>
    <col min="9336" max="9336" width="12.85546875" bestFit="1" customWidth="1"/>
    <col min="9337" max="9337" width="7.5703125" bestFit="1" customWidth="1"/>
    <col min="9338" max="9338" width="10" bestFit="1" customWidth="1"/>
    <col min="9339" max="9339" width="12.85546875" bestFit="1" customWidth="1"/>
    <col min="9340" max="9340" width="7.5703125" bestFit="1" customWidth="1"/>
    <col min="9341" max="9341" width="10" bestFit="1" customWidth="1"/>
    <col min="9342" max="9342" width="12.85546875" bestFit="1" customWidth="1"/>
    <col min="9343" max="9343" width="7.5703125" bestFit="1" customWidth="1"/>
    <col min="9344" max="9344" width="10" bestFit="1" customWidth="1"/>
    <col min="9345" max="9345" width="12.85546875" bestFit="1" customWidth="1"/>
    <col min="9346" max="9346" width="7.5703125" bestFit="1" customWidth="1"/>
    <col min="9347" max="9347" width="10" bestFit="1" customWidth="1"/>
    <col min="9348" max="9348" width="12.85546875" bestFit="1" customWidth="1"/>
    <col min="9349" max="9349" width="7.5703125" bestFit="1" customWidth="1"/>
    <col min="9350" max="9350" width="10" bestFit="1" customWidth="1"/>
    <col min="9351" max="9351" width="12.85546875" bestFit="1" customWidth="1"/>
    <col min="9352" max="9352" width="7.5703125" bestFit="1" customWidth="1"/>
    <col min="9353" max="9353" width="10" bestFit="1" customWidth="1"/>
    <col min="9354" max="9354" width="12.85546875" bestFit="1" customWidth="1"/>
    <col min="9355" max="9355" width="7.5703125" bestFit="1" customWidth="1"/>
    <col min="9356" max="9356" width="10" bestFit="1" customWidth="1"/>
    <col min="9357" max="9357" width="12.85546875" bestFit="1" customWidth="1"/>
    <col min="9358" max="9358" width="7.5703125" bestFit="1" customWidth="1"/>
    <col min="9359" max="9359" width="10" bestFit="1" customWidth="1"/>
    <col min="9360" max="9360" width="12.85546875" bestFit="1" customWidth="1"/>
    <col min="9361" max="9361" width="7.5703125" bestFit="1" customWidth="1"/>
    <col min="9362" max="9362" width="10" bestFit="1" customWidth="1"/>
    <col min="9363" max="9363" width="12.85546875" bestFit="1" customWidth="1"/>
    <col min="9364" max="9364" width="7.5703125" bestFit="1" customWidth="1"/>
    <col min="9365" max="9365" width="10" bestFit="1" customWidth="1"/>
    <col min="9366" max="9366" width="12.85546875" bestFit="1" customWidth="1"/>
    <col min="9367" max="9367" width="7.5703125" bestFit="1" customWidth="1"/>
    <col min="9368" max="9368" width="10" bestFit="1" customWidth="1"/>
    <col min="9369" max="9369" width="12.85546875" bestFit="1" customWidth="1"/>
    <col min="9370" max="9370" width="7.5703125" bestFit="1" customWidth="1"/>
    <col min="9371" max="9371" width="10" bestFit="1" customWidth="1"/>
    <col min="9372" max="9372" width="12.85546875" bestFit="1" customWidth="1"/>
    <col min="9373" max="9373" width="7.5703125" bestFit="1" customWidth="1"/>
    <col min="9374" max="9374" width="10" bestFit="1" customWidth="1"/>
    <col min="9375" max="9375" width="12.85546875" bestFit="1" customWidth="1"/>
    <col min="9376" max="9376" width="7.5703125" bestFit="1" customWidth="1"/>
    <col min="9377" max="9377" width="10" bestFit="1" customWidth="1"/>
    <col min="9378" max="9378" width="10.140625" customWidth="1"/>
    <col min="9379" max="9408" width="0" hidden="1" customWidth="1"/>
    <col min="9486" max="9486" width="41.5703125" bestFit="1" customWidth="1"/>
    <col min="9487" max="9487" width="14" bestFit="1" customWidth="1"/>
    <col min="9488" max="9488" width="9" customWidth="1"/>
    <col min="9489" max="9489" width="10" bestFit="1" customWidth="1"/>
    <col min="9490" max="9490" width="14" bestFit="1" customWidth="1"/>
    <col min="9491" max="9491" width="9" customWidth="1"/>
    <col min="9492" max="9492" width="10" bestFit="1" customWidth="1"/>
    <col min="9493" max="9493" width="14" bestFit="1" customWidth="1"/>
    <col min="9494" max="9494" width="9" customWidth="1"/>
    <col min="9495" max="9495" width="10" bestFit="1" customWidth="1"/>
    <col min="9496" max="9496" width="14" bestFit="1" customWidth="1"/>
    <col min="9497" max="9497" width="9" customWidth="1"/>
    <col min="9498" max="9498" width="10" bestFit="1" customWidth="1"/>
    <col min="9499" max="9499" width="14" bestFit="1" customWidth="1"/>
    <col min="9500" max="9500" width="9" customWidth="1"/>
    <col min="9501" max="9501" width="10" bestFit="1" customWidth="1"/>
    <col min="9502" max="9502" width="13.42578125" bestFit="1" customWidth="1"/>
    <col min="9503" max="9503" width="7.5703125" bestFit="1" customWidth="1"/>
    <col min="9504" max="9504" width="10" bestFit="1" customWidth="1"/>
    <col min="9505" max="9505" width="13.42578125" bestFit="1" customWidth="1"/>
    <col min="9506" max="9506" width="7.5703125" bestFit="1" customWidth="1"/>
    <col min="9507" max="9507" width="10" bestFit="1" customWidth="1"/>
    <col min="9508" max="9508" width="16" bestFit="1" customWidth="1"/>
    <col min="9509" max="9509" width="7.5703125" bestFit="1" customWidth="1"/>
    <col min="9510" max="9510" width="10" bestFit="1" customWidth="1"/>
    <col min="9511" max="9511" width="12.5703125" bestFit="1" customWidth="1"/>
    <col min="9512" max="9512" width="7.5703125" bestFit="1" customWidth="1"/>
    <col min="9513" max="9513" width="10" bestFit="1" customWidth="1"/>
    <col min="9514" max="9514" width="12.5703125" bestFit="1" customWidth="1"/>
    <col min="9515" max="9515" width="7.5703125" bestFit="1" customWidth="1"/>
    <col min="9516" max="9516" width="10" bestFit="1" customWidth="1"/>
    <col min="9517" max="9517" width="13.42578125" bestFit="1" customWidth="1"/>
    <col min="9518" max="9518" width="7.5703125" bestFit="1" customWidth="1"/>
    <col min="9519" max="9519" width="10" bestFit="1" customWidth="1"/>
    <col min="9520" max="9520" width="15.28515625" bestFit="1" customWidth="1"/>
    <col min="9521" max="9521" width="7.5703125" bestFit="1" customWidth="1"/>
    <col min="9522" max="9522" width="10" bestFit="1" customWidth="1"/>
    <col min="9523" max="9523" width="12.5703125" bestFit="1" customWidth="1"/>
    <col min="9524" max="9524" width="7.5703125" bestFit="1" customWidth="1"/>
    <col min="9525" max="9525" width="10" bestFit="1" customWidth="1"/>
    <col min="9526" max="9526" width="12.85546875" bestFit="1" customWidth="1"/>
    <col min="9527" max="9527" width="7.5703125" bestFit="1" customWidth="1"/>
    <col min="9528" max="9528" width="10" bestFit="1" customWidth="1"/>
    <col min="9529" max="9529" width="12.85546875" bestFit="1" customWidth="1"/>
    <col min="9530" max="9530" width="7.5703125" bestFit="1" customWidth="1"/>
    <col min="9531" max="9531" width="10" bestFit="1" customWidth="1"/>
    <col min="9532" max="9532" width="12.85546875" bestFit="1" customWidth="1"/>
    <col min="9533" max="9533" width="7.5703125" bestFit="1" customWidth="1"/>
    <col min="9534" max="9534" width="10" bestFit="1" customWidth="1"/>
    <col min="9535" max="9535" width="12.85546875" bestFit="1" customWidth="1"/>
    <col min="9536" max="9536" width="7.5703125" bestFit="1" customWidth="1"/>
    <col min="9537" max="9537" width="10" bestFit="1" customWidth="1"/>
    <col min="9538" max="9538" width="12.85546875" bestFit="1" customWidth="1"/>
    <col min="9539" max="9539" width="7.5703125" bestFit="1" customWidth="1"/>
    <col min="9540" max="9540" width="10" bestFit="1" customWidth="1"/>
    <col min="9541" max="9541" width="12.85546875" bestFit="1" customWidth="1"/>
    <col min="9542" max="9542" width="7.5703125" bestFit="1" customWidth="1"/>
    <col min="9543" max="9543" width="10" bestFit="1" customWidth="1"/>
    <col min="9544" max="9544" width="12.85546875" bestFit="1" customWidth="1"/>
    <col min="9545" max="9545" width="7.5703125" bestFit="1" customWidth="1"/>
    <col min="9546" max="9546" width="10" bestFit="1" customWidth="1"/>
    <col min="9547" max="9547" width="12.85546875" bestFit="1" customWidth="1"/>
    <col min="9548" max="9548" width="7.5703125" bestFit="1" customWidth="1"/>
    <col min="9549" max="9549" width="10" bestFit="1" customWidth="1"/>
    <col min="9550" max="9550" width="12.85546875" bestFit="1" customWidth="1"/>
    <col min="9551" max="9551" width="7.5703125" bestFit="1" customWidth="1"/>
    <col min="9552" max="9552" width="10" bestFit="1" customWidth="1"/>
    <col min="9553" max="9553" width="12.85546875" bestFit="1" customWidth="1"/>
    <col min="9554" max="9554" width="7.5703125" bestFit="1" customWidth="1"/>
    <col min="9555" max="9555" width="10" bestFit="1" customWidth="1"/>
    <col min="9556" max="9556" width="12.85546875" bestFit="1" customWidth="1"/>
    <col min="9557" max="9557" width="7.5703125" bestFit="1" customWidth="1"/>
    <col min="9558" max="9558" width="10" bestFit="1" customWidth="1"/>
    <col min="9559" max="9559" width="12.85546875" bestFit="1" customWidth="1"/>
    <col min="9560" max="9560" width="7.5703125" bestFit="1" customWidth="1"/>
    <col min="9561" max="9561" width="10" bestFit="1" customWidth="1"/>
    <col min="9562" max="9562" width="12.85546875" bestFit="1" customWidth="1"/>
    <col min="9563" max="9563" width="7.5703125" bestFit="1" customWidth="1"/>
    <col min="9564" max="9564" width="10" bestFit="1" customWidth="1"/>
    <col min="9565" max="9565" width="12.85546875" bestFit="1" customWidth="1"/>
    <col min="9566" max="9566" width="7.5703125" bestFit="1" customWidth="1"/>
    <col min="9567" max="9567" width="10" bestFit="1" customWidth="1"/>
    <col min="9568" max="9568" width="12.85546875" bestFit="1" customWidth="1"/>
    <col min="9569" max="9569" width="7.5703125" bestFit="1" customWidth="1"/>
    <col min="9570" max="9570" width="10" bestFit="1" customWidth="1"/>
    <col min="9571" max="9571" width="12.85546875" bestFit="1" customWidth="1"/>
    <col min="9572" max="9572" width="7.5703125" bestFit="1" customWidth="1"/>
    <col min="9573" max="9573" width="10" bestFit="1" customWidth="1"/>
    <col min="9574" max="9574" width="12.85546875" bestFit="1" customWidth="1"/>
    <col min="9575" max="9575" width="7.5703125" bestFit="1" customWidth="1"/>
    <col min="9576" max="9576" width="10" bestFit="1" customWidth="1"/>
    <col min="9577" max="9577" width="12.85546875" bestFit="1" customWidth="1"/>
    <col min="9578" max="9578" width="7.5703125" bestFit="1" customWidth="1"/>
    <col min="9579" max="9579" width="10" bestFit="1" customWidth="1"/>
    <col min="9580" max="9580" width="12.85546875" bestFit="1" customWidth="1"/>
    <col min="9581" max="9581" width="7.5703125" bestFit="1" customWidth="1"/>
    <col min="9582" max="9582" width="10" bestFit="1" customWidth="1"/>
    <col min="9583" max="9583" width="12.85546875" bestFit="1" customWidth="1"/>
    <col min="9584" max="9584" width="7.5703125" bestFit="1" customWidth="1"/>
    <col min="9585" max="9585" width="10" bestFit="1" customWidth="1"/>
    <col min="9586" max="9586" width="12.85546875" bestFit="1" customWidth="1"/>
    <col min="9587" max="9587" width="7.5703125" bestFit="1" customWidth="1"/>
    <col min="9588" max="9588" width="10" bestFit="1" customWidth="1"/>
    <col min="9589" max="9589" width="12.85546875" bestFit="1" customWidth="1"/>
    <col min="9590" max="9590" width="7.5703125" bestFit="1" customWidth="1"/>
    <col min="9591" max="9591" width="10" bestFit="1" customWidth="1"/>
    <col min="9592" max="9592" width="12.85546875" bestFit="1" customWidth="1"/>
    <col min="9593" max="9593" width="7.5703125" bestFit="1" customWidth="1"/>
    <col min="9594" max="9594" width="10" bestFit="1" customWidth="1"/>
    <col min="9595" max="9595" width="12.85546875" bestFit="1" customWidth="1"/>
    <col min="9596" max="9596" width="7.5703125" bestFit="1" customWidth="1"/>
    <col min="9597" max="9597" width="10" bestFit="1" customWidth="1"/>
    <col min="9598" max="9598" width="12.85546875" bestFit="1" customWidth="1"/>
    <col min="9599" max="9599" width="7.5703125" bestFit="1" customWidth="1"/>
    <col min="9600" max="9600" width="10" bestFit="1" customWidth="1"/>
    <col min="9601" max="9601" width="12.85546875" bestFit="1" customWidth="1"/>
    <col min="9602" max="9602" width="7.5703125" bestFit="1" customWidth="1"/>
    <col min="9603" max="9603" width="10" bestFit="1" customWidth="1"/>
    <col min="9604" max="9604" width="12.85546875" bestFit="1" customWidth="1"/>
    <col min="9605" max="9605" width="7.5703125" bestFit="1" customWidth="1"/>
    <col min="9606" max="9606" width="10" bestFit="1" customWidth="1"/>
    <col min="9607" max="9607" width="12.85546875" bestFit="1" customWidth="1"/>
    <col min="9608" max="9608" width="7.5703125" bestFit="1" customWidth="1"/>
    <col min="9609" max="9609" width="10" bestFit="1" customWidth="1"/>
    <col min="9610" max="9610" width="12.85546875" bestFit="1" customWidth="1"/>
    <col min="9611" max="9611" width="7.5703125" bestFit="1" customWidth="1"/>
    <col min="9612" max="9612" width="10" bestFit="1" customWidth="1"/>
    <col min="9613" max="9613" width="12.85546875" bestFit="1" customWidth="1"/>
    <col min="9614" max="9614" width="7.5703125" bestFit="1" customWidth="1"/>
    <col min="9615" max="9615" width="10" bestFit="1" customWidth="1"/>
    <col min="9616" max="9616" width="12.85546875" bestFit="1" customWidth="1"/>
    <col min="9617" max="9617" width="7.5703125" bestFit="1" customWidth="1"/>
    <col min="9618" max="9618" width="10" bestFit="1" customWidth="1"/>
    <col min="9619" max="9619" width="12.85546875" bestFit="1" customWidth="1"/>
    <col min="9620" max="9620" width="7.5703125" bestFit="1" customWidth="1"/>
    <col min="9621" max="9621" width="10" bestFit="1" customWidth="1"/>
    <col min="9622" max="9622" width="12.85546875" bestFit="1" customWidth="1"/>
    <col min="9623" max="9623" width="7.5703125" bestFit="1" customWidth="1"/>
    <col min="9624" max="9624" width="10" bestFit="1" customWidth="1"/>
    <col min="9625" max="9625" width="12.85546875" bestFit="1" customWidth="1"/>
    <col min="9626" max="9626" width="7.5703125" bestFit="1" customWidth="1"/>
    <col min="9627" max="9627" width="10" bestFit="1" customWidth="1"/>
    <col min="9628" max="9628" width="12.85546875" bestFit="1" customWidth="1"/>
    <col min="9629" max="9629" width="7.5703125" bestFit="1" customWidth="1"/>
    <col min="9630" max="9630" width="10" bestFit="1" customWidth="1"/>
    <col min="9631" max="9631" width="12.85546875" bestFit="1" customWidth="1"/>
    <col min="9632" max="9632" width="7.5703125" bestFit="1" customWidth="1"/>
    <col min="9633" max="9633" width="10" bestFit="1" customWidth="1"/>
    <col min="9634" max="9634" width="10.140625" customWidth="1"/>
    <col min="9635" max="9664" width="0" hidden="1" customWidth="1"/>
    <col min="9742" max="9742" width="41.5703125" bestFit="1" customWidth="1"/>
    <col min="9743" max="9743" width="14" bestFit="1" customWidth="1"/>
    <col min="9744" max="9744" width="9" customWidth="1"/>
    <col min="9745" max="9745" width="10" bestFit="1" customWidth="1"/>
    <col min="9746" max="9746" width="14" bestFit="1" customWidth="1"/>
    <col min="9747" max="9747" width="9" customWidth="1"/>
    <col min="9748" max="9748" width="10" bestFit="1" customWidth="1"/>
    <col min="9749" max="9749" width="14" bestFit="1" customWidth="1"/>
    <col min="9750" max="9750" width="9" customWidth="1"/>
    <col min="9751" max="9751" width="10" bestFit="1" customWidth="1"/>
    <col min="9752" max="9752" width="14" bestFit="1" customWidth="1"/>
    <col min="9753" max="9753" width="9" customWidth="1"/>
    <col min="9754" max="9754" width="10" bestFit="1" customWidth="1"/>
    <col min="9755" max="9755" width="14" bestFit="1" customWidth="1"/>
    <col min="9756" max="9756" width="9" customWidth="1"/>
    <col min="9757" max="9757" width="10" bestFit="1" customWidth="1"/>
    <col min="9758" max="9758" width="13.42578125" bestFit="1" customWidth="1"/>
    <col min="9759" max="9759" width="7.5703125" bestFit="1" customWidth="1"/>
    <col min="9760" max="9760" width="10" bestFit="1" customWidth="1"/>
    <col min="9761" max="9761" width="13.42578125" bestFit="1" customWidth="1"/>
    <col min="9762" max="9762" width="7.5703125" bestFit="1" customWidth="1"/>
    <col min="9763" max="9763" width="10" bestFit="1" customWidth="1"/>
    <col min="9764" max="9764" width="16" bestFit="1" customWidth="1"/>
    <col min="9765" max="9765" width="7.5703125" bestFit="1" customWidth="1"/>
    <col min="9766" max="9766" width="10" bestFit="1" customWidth="1"/>
    <col min="9767" max="9767" width="12.5703125" bestFit="1" customWidth="1"/>
    <col min="9768" max="9768" width="7.5703125" bestFit="1" customWidth="1"/>
    <col min="9769" max="9769" width="10" bestFit="1" customWidth="1"/>
    <col min="9770" max="9770" width="12.5703125" bestFit="1" customWidth="1"/>
    <col min="9771" max="9771" width="7.5703125" bestFit="1" customWidth="1"/>
    <col min="9772" max="9772" width="10" bestFit="1" customWidth="1"/>
    <col min="9773" max="9773" width="13.42578125" bestFit="1" customWidth="1"/>
    <col min="9774" max="9774" width="7.5703125" bestFit="1" customWidth="1"/>
    <col min="9775" max="9775" width="10" bestFit="1" customWidth="1"/>
    <col min="9776" max="9776" width="15.28515625" bestFit="1" customWidth="1"/>
    <col min="9777" max="9777" width="7.5703125" bestFit="1" customWidth="1"/>
    <col min="9778" max="9778" width="10" bestFit="1" customWidth="1"/>
    <col min="9779" max="9779" width="12.5703125" bestFit="1" customWidth="1"/>
    <col min="9780" max="9780" width="7.5703125" bestFit="1" customWidth="1"/>
    <col min="9781" max="9781" width="10" bestFit="1" customWidth="1"/>
    <col min="9782" max="9782" width="12.85546875" bestFit="1" customWidth="1"/>
    <col min="9783" max="9783" width="7.5703125" bestFit="1" customWidth="1"/>
    <col min="9784" max="9784" width="10" bestFit="1" customWidth="1"/>
    <col min="9785" max="9785" width="12.85546875" bestFit="1" customWidth="1"/>
    <col min="9786" max="9786" width="7.5703125" bestFit="1" customWidth="1"/>
    <col min="9787" max="9787" width="10" bestFit="1" customWidth="1"/>
    <col min="9788" max="9788" width="12.85546875" bestFit="1" customWidth="1"/>
    <col min="9789" max="9789" width="7.5703125" bestFit="1" customWidth="1"/>
    <col min="9790" max="9790" width="10" bestFit="1" customWidth="1"/>
    <col min="9791" max="9791" width="12.85546875" bestFit="1" customWidth="1"/>
    <col min="9792" max="9792" width="7.5703125" bestFit="1" customWidth="1"/>
    <col min="9793" max="9793" width="10" bestFit="1" customWidth="1"/>
    <col min="9794" max="9794" width="12.85546875" bestFit="1" customWidth="1"/>
    <col min="9795" max="9795" width="7.5703125" bestFit="1" customWidth="1"/>
    <col min="9796" max="9796" width="10" bestFit="1" customWidth="1"/>
    <col min="9797" max="9797" width="12.85546875" bestFit="1" customWidth="1"/>
    <col min="9798" max="9798" width="7.5703125" bestFit="1" customWidth="1"/>
    <col min="9799" max="9799" width="10" bestFit="1" customWidth="1"/>
    <col min="9800" max="9800" width="12.85546875" bestFit="1" customWidth="1"/>
    <col min="9801" max="9801" width="7.5703125" bestFit="1" customWidth="1"/>
    <col min="9802" max="9802" width="10" bestFit="1" customWidth="1"/>
    <col min="9803" max="9803" width="12.85546875" bestFit="1" customWidth="1"/>
    <col min="9804" max="9804" width="7.5703125" bestFit="1" customWidth="1"/>
    <col min="9805" max="9805" width="10" bestFit="1" customWidth="1"/>
    <col min="9806" max="9806" width="12.85546875" bestFit="1" customWidth="1"/>
    <col min="9807" max="9807" width="7.5703125" bestFit="1" customWidth="1"/>
    <col min="9808" max="9808" width="10" bestFit="1" customWidth="1"/>
    <col min="9809" max="9809" width="12.85546875" bestFit="1" customWidth="1"/>
    <col min="9810" max="9810" width="7.5703125" bestFit="1" customWidth="1"/>
    <col min="9811" max="9811" width="10" bestFit="1" customWidth="1"/>
    <col min="9812" max="9812" width="12.85546875" bestFit="1" customWidth="1"/>
    <col min="9813" max="9813" width="7.5703125" bestFit="1" customWidth="1"/>
    <col min="9814" max="9814" width="10" bestFit="1" customWidth="1"/>
    <col min="9815" max="9815" width="12.85546875" bestFit="1" customWidth="1"/>
    <col min="9816" max="9816" width="7.5703125" bestFit="1" customWidth="1"/>
    <col min="9817" max="9817" width="10" bestFit="1" customWidth="1"/>
    <col min="9818" max="9818" width="12.85546875" bestFit="1" customWidth="1"/>
    <col min="9819" max="9819" width="7.5703125" bestFit="1" customWidth="1"/>
    <col min="9820" max="9820" width="10" bestFit="1" customWidth="1"/>
    <col min="9821" max="9821" width="12.85546875" bestFit="1" customWidth="1"/>
    <col min="9822" max="9822" width="7.5703125" bestFit="1" customWidth="1"/>
    <col min="9823" max="9823" width="10" bestFit="1" customWidth="1"/>
    <col min="9824" max="9824" width="12.85546875" bestFit="1" customWidth="1"/>
    <col min="9825" max="9825" width="7.5703125" bestFit="1" customWidth="1"/>
    <col min="9826" max="9826" width="10" bestFit="1" customWidth="1"/>
    <col min="9827" max="9827" width="12.85546875" bestFit="1" customWidth="1"/>
    <col min="9828" max="9828" width="7.5703125" bestFit="1" customWidth="1"/>
    <col min="9829" max="9829" width="10" bestFit="1" customWidth="1"/>
    <col min="9830" max="9830" width="12.85546875" bestFit="1" customWidth="1"/>
    <col min="9831" max="9831" width="7.5703125" bestFit="1" customWidth="1"/>
    <col min="9832" max="9832" width="10" bestFit="1" customWidth="1"/>
    <col min="9833" max="9833" width="12.85546875" bestFit="1" customWidth="1"/>
    <col min="9834" max="9834" width="7.5703125" bestFit="1" customWidth="1"/>
    <col min="9835" max="9835" width="10" bestFit="1" customWidth="1"/>
    <col min="9836" max="9836" width="12.85546875" bestFit="1" customWidth="1"/>
    <col min="9837" max="9837" width="7.5703125" bestFit="1" customWidth="1"/>
    <col min="9838" max="9838" width="10" bestFit="1" customWidth="1"/>
    <col min="9839" max="9839" width="12.85546875" bestFit="1" customWidth="1"/>
    <col min="9840" max="9840" width="7.5703125" bestFit="1" customWidth="1"/>
    <col min="9841" max="9841" width="10" bestFit="1" customWidth="1"/>
    <col min="9842" max="9842" width="12.85546875" bestFit="1" customWidth="1"/>
    <col min="9843" max="9843" width="7.5703125" bestFit="1" customWidth="1"/>
    <col min="9844" max="9844" width="10" bestFit="1" customWidth="1"/>
    <col min="9845" max="9845" width="12.85546875" bestFit="1" customWidth="1"/>
    <col min="9846" max="9846" width="7.5703125" bestFit="1" customWidth="1"/>
    <col min="9847" max="9847" width="10" bestFit="1" customWidth="1"/>
    <col min="9848" max="9848" width="12.85546875" bestFit="1" customWidth="1"/>
    <col min="9849" max="9849" width="7.5703125" bestFit="1" customWidth="1"/>
    <col min="9850" max="9850" width="10" bestFit="1" customWidth="1"/>
    <col min="9851" max="9851" width="12.85546875" bestFit="1" customWidth="1"/>
    <col min="9852" max="9852" width="7.5703125" bestFit="1" customWidth="1"/>
    <col min="9853" max="9853" width="10" bestFit="1" customWidth="1"/>
    <col min="9854" max="9854" width="12.85546875" bestFit="1" customWidth="1"/>
    <col min="9855" max="9855" width="7.5703125" bestFit="1" customWidth="1"/>
    <col min="9856" max="9856" width="10" bestFit="1" customWidth="1"/>
    <col min="9857" max="9857" width="12.85546875" bestFit="1" customWidth="1"/>
    <col min="9858" max="9858" width="7.5703125" bestFit="1" customWidth="1"/>
    <col min="9859" max="9859" width="10" bestFit="1" customWidth="1"/>
    <col min="9860" max="9860" width="12.85546875" bestFit="1" customWidth="1"/>
    <col min="9861" max="9861" width="7.5703125" bestFit="1" customWidth="1"/>
    <col min="9862" max="9862" width="10" bestFit="1" customWidth="1"/>
    <col min="9863" max="9863" width="12.85546875" bestFit="1" customWidth="1"/>
    <col min="9864" max="9864" width="7.5703125" bestFit="1" customWidth="1"/>
    <col min="9865" max="9865" width="10" bestFit="1" customWidth="1"/>
    <col min="9866" max="9866" width="12.85546875" bestFit="1" customWidth="1"/>
    <col min="9867" max="9867" width="7.5703125" bestFit="1" customWidth="1"/>
    <col min="9868" max="9868" width="10" bestFit="1" customWidth="1"/>
    <col min="9869" max="9869" width="12.85546875" bestFit="1" customWidth="1"/>
    <col min="9870" max="9870" width="7.5703125" bestFit="1" customWidth="1"/>
    <col min="9871" max="9871" width="10" bestFit="1" customWidth="1"/>
    <col min="9872" max="9872" width="12.85546875" bestFit="1" customWidth="1"/>
    <col min="9873" max="9873" width="7.5703125" bestFit="1" customWidth="1"/>
    <col min="9874" max="9874" width="10" bestFit="1" customWidth="1"/>
    <col min="9875" max="9875" width="12.85546875" bestFit="1" customWidth="1"/>
    <col min="9876" max="9876" width="7.5703125" bestFit="1" customWidth="1"/>
    <col min="9877" max="9877" width="10" bestFit="1" customWidth="1"/>
    <col min="9878" max="9878" width="12.85546875" bestFit="1" customWidth="1"/>
    <col min="9879" max="9879" width="7.5703125" bestFit="1" customWidth="1"/>
    <col min="9880" max="9880" width="10" bestFit="1" customWidth="1"/>
    <col min="9881" max="9881" width="12.85546875" bestFit="1" customWidth="1"/>
    <col min="9882" max="9882" width="7.5703125" bestFit="1" customWidth="1"/>
    <col min="9883" max="9883" width="10" bestFit="1" customWidth="1"/>
    <col min="9884" max="9884" width="12.85546875" bestFit="1" customWidth="1"/>
    <col min="9885" max="9885" width="7.5703125" bestFit="1" customWidth="1"/>
    <col min="9886" max="9886" width="10" bestFit="1" customWidth="1"/>
    <col min="9887" max="9887" width="12.85546875" bestFit="1" customWidth="1"/>
    <col min="9888" max="9888" width="7.5703125" bestFit="1" customWidth="1"/>
    <col min="9889" max="9889" width="10" bestFit="1" customWidth="1"/>
    <col min="9890" max="9890" width="10.140625" customWidth="1"/>
    <col min="9891" max="9920" width="0" hidden="1" customWidth="1"/>
    <col min="9998" max="9998" width="41.5703125" bestFit="1" customWidth="1"/>
    <col min="9999" max="9999" width="14" bestFit="1" customWidth="1"/>
    <col min="10000" max="10000" width="9" customWidth="1"/>
    <col min="10001" max="10001" width="10" bestFit="1" customWidth="1"/>
    <col min="10002" max="10002" width="14" bestFit="1" customWidth="1"/>
    <col min="10003" max="10003" width="9" customWidth="1"/>
    <col min="10004" max="10004" width="10" bestFit="1" customWidth="1"/>
    <col min="10005" max="10005" width="14" bestFit="1" customWidth="1"/>
    <col min="10006" max="10006" width="9" customWidth="1"/>
    <col min="10007" max="10007" width="10" bestFit="1" customWidth="1"/>
    <col min="10008" max="10008" width="14" bestFit="1" customWidth="1"/>
    <col min="10009" max="10009" width="9" customWidth="1"/>
    <col min="10010" max="10010" width="10" bestFit="1" customWidth="1"/>
    <col min="10011" max="10011" width="14" bestFit="1" customWidth="1"/>
    <col min="10012" max="10012" width="9" customWidth="1"/>
    <col min="10013" max="10013" width="10" bestFit="1" customWidth="1"/>
    <col min="10014" max="10014" width="13.42578125" bestFit="1" customWidth="1"/>
    <col min="10015" max="10015" width="7.5703125" bestFit="1" customWidth="1"/>
    <col min="10016" max="10016" width="10" bestFit="1" customWidth="1"/>
    <col min="10017" max="10017" width="13.42578125" bestFit="1" customWidth="1"/>
    <col min="10018" max="10018" width="7.5703125" bestFit="1" customWidth="1"/>
    <col min="10019" max="10019" width="10" bestFit="1" customWidth="1"/>
    <col min="10020" max="10020" width="16" bestFit="1" customWidth="1"/>
    <col min="10021" max="10021" width="7.5703125" bestFit="1" customWidth="1"/>
    <col min="10022" max="10022" width="10" bestFit="1" customWidth="1"/>
    <col min="10023" max="10023" width="12.5703125" bestFit="1" customWidth="1"/>
    <col min="10024" max="10024" width="7.5703125" bestFit="1" customWidth="1"/>
    <col min="10025" max="10025" width="10" bestFit="1" customWidth="1"/>
    <col min="10026" max="10026" width="12.5703125" bestFit="1" customWidth="1"/>
    <col min="10027" max="10027" width="7.5703125" bestFit="1" customWidth="1"/>
    <col min="10028" max="10028" width="10" bestFit="1" customWidth="1"/>
    <col min="10029" max="10029" width="13.42578125" bestFit="1" customWidth="1"/>
    <col min="10030" max="10030" width="7.5703125" bestFit="1" customWidth="1"/>
    <col min="10031" max="10031" width="10" bestFit="1" customWidth="1"/>
    <col min="10032" max="10032" width="15.28515625" bestFit="1" customWidth="1"/>
    <col min="10033" max="10033" width="7.5703125" bestFit="1" customWidth="1"/>
    <col min="10034" max="10034" width="10" bestFit="1" customWidth="1"/>
    <col min="10035" max="10035" width="12.5703125" bestFit="1" customWidth="1"/>
    <col min="10036" max="10036" width="7.5703125" bestFit="1" customWidth="1"/>
    <col min="10037" max="10037" width="10" bestFit="1" customWidth="1"/>
    <col min="10038" max="10038" width="12.85546875" bestFit="1" customWidth="1"/>
    <col min="10039" max="10039" width="7.5703125" bestFit="1" customWidth="1"/>
    <col min="10040" max="10040" width="10" bestFit="1" customWidth="1"/>
    <col min="10041" max="10041" width="12.85546875" bestFit="1" customWidth="1"/>
    <col min="10042" max="10042" width="7.5703125" bestFit="1" customWidth="1"/>
    <col min="10043" max="10043" width="10" bestFit="1" customWidth="1"/>
    <col min="10044" max="10044" width="12.85546875" bestFit="1" customWidth="1"/>
    <col min="10045" max="10045" width="7.5703125" bestFit="1" customWidth="1"/>
    <col min="10046" max="10046" width="10" bestFit="1" customWidth="1"/>
    <col min="10047" max="10047" width="12.85546875" bestFit="1" customWidth="1"/>
    <col min="10048" max="10048" width="7.5703125" bestFit="1" customWidth="1"/>
    <col min="10049" max="10049" width="10" bestFit="1" customWidth="1"/>
    <col min="10050" max="10050" width="12.85546875" bestFit="1" customWidth="1"/>
    <col min="10051" max="10051" width="7.5703125" bestFit="1" customWidth="1"/>
    <col min="10052" max="10052" width="10" bestFit="1" customWidth="1"/>
    <col min="10053" max="10053" width="12.85546875" bestFit="1" customWidth="1"/>
    <col min="10054" max="10054" width="7.5703125" bestFit="1" customWidth="1"/>
    <col min="10055" max="10055" width="10" bestFit="1" customWidth="1"/>
    <col min="10056" max="10056" width="12.85546875" bestFit="1" customWidth="1"/>
    <col min="10057" max="10057" width="7.5703125" bestFit="1" customWidth="1"/>
    <col min="10058" max="10058" width="10" bestFit="1" customWidth="1"/>
    <col min="10059" max="10059" width="12.85546875" bestFit="1" customWidth="1"/>
    <col min="10060" max="10060" width="7.5703125" bestFit="1" customWidth="1"/>
    <col min="10061" max="10061" width="10" bestFit="1" customWidth="1"/>
    <col min="10062" max="10062" width="12.85546875" bestFit="1" customWidth="1"/>
    <col min="10063" max="10063" width="7.5703125" bestFit="1" customWidth="1"/>
    <col min="10064" max="10064" width="10" bestFit="1" customWidth="1"/>
    <col min="10065" max="10065" width="12.85546875" bestFit="1" customWidth="1"/>
    <col min="10066" max="10066" width="7.5703125" bestFit="1" customWidth="1"/>
    <col min="10067" max="10067" width="10" bestFit="1" customWidth="1"/>
    <col min="10068" max="10068" width="12.85546875" bestFit="1" customWidth="1"/>
    <col min="10069" max="10069" width="7.5703125" bestFit="1" customWidth="1"/>
    <col min="10070" max="10070" width="10" bestFit="1" customWidth="1"/>
    <col min="10071" max="10071" width="12.85546875" bestFit="1" customWidth="1"/>
    <col min="10072" max="10072" width="7.5703125" bestFit="1" customWidth="1"/>
    <col min="10073" max="10073" width="10" bestFit="1" customWidth="1"/>
    <col min="10074" max="10074" width="12.85546875" bestFit="1" customWidth="1"/>
    <col min="10075" max="10075" width="7.5703125" bestFit="1" customWidth="1"/>
    <col min="10076" max="10076" width="10" bestFit="1" customWidth="1"/>
    <col min="10077" max="10077" width="12.85546875" bestFit="1" customWidth="1"/>
    <col min="10078" max="10078" width="7.5703125" bestFit="1" customWidth="1"/>
    <col min="10079" max="10079" width="10" bestFit="1" customWidth="1"/>
    <col min="10080" max="10080" width="12.85546875" bestFit="1" customWidth="1"/>
    <col min="10081" max="10081" width="7.5703125" bestFit="1" customWidth="1"/>
    <col min="10082" max="10082" width="10" bestFit="1" customWidth="1"/>
    <col min="10083" max="10083" width="12.85546875" bestFit="1" customWidth="1"/>
    <col min="10084" max="10084" width="7.5703125" bestFit="1" customWidth="1"/>
    <col min="10085" max="10085" width="10" bestFit="1" customWidth="1"/>
    <col min="10086" max="10086" width="12.85546875" bestFit="1" customWidth="1"/>
    <col min="10087" max="10087" width="7.5703125" bestFit="1" customWidth="1"/>
    <col min="10088" max="10088" width="10" bestFit="1" customWidth="1"/>
    <col min="10089" max="10089" width="12.85546875" bestFit="1" customWidth="1"/>
    <col min="10090" max="10090" width="7.5703125" bestFit="1" customWidth="1"/>
    <col min="10091" max="10091" width="10" bestFit="1" customWidth="1"/>
    <col min="10092" max="10092" width="12.85546875" bestFit="1" customWidth="1"/>
    <col min="10093" max="10093" width="7.5703125" bestFit="1" customWidth="1"/>
    <col min="10094" max="10094" width="10" bestFit="1" customWidth="1"/>
    <col min="10095" max="10095" width="12.85546875" bestFit="1" customWidth="1"/>
    <col min="10096" max="10096" width="7.5703125" bestFit="1" customWidth="1"/>
    <col min="10097" max="10097" width="10" bestFit="1" customWidth="1"/>
    <col min="10098" max="10098" width="12.85546875" bestFit="1" customWidth="1"/>
    <col min="10099" max="10099" width="7.5703125" bestFit="1" customWidth="1"/>
    <col min="10100" max="10100" width="10" bestFit="1" customWidth="1"/>
    <col min="10101" max="10101" width="12.85546875" bestFit="1" customWidth="1"/>
    <col min="10102" max="10102" width="7.5703125" bestFit="1" customWidth="1"/>
    <col min="10103" max="10103" width="10" bestFit="1" customWidth="1"/>
    <col min="10104" max="10104" width="12.85546875" bestFit="1" customWidth="1"/>
    <col min="10105" max="10105" width="7.5703125" bestFit="1" customWidth="1"/>
    <col min="10106" max="10106" width="10" bestFit="1" customWidth="1"/>
    <col min="10107" max="10107" width="12.85546875" bestFit="1" customWidth="1"/>
    <col min="10108" max="10108" width="7.5703125" bestFit="1" customWidth="1"/>
    <col min="10109" max="10109" width="10" bestFit="1" customWidth="1"/>
    <col min="10110" max="10110" width="12.85546875" bestFit="1" customWidth="1"/>
    <col min="10111" max="10111" width="7.5703125" bestFit="1" customWidth="1"/>
    <col min="10112" max="10112" width="10" bestFit="1" customWidth="1"/>
    <col min="10113" max="10113" width="12.85546875" bestFit="1" customWidth="1"/>
    <col min="10114" max="10114" width="7.5703125" bestFit="1" customWidth="1"/>
    <col min="10115" max="10115" width="10" bestFit="1" customWidth="1"/>
    <col min="10116" max="10116" width="12.85546875" bestFit="1" customWidth="1"/>
    <col min="10117" max="10117" width="7.5703125" bestFit="1" customWidth="1"/>
    <col min="10118" max="10118" width="10" bestFit="1" customWidth="1"/>
    <col min="10119" max="10119" width="12.85546875" bestFit="1" customWidth="1"/>
    <col min="10120" max="10120" width="7.5703125" bestFit="1" customWidth="1"/>
    <col min="10121" max="10121" width="10" bestFit="1" customWidth="1"/>
    <col min="10122" max="10122" width="12.85546875" bestFit="1" customWidth="1"/>
    <col min="10123" max="10123" width="7.5703125" bestFit="1" customWidth="1"/>
    <col min="10124" max="10124" width="10" bestFit="1" customWidth="1"/>
    <col min="10125" max="10125" width="12.85546875" bestFit="1" customWidth="1"/>
    <col min="10126" max="10126" width="7.5703125" bestFit="1" customWidth="1"/>
    <col min="10127" max="10127" width="10" bestFit="1" customWidth="1"/>
    <col min="10128" max="10128" width="12.85546875" bestFit="1" customWidth="1"/>
    <col min="10129" max="10129" width="7.5703125" bestFit="1" customWidth="1"/>
    <col min="10130" max="10130" width="10" bestFit="1" customWidth="1"/>
    <col min="10131" max="10131" width="12.85546875" bestFit="1" customWidth="1"/>
    <col min="10132" max="10132" width="7.5703125" bestFit="1" customWidth="1"/>
    <col min="10133" max="10133" width="10" bestFit="1" customWidth="1"/>
    <col min="10134" max="10134" width="12.85546875" bestFit="1" customWidth="1"/>
    <col min="10135" max="10135" width="7.5703125" bestFit="1" customWidth="1"/>
    <col min="10136" max="10136" width="10" bestFit="1" customWidth="1"/>
    <col min="10137" max="10137" width="12.85546875" bestFit="1" customWidth="1"/>
    <col min="10138" max="10138" width="7.5703125" bestFit="1" customWidth="1"/>
    <col min="10139" max="10139" width="10" bestFit="1" customWidth="1"/>
    <col min="10140" max="10140" width="12.85546875" bestFit="1" customWidth="1"/>
    <col min="10141" max="10141" width="7.5703125" bestFit="1" customWidth="1"/>
    <col min="10142" max="10142" width="10" bestFit="1" customWidth="1"/>
    <col min="10143" max="10143" width="12.85546875" bestFit="1" customWidth="1"/>
    <col min="10144" max="10144" width="7.5703125" bestFit="1" customWidth="1"/>
    <col min="10145" max="10145" width="10" bestFit="1" customWidth="1"/>
    <col min="10146" max="10146" width="10.140625" customWidth="1"/>
    <col min="10147" max="10176" width="0" hidden="1" customWidth="1"/>
    <col min="10254" max="10254" width="41.5703125" bestFit="1" customWidth="1"/>
    <col min="10255" max="10255" width="14" bestFit="1" customWidth="1"/>
    <col min="10256" max="10256" width="9" customWidth="1"/>
    <col min="10257" max="10257" width="10" bestFit="1" customWidth="1"/>
    <col min="10258" max="10258" width="14" bestFit="1" customWidth="1"/>
    <col min="10259" max="10259" width="9" customWidth="1"/>
    <col min="10260" max="10260" width="10" bestFit="1" customWidth="1"/>
    <col min="10261" max="10261" width="14" bestFit="1" customWidth="1"/>
    <col min="10262" max="10262" width="9" customWidth="1"/>
    <col min="10263" max="10263" width="10" bestFit="1" customWidth="1"/>
    <col min="10264" max="10264" width="14" bestFit="1" customWidth="1"/>
    <col min="10265" max="10265" width="9" customWidth="1"/>
    <col min="10266" max="10266" width="10" bestFit="1" customWidth="1"/>
    <col min="10267" max="10267" width="14" bestFit="1" customWidth="1"/>
    <col min="10268" max="10268" width="9" customWidth="1"/>
    <col min="10269" max="10269" width="10" bestFit="1" customWidth="1"/>
    <col min="10270" max="10270" width="13.42578125" bestFit="1" customWidth="1"/>
    <col min="10271" max="10271" width="7.5703125" bestFit="1" customWidth="1"/>
    <col min="10272" max="10272" width="10" bestFit="1" customWidth="1"/>
    <col min="10273" max="10273" width="13.42578125" bestFit="1" customWidth="1"/>
    <col min="10274" max="10274" width="7.5703125" bestFit="1" customWidth="1"/>
    <col min="10275" max="10275" width="10" bestFit="1" customWidth="1"/>
    <col min="10276" max="10276" width="16" bestFit="1" customWidth="1"/>
    <col min="10277" max="10277" width="7.5703125" bestFit="1" customWidth="1"/>
    <col min="10278" max="10278" width="10" bestFit="1" customWidth="1"/>
    <col min="10279" max="10279" width="12.5703125" bestFit="1" customWidth="1"/>
    <col min="10280" max="10280" width="7.5703125" bestFit="1" customWidth="1"/>
    <col min="10281" max="10281" width="10" bestFit="1" customWidth="1"/>
    <col min="10282" max="10282" width="12.5703125" bestFit="1" customWidth="1"/>
    <col min="10283" max="10283" width="7.5703125" bestFit="1" customWidth="1"/>
    <col min="10284" max="10284" width="10" bestFit="1" customWidth="1"/>
    <col min="10285" max="10285" width="13.42578125" bestFit="1" customWidth="1"/>
    <col min="10286" max="10286" width="7.5703125" bestFit="1" customWidth="1"/>
    <col min="10287" max="10287" width="10" bestFit="1" customWidth="1"/>
    <col min="10288" max="10288" width="15.28515625" bestFit="1" customWidth="1"/>
    <col min="10289" max="10289" width="7.5703125" bestFit="1" customWidth="1"/>
    <col min="10290" max="10290" width="10" bestFit="1" customWidth="1"/>
    <col min="10291" max="10291" width="12.5703125" bestFit="1" customWidth="1"/>
    <col min="10292" max="10292" width="7.5703125" bestFit="1" customWidth="1"/>
    <col min="10293" max="10293" width="10" bestFit="1" customWidth="1"/>
    <col min="10294" max="10294" width="12.85546875" bestFit="1" customWidth="1"/>
    <col min="10295" max="10295" width="7.5703125" bestFit="1" customWidth="1"/>
    <col min="10296" max="10296" width="10" bestFit="1" customWidth="1"/>
    <col min="10297" max="10297" width="12.85546875" bestFit="1" customWidth="1"/>
    <col min="10298" max="10298" width="7.5703125" bestFit="1" customWidth="1"/>
    <col min="10299" max="10299" width="10" bestFit="1" customWidth="1"/>
    <col min="10300" max="10300" width="12.85546875" bestFit="1" customWidth="1"/>
    <col min="10301" max="10301" width="7.5703125" bestFit="1" customWidth="1"/>
    <col min="10302" max="10302" width="10" bestFit="1" customWidth="1"/>
    <col min="10303" max="10303" width="12.85546875" bestFit="1" customWidth="1"/>
    <col min="10304" max="10304" width="7.5703125" bestFit="1" customWidth="1"/>
    <col min="10305" max="10305" width="10" bestFit="1" customWidth="1"/>
    <col min="10306" max="10306" width="12.85546875" bestFit="1" customWidth="1"/>
    <col min="10307" max="10307" width="7.5703125" bestFit="1" customWidth="1"/>
    <col min="10308" max="10308" width="10" bestFit="1" customWidth="1"/>
    <col min="10309" max="10309" width="12.85546875" bestFit="1" customWidth="1"/>
    <col min="10310" max="10310" width="7.5703125" bestFit="1" customWidth="1"/>
    <col min="10311" max="10311" width="10" bestFit="1" customWidth="1"/>
    <col min="10312" max="10312" width="12.85546875" bestFit="1" customWidth="1"/>
    <col min="10313" max="10313" width="7.5703125" bestFit="1" customWidth="1"/>
    <col min="10314" max="10314" width="10" bestFit="1" customWidth="1"/>
    <col min="10315" max="10315" width="12.85546875" bestFit="1" customWidth="1"/>
    <col min="10316" max="10316" width="7.5703125" bestFit="1" customWidth="1"/>
    <col min="10317" max="10317" width="10" bestFit="1" customWidth="1"/>
    <col min="10318" max="10318" width="12.85546875" bestFit="1" customWidth="1"/>
    <col min="10319" max="10319" width="7.5703125" bestFit="1" customWidth="1"/>
    <col min="10320" max="10320" width="10" bestFit="1" customWidth="1"/>
    <col min="10321" max="10321" width="12.85546875" bestFit="1" customWidth="1"/>
    <col min="10322" max="10322" width="7.5703125" bestFit="1" customWidth="1"/>
    <col min="10323" max="10323" width="10" bestFit="1" customWidth="1"/>
    <col min="10324" max="10324" width="12.85546875" bestFit="1" customWidth="1"/>
    <col min="10325" max="10325" width="7.5703125" bestFit="1" customWidth="1"/>
    <col min="10326" max="10326" width="10" bestFit="1" customWidth="1"/>
    <col min="10327" max="10327" width="12.85546875" bestFit="1" customWidth="1"/>
    <col min="10328" max="10328" width="7.5703125" bestFit="1" customWidth="1"/>
    <col min="10329" max="10329" width="10" bestFit="1" customWidth="1"/>
    <col min="10330" max="10330" width="12.85546875" bestFit="1" customWidth="1"/>
    <col min="10331" max="10331" width="7.5703125" bestFit="1" customWidth="1"/>
    <col min="10332" max="10332" width="10" bestFit="1" customWidth="1"/>
    <col min="10333" max="10333" width="12.85546875" bestFit="1" customWidth="1"/>
    <col min="10334" max="10334" width="7.5703125" bestFit="1" customWidth="1"/>
    <col min="10335" max="10335" width="10" bestFit="1" customWidth="1"/>
    <col min="10336" max="10336" width="12.85546875" bestFit="1" customWidth="1"/>
    <col min="10337" max="10337" width="7.5703125" bestFit="1" customWidth="1"/>
    <col min="10338" max="10338" width="10" bestFit="1" customWidth="1"/>
    <col min="10339" max="10339" width="12.85546875" bestFit="1" customWidth="1"/>
    <col min="10340" max="10340" width="7.5703125" bestFit="1" customWidth="1"/>
    <col min="10341" max="10341" width="10" bestFit="1" customWidth="1"/>
    <col min="10342" max="10342" width="12.85546875" bestFit="1" customWidth="1"/>
    <col min="10343" max="10343" width="7.5703125" bestFit="1" customWidth="1"/>
    <col min="10344" max="10344" width="10" bestFit="1" customWidth="1"/>
    <col min="10345" max="10345" width="12.85546875" bestFit="1" customWidth="1"/>
    <col min="10346" max="10346" width="7.5703125" bestFit="1" customWidth="1"/>
    <col min="10347" max="10347" width="10" bestFit="1" customWidth="1"/>
    <col min="10348" max="10348" width="12.85546875" bestFit="1" customWidth="1"/>
    <col min="10349" max="10349" width="7.5703125" bestFit="1" customWidth="1"/>
    <col min="10350" max="10350" width="10" bestFit="1" customWidth="1"/>
    <col min="10351" max="10351" width="12.85546875" bestFit="1" customWidth="1"/>
    <col min="10352" max="10352" width="7.5703125" bestFit="1" customWidth="1"/>
    <col min="10353" max="10353" width="10" bestFit="1" customWidth="1"/>
    <col min="10354" max="10354" width="12.85546875" bestFit="1" customWidth="1"/>
    <col min="10355" max="10355" width="7.5703125" bestFit="1" customWidth="1"/>
    <col min="10356" max="10356" width="10" bestFit="1" customWidth="1"/>
    <col min="10357" max="10357" width="12.85546875" bestFit="1" customWidth="1"/>
    <col min="10358" max="10358" width="7.5703125" bestFit="1" customWidth="1"/>
    <col min="10359" max="10359" width="10" bestFit="1" customWidth="1"/>
    <col min="10360" max="10360" width="12.85546875" bestFit="1" customWidth="1"/>
    <col min="10361" max="10361" width="7.5703125" bestFit="1" customWidth="1"/>
    <col min="10362" max="10362" width="10" bestFit="1" customWidth="1"/>
    <col min="10363" max="10363" width="12.85546875" bestFit="1" customWidth="1"/>
    <col min="10364" max="10364" width="7.5703125" bestFit="1" customWidth="1"/>
    <col min="10365" max="10365" width="10" bestFit="1" customWidth="1"/>
    <col min="10366" max="10366" width="12.85546875" bestFit="1" customWidth="1"/>
    <col min="10367" max="10367" width="7.5703125" bestFit="1" customWidth="1"/>
    <col min="10368" max="10368" width="10" bestFit="1" customWidth="1"/>
    <col min="10369" max="10369" width="12.85546875" bestFit="1" customWidth="1"/>
    <col min="10370" max="10370" width="7.5703125" bestFit="1" customWidth="1"/>
    <col min="10371" max="10371" width="10" bestFit="1" customWidth="1"/>
    <col min="10372" max="10372" width="12.85546875" bestFit="1" customWidth="1"/>
    <col min="10373" max="10373" width="7.5703125" bestFit="1" customWidth="1"/>
    <col min="10374" max="10374" width="10" bestFit="1" customWidth="1"/>
    <col min="10375" max="10375" width="12.85546875" bestFit="1" customWidth="1"/>
    <col min="10376" max="10376" width="7.5703125" bestFit="1" customWidth="1"/>
    <col min="10377" max="10377" width="10" bestFit="1" customWidth="1"/>
    <col min="10378" max="10378" width="12.85546875" bestFit="1" customWidth="1"/>
    <col min="10379" max="10379" width="7.5703125" bestFit="1" customWidth="1"/>
    <col min="10380" max="10380" width="10" bestFit="1" customWidth="1"/>
    <col min="10381" max="10381" width="12.85546875" bestFit="1" customWidth="1"/>
    <col min="10382" max="10382" width="7.5703125" bestFit="1" customWidth="1"/>
    <col min="10383" max="10383" width="10" bestFit="1" customWidth="1"/>
    <col min="10384" max="10384" width="12.85546875" bestFit="1" customWidth="1"/>
    <col min="10385" max="10385" width="7.5703125" bestFit="1" customWidth="1"/>
    <col min="10386" max="10386" width="10" bestFit="1" customWidth="1"/>
    <col min="10387" max="10387" width="12.85546875" bestFit="1" customWidth="1"/>
    <col min="10388" max="10388" width="7.5703125" bestFit="1" customWidth="1"/>
    <col min="10389" max="10389" width="10" bestFit="1" customWidth="1"/>
    <col min="10390" max="10390" width="12.85546875" bestFit="1" customWidth="1"/>
    <col min="10391" max="10391" width="7.5703125" bestFit="1" customWidth="1"/>
    <col min="10392" max="10392" width="10" bestFit="1" customWidth="1"/>
    <col min="10393" max="10393" width="12.85546875" bestFit="1" customWidth="1"/>
    <col min="10394" max="10394" width="7.5703125" bestFit="1" customWidth="1"/>
    <col min="10395" max="10395" width="10" bestFit="1" customWidth="1"/>
    <col min="10396" max="10396" width="12.85546875" bestFit="1" customWidth="1"/>
    <col min="10397" max="10397" width="7.5703125" bestFit="1" customWidth="1"/>
    <col min="10398" max="10398" width="10" bestFit="1" customWidth="1"/>
    <col min="10399" max="10399" width="12.85546875" bestFit="1" customWidth="1"/>
    <col min="10400" max="10400" width="7.5703125" bestFit="1" customWidth="1"/>
    <col min="10401" max="10401" width="10" bestFit="1" customWidth="1"/>
    <col min="10402" max="10402" width="10.140625" customWidth="1"/>
    <col min="10403" max="10432" width="0" hidden="1" customWidth="1"/>
    <col min="10510" max="10510" width="41.5703125" bestFit="1" customWidth="1"/>
    <col min="10511" max="10511" width="14" bestFit="1" customWidth="1"/>
    <col min="10512" max="10512" width="9" customWidth="1"/>
    <col min="10513" max="10513" width="10" bestFit="1" customWidth="1"/>
    <col min="10514" max="10514" width="14" bestFit="1" customWidth="1"/>
    <col min="10515" max="10515" width="9" customWidth="1"/>
    <col min="10516" max="10516" width="10" bestFit="1" customWidth="1"/>
    <col min="10517" max="10517" width="14" bestFit="1" customWidth="1"/>
    <col min="10518" max="10518" width="9" customWidth="1"/>
    <col min="10519" max="10519" width="10" bestFit="1" customWidth="1"/>
    <col min="10520" max="10520" width="14" bestFit="1" customWidth="1"/>
    <col min="10521" max="10521" width="9" customWidth="1"/>
    <col min="10522" max="10522" width="10" bestFit="1" customWidth="1"/>
    <col min="10523" max="10523" width="14" bestFit="1" customWidth="1"/>
    <col min="10524" max="10524" width="9" customWidth="1"/>
    <col min="10525" max="10525" width="10" bestFit="1" customWidth="1"/>
    <col min="10526" max="10526" width="13.42578125" bestFit="1" customWidth="1"/>
    <col min="10527" max="10527" width="7.5703125" bestFit="1" customWidth="1"/>
    <col min="10528" max="10528" width="10" bestFit="1" customWidth="1"/>
    <col min="10529" max="10529" width="13.42578125" bestFit="1" customWidth="1"/>
    <col min="10530" max="10530" width="7.5703125" bestFit="1" customWidth="1"/>
    <col min="10531" max="10531" width="10" bestFit="1" customWidth="1"/>
    <col min="10532" max="10532" width="16" bestFit="1" customWidth="1"/>
    <col min="10533" max="10533" width="7.5703125" bestFit="1" customWidth="1"/>
    <col min="10534" max="10534" width="10" bestFit="1" customWidth="1"/>
    <col min="10535" max="10535" width="12.5703125" bestFit="1" customWidth="1"/>
    <col min="10536" max="10536" width="7.5703125" bestFit="1" customWidth="1"/>
    <col min="10537" max="10537" width="10" bestFit="1" customWidth="1"/>
    <col min="10538" max="10538" width="12.5703125" bestFit="1" customWidth="1"/>
    <col min="10539" max="10539" width="7.5703125" bestFit="1" customWidth="1"/>
    <col min="10540" max="10540" width="10" bestFit="1" customWidth="1"/>
    <col min="10541" max="10541" width="13.42578125" bestFit="1" customWidth="1"/>
    <col min="10542" max="10542" width="7.5703125" bestFit="1" customWidth="1"/>
    <col min="10543" max="10543" width="10" bestFit="1" customWidth="1"/>
    <col min="10544" max="10544" width="15.28515625" bestFit="1" customWidth="1"/>
    <col min="10545" max="10545" width="7.5703125" bestFit="1" customWidth="1"/>
    <col min="10546" max="10546" width="10" bestFit="1" customWidth="1"/>
    <col min="10547" max="10547" width="12.5703125" bestFit="1" customWidth="1"/>
    <col min="10548" max="10548" width="7.5703125" bestFit="1" customWidth="1"/>
    <col min="10549" max="10549" width="10" bestFit="1" customWidth="1"/>
    <col min="10550" max="10550" width="12.85546875" bestFit="1" customWidth="1"/>
    <col min="10551" max="10551" width="7.5703125" bestFit="1" customWidth="1"/>
    <col min="10552" max="10552" width="10" bestFit="1" customWidth="1"/>
    <col min="10553" max="10553" width="12.85546875" bestFit="1" customWidth="1"/>
    <col min="10554" max="10554" width="7.5703125" bestFit="1" customWidth="1"/>
    <col min="10555" max="10555" width="10" bestFit="1" customWidth="1"/>
    <col min="10556" max="10556" width="12.85546875" bestFit="1" customWidth="1"/>
    <col min="10557" max="10557" width="7.5703125" bestFit="1" customWidth="1"/>
    <col min="10558" max="10558" width="10" bestFit="1" customWidth="1"/>
    <col min="10559" max="10559" width="12.85546875" bestFit="1" customWidth="1"/>
    <col min="10560" max="10560" width="7.5703125" bestFit="1" customWidth="1"/>
    <col min="10561" max="10561" width="10" bestFit="1" customWidth="1"/>
    <col min="10562" max="10562" width="12.85546875" bestFit="1" customWidth="1"/>
    <col min="10563" max="10563" width="7.5703125" bestFit="1" customWidth="1"/>
    <col min="10564" max="10564" width="10" bestFit="1" customWidth="1"/>
    <col min="10565" max="10565" width="12.85546875" bestFit="1" customWidth="1"/>
    <col min="10566" max="10566" width="7.5703125" bestFit="1" customWidth="1"/>
    <col min="10567" max="10567" width="10" bestFit="1" customWidth="1"/>
    <col min="10568" max="10568" width="12.85546875" bestFit="1" customWidth="1"/>
    <col min="10569" max="10569" width="7.5703125" bestFit="1" customWidth="1"/>
    <col min="10570" max="10570" width="10" bestFit="1" customWidth="1"/>
    <col min="10571" max="10571" width="12.85546875" bestFit="1" customWidth="1"/>
    <col min="10572" max="10572" width="7.5703125" bestFit="1" customWidth="1"/>
    <col min="10573" max="10573" width="10" bestFit="1" customWidth="1"/>
    <col min="10574" max="10574" width="12.85546875" bestFit="1" customWidth="1"/>
    <col min="10575" max="10575" width="7.5703125" bestFit="1" customWidth="1"/>
    <col min="10576" max="10576" width="10" bestFit="1" customWidth="1"/>
    <col min="10577" max="10577" width="12.85546875" bestFit="1" customWidth="1"/>
    <col min="10578" max="10578" width="7.5703125" bestFit="1" customWidth="1"/>
    <col min="10579" max="10579" width="10" bestFit="1" customWidth="1"/>
    <col min="10580" max="10580" width="12.85546875" bestFit="1" customWidth="1"/>
    <col min="10581" max="10581" width="7.5703125" bestFit="1" customWidth="1"/>
    <col min="10582" max="10582" width="10" bestFit="1" customWidth="1"/>
    <col min="10583" max="10583" width="12.85546875" bestFit="1" customWidth="1"/>
    <col min="10584" max="10584" width="7.5703125" bestFit="1" customWidth="1"/>
    <col min="10585" max="10585" width="10" bestFit="1" customWidth="1"/>
    <col min="10586" max="10586" width="12.85546875" bestFit="1" customWidth="1"/>
    <col min="10587" max="10587" width="7.5703125" bestFit="1" customWidth="1"/>
    <col min="10588" max="10588" width="10" bestFit="1" customWidth="1"/>
    <col min="10589" max="10589" width="12.85546875" bestFit="1" customWidth="1"/>
    <col min="10590" max="10590" width="7.5703125" bestFit="1" customWidth="1"/>
    <col min="10591" max="10591" width="10" bestFit="1" customWidth="1"/>
    <col min="10592" max="10592" width="12.85546875" bestFit="1" customWidth="1"/>
    <col min="10593" max="10593" width="7.5703125" bestFit="1" customWidth="1"/>
    <col min="10594" max="10594" width="10" bestFit="1" customWidth="1"/>
    <col min="10595" max="10595" width="12.85546875" bestFit="1" customWidth="1"/>
    <col min="10596" max="10596" width="7.5703125" bestFit="1" customWidth="1"/>
    <col min="10597" max="10597" width="10" bestFit="1" customWidth="1"/>
    <col min="10598" max="10598" width="12.85546875" bestFit="1" customWidth="1"/>
    <col min="10599" max="10599" width="7.5703125" bestFit="1" customWidth="1"/>
    <col min="10600" max="10600" width="10" bestFit="1" customWidth="1"/>
    <col min="10601" max="10601" width="12.85546875" bestFit="1" customWidth="1"/>
    <col min="10602" max="10602" width="7.5703125" bestFit="1" customWidth="1"/>
    <col min="10603" max="10603" width="10" bestFit="1" customWidth="1"/>
    <col min="10604" max="10604" width="12.85546875" bestFit="1" customWidth="1"/>
    <col min="10605" max="10605" width="7.5703125" bestFit="1" customWidth="1"/>
    <col min="10606" max="10606" width="10" bestFit="1" customWidth="1"/>
    <col min="10607" max="10607" width="12.85546875" bestFit="1" customWidth="1"/>
    <col min="10608" max="10608" width="7.5703125" bestFit="1" customWidth="1"/>
    <col min="10609" max="10609" width="10" bestFit="1" customWidth="1"/>
    <col min="10610" max="10610" width="12.85546875" bestFit="1" customWidth="1"/>
    <col min="10611" max="10611" width="7.5703125" bestFit="1" customWidth="1"/>
    <col min="10612" max="10612" width="10" bestFit="1" customWidth="1"/>
    <col min="10613" max="10613" width="12.85546875" bestFit="1" customWidth="1"/>
    <col min="10614" max="10614" width="7.5703125" bestFit="1" customWidth="1"/>
    <col min="10615" max="10615" width="10" bestFit="1" customWidth="1"/>
    <col min="10616" max="10616" width="12.85546875" bestFit="1" customWidth="1"/>
    <col min="10617" max="10617" width="7.5703125" bestFit="1" customWidth="1"/>
    <col min="10618" max="10618" width="10" bestFit="1" customWidth="1"/>
    <col min="10619" max="10619" width="12.85546875" bestFit="1" customWidth="1"/>
    <col min="10620" max="10620" width="7.5703125" bestFit="1" customWidth="1"/>
    <col min="10621" max="10621" width="10" bestFit="1" customWidth="1"/>
    <col min="10622" max="10622" width="12.85546875" bestFit="1" customWidth="1"/>
    <col min="10623" max="10623" width="7.5703125" bestFit="1" customWidth="1"/>
    <col min="10624" max="10624" width="10" bestFit="1" customWidth="1"/>
    <col min="10625" max="10625" width="12.85546875" bestFit="1" customWidth="1"/>
    <col min="10626" max="10626" width="7.5703125" bestFit="1" customWidth="1"/>
    <col min="10627" max="10627" width="10" bestFit="1" customWidth="1"/>
    <col min="10628" max="10628" width="12.85546875" bestFit="1" customWidth="1"/>
    <col min="10629" max="10629" width="7.5703125" bestFit="1" customWidth="1"/>
    <col min="10630" max="10630" width="10" bestFit="1" customWidth="1"/>
    <col min="10631" max="10631" width="12.85546875" bestFit="1" customWidth="1"/>
    <col min="10632" max="10632" width="7.5703125" bestFit="1" customWidth="1"/>
    <col min="10633" max="10633" width="10" bestFit="1" customWidth="1"/>
    <col min="10634" max="10634" width="12.85546875" bestFit="1" customWidth="1"/>
    <col min="10635" max="10635" width="7.5703125" bestFit="1" customWidth="1"/>
    <col min="10636" max="10636" width="10" bestFit="1" customWidth="1"/>
    <col min="10637" max="10637" width="12.85546875" bestFit="1" customWidth="1"/>
    <col min="10638" max="10638" width="7.5703125" bestFit="1" customWidth="1"/>
    <col min="10639" max="10639" width="10" bestFit="1" customWidth="1"/>
    <col min="10640" max="10640" width="12.85546875" bestFit="1" customWidth="1"/>
    <col min="10641" max="10641" width="7.5703125" bestFit="1" customWidth="1"/>
    <col min="10642" max="10642" width="10" bestFit="1" customWidth="1"/>
    <col min="10643" max="10643" width="12.85546875" bestFit="1" customWidth="1"/>
    <col min="10644" max="10644" width="7.5703125" bestFit="1" customWidth="1"/>
    <col min="10645" max="10645" width="10" bestFit="1" customWidth="1"/>
    <col min="10646" max="10646" width="12.85546875" bestFit="1" customWidth="1"/>
    <col min="10647" max="10647" width="7.5703125" bestFit="1" customWidth="1"/>
    <col min="10648" max="10648" width="10" bestFit="1" customWidth="1"/>
    <col min="10649" max="10649" width="12.85546875" bestFit="1" customWidth="1"/>
    <col min="10650" max="10650" width="7.5703125" bestFit="1" customWidth="1"/>
    <col min="10651" max="10651" width="10" bestFit="1" customWidth="1"/>
    <col min="10652" max="10652" width="12.85546875" bestFit="1" customWidth="1"/>
    <col min="10653" max="10653" width="7.5703125" bestFit="1" customWidth="1"/>
    <col min="10654" max="10654" width="10" bestFit="1" customWidth="1"/>
    <col min="10655" max="10655" width="12.85546875" bestFit="1" customWidth="1"/>
    <col min="10656" max="10656" width="7.5703125" bestFit="1" customWidth="1"/>
    <col min="10657" max="10657" width="10" bestFit="1" customWidth="1"/>
    <col min="10658" max="10658" width="10.140625" customWidth="1"/>
    <col min="10659" max="10688" width="0" hidden="1" customWidth="1"/>
    <col min="10766" max="10766" width="41.5703125" bestFit="1" customWidth="1"/>
    <col min="10767" max="10767" width="14" bestFit="1" customWidth="1"/>
    <col min="10768" max="10768" width="9" customWidth="1"/>
    <col min="10769" max="10769" width="10" bestFit="1" customWidth="1"/>
    <col min="10770" max="10770" width="14" bestFit="1" customWidth="1"/>
    <col min="10771" max="10771" width="9" customWidth="1"/>
    <col min="10772" max="10772" width="10" bestFit="1" customWidth="1"/>
    <col min="10773" max="10773" width="14" bestFit="1" customWidth="1"/>
    <col min="10774" max="10774" width="9" customWidth="1"/>
    <col min="10775" max="10775" width="10" bestFit="1" customWidth="1"/>
    <col min="10776" max="10776" width="14" bestFit="1" customWidth="1"/>
    <col min="10777" max="10777" width="9" customWidth="1"/>
    <col min="10778" max="10778" width="10" bestFit="1" customWidth="1"/>
    <col min="10779" max="10779" width="14" bestFit="1" customWidth="1"/>
    <col min="10780" max="10780" width="9" customWidth="1"/>
    <col min="10781" max="10781" width="10" bestFit="1" customWidth="1"/>
    <col min="10782" max="10782" width="13.42578125" bestFit="1" customWidth="1"/>
    <col min="10783" max="10783" width="7.5703125" bestFit="1" customWidth="1"/>
    <col min="10784" max="10784" width="10" bestFit="1" customWidth="1"/>
    <col min="10785" max="10785" width="13.42578125" bestFit="1" customWidth="1"/>
    <col min="10786" max="10786" width="7.5703125" bestFit="1" customWidth="1"/>
    <col min="10787" max="10787" width="10" bestFit="1" customWidth="1"/>
    <col min="10788" max="10788" width="16" bestFit="1" customWidth="1"/>
    <col min="10789" max="10789" width="7.5703125" bestFit="1" customWidth="1"/>
    <col min="10790" max="10790" width="10" bestFit="1" customWidth="1"/>
    <col min="10791" max="10791" width="12.5703125" bestFit="1" customWidth="1"/>
    <col min="10792" max="10792" width="7.5703125" bestFit="1" customWidth="1"/>
    <col min="10793" max="10793" width="10" bestFit="1" customWidth="1"/>
    <col min="10794" max="10794" width="12.5703125" bestFit="1" customWidth="1"/>
    <col min="10795" max="10795" width="7.5703125" bestFit="1" customWidth="1"/>
    <col min="10796" max="10796" width="10" bestFit="1" customWidth="1"/>
    <col min="10797" max="10797" width="13.42578125" bestFit="1" customWidth="1"/>
    <col min="10798" max="10798" width="7.5703125" bestFit="1" customWidth="1"/>
    <col min="10799" max="10799" width="10" bestFit="1" customWidth="1"/>
    <col min="10800" max="10800" width="15.28515625" bestFit="1" customWidth="1"/>
    <col min="10801" max="10801" width="7.5703125" bestFit="1" customWidth="1"/>
    <col min="10802" max="10802" width="10" bestFit="1" customWidth="1"/>
    <col min="10803" max="10803" width="12.5703125" bestFit="1" customWidth="1"/>
    <col min="10804" max="10804" width="7.5703125" bestFit="1" customWidth="1"/>
    <col min="10805" max="10805" width="10" bestFit="1" customWidth="1"/>
    <col min="10806" max="10806" width="12.85546875" bestFit="1" customWidth="1"/>
    <col min="10807" max="10807" width="7.5703125" bestFit="1" customWidth="1"/>
    <col min="10808" max="10808" width="10" bestFit="1" customWidth="1"/>
    <col min="10809" max="10809" width="12.85546875" bestFit="1" customWidth="1"/>
    <col min="10810" max="10810" width="7.5703125" bestFit="1" customWidth="1"/>
    <col min="10811" max="10811" width="10" bestFit="1" customWidth="1"/>
    <col min="10812" max="10812" width="12.85546875" bestFit="1" customWidth="1"/>
    <col min="10813" max="10813" width="7.5703125" bestFit="1" customWidth="1"/>
    <col min="10814" max="10814" width="10" bestFit="1" customWidth="1"/>
    <col min="10815" max="10815" width="12.85546875" bestFit="1" customWidth="1"/>
    <col min="10816" max="10816" width="7.5703125" bestFit="1" customWidth="1"/>
    <col min="10817" max="10817" width="10" bestFit="1" customWidth="1"/>
    <col min="10818" max="10818" width="12.85546875" bestFit="1" customWidth="1"/>
    <col min="10819" max="10819" width="7.5703125" bestFit="1" customWidth="1"/>
    <col min="10820" max="10820" width="10" bestFit="1" customWidth="1"/>
    <col min="10821" max="10821" width="12.85546875" bestFit="1" customWidth="1"/>
    <col min="10822" max="10822" width="7.5703125" bestFit="1" customWidth="1"/>
    <col min="10823" max="10823" width="10" bestFit="1" customWidth="1"/>
    <col min="10824" max="10824" width="12.85546875" bestFit="1" customWidth="1"/>
    <col min="10825" max="10825" width="7.5703125" bestFit="1" customWidth="1"/>
    <col min="10826" max="10826" width="10" bestFit="1" customWidth="1"/>
    <col min="10827" max="10827" width="12.85546875" bestFit="1" customWidth="1"/>
    <col min="10828" max="10828" width="7.5703125" bestFit="1" customWidth="1"/>
    <col min="10829" max="10829" width="10" bestFit="1" customWidth="1"/>
    <col min="10830" max="10830" width="12.85546875" bestFit="1" customWidth="1"/>
    <col min="10831" max="10831" width="7.5703125" bestFit="1" customWidth="1"/>
    <col min="10832" max="10832" width="10" bestFit="1" customWidth="1"/>
    <col min="10833" max="10833" width="12.85546875" bestFit="1" customWidth="1"/>
    <col min="10834" max="10834" width="7.5703125" bestFit="1" customWidth="1"/>
    <col min="10835" max="10835" width="10" bestFit="1" customWidth="1"/>
    <col min="10836" max="10836" width="12.85546875" bestFit="1" customWidth="1"/>
    <col min="10837" max="10837" width="7.5703125" bestFit="1" customWidth="1"/>
    <col min="10838" max="10838" width="10" bestFit="1" customWidth="1"/>
    <col min="10839" max="10839" width="12.85546875" bestFit="1" customWidth="1"/>
    <col min="10840" max="10840" width="7.5703125" bestFit="1" customWidth="1"/>
    <col min="10841" max="10841" width="10" bestFit="1" customWidth="1"/>
    <col min="10842" max="10842" width="12.85546875" bestFit="1" customWidth="1"/>
    <col min="10843" max="10843" width="7.5703125" bestFit="1" customWidth="1"/>
    <col min="10844" max="10844" width="10" bestFit="1" customWidth="1"/>
    <col min="10845" max="10845" width="12.85546875" bestFit="1" customWidth="1"/>
    <col min="10846" max="10846" width="7.5703125" bestFit="1" customWidth="1"/>
    <col min="10847" max="10847" width="10" bestFit="1" customWidth="1"/>
    <col min="10848" max="10848" width="12.85546875" bestFit="1" customWidth="1"/>
    <col min="10849" max="10849" width="7.5703125" bestFit="1" customWidth="1"/>
    <col min="10850" max="10850" width="10" bestFit="1" customWidth="1"/>
    <col min="10851" max="10851" width="12.85546875" bestFit="1" customWidth="1"/>
    <col min="10852" max="10852" width="7.5703125" bestFit="1" customWidth="1"/>
    <col min="10853" max="10853" width="10" bestFit="1" customWidth="1"/>
    <col min="10854" max="10854" width="12.85546875" bestFit="1" customWidth="1"/>
    <col min="10855" max="10855" width="7.5703125" bestFit="1" customWidth="1"/>
    <col min="10856" max="10856" width="10" bestFit="1" customWidth="1"/>
    <col min="10857" max="10857" width="12.85546875" bestFit="1" customWidth="1"/>
    <col min="10858" max="10858" width="7.5703125" bestFit="1" customWidth="1"/>
    <col min="10859" max="10859" width="10" bestFit="1" customWidth="1"/>
    <col min="10860" max="10860" width="12.85546875" bestFit="1" customWidth="1"/>
    <col min="10861" max="10861" width="7.5703125" bestFit="1" customWidth="1"/>
    <col min="10862" max="10862" width="10" bestFit="1" customWidth="1"/>
    <col min="10863" max="10863" width="12.85546875" bestFit="1" customWidth="1"/>
    <col min="10864" max="10864" width="7.5703125" bestFit="1" customWidth="1"/>
    <col min="10865" max="10865" width="10" bestFit="1" customWidth="1"/>
    <col min="10866" max="10866" width="12.85546875" bestFit="1" customWidth="1"/>
    <col min="10867" max="10867" width="7.5703125" bestFit="1" customWidth="1"/>
    <col min="10868" max="10868" width="10" bestFit="1" customWidth="1"/>
    <col min="10869" max="10869" width="12.85546875" bestFit="1" customWidth="1"/>
    <col min="10870" max="10870" width="7.5703125" bestFit="1" customWidth="1"/>
    <col min="10871" max="10871" width="10" bestFit="1" customWidth="1"/>
    <col min="10872" max="10872" width="12.85546875" bestFit="1" customWidth="1"/>
    <col min="10873" max="10873" width="7.5703125" bestFit="1" customWidth="1"/>
    <col min="10874" max="10874" width="10" bestFit="1" customWidth="1"/>
    <col min="10875" max="10875" width="12.85546875" bestFit="1" customWidth="1"/>
    <col min="10876" max="10876" width="7.5703125" bestFit="1" customWidth="1"/>
    <col min="10877" max="10877" width="10" bestFit="1" customWidth="1"/>
    <col min="10878" max="10878" width="12.85546875" bestFit="1" customWidth="1"/>
    <col min="10879" max="10879" width="7.5703125" bestFit="1" customWidth="1"/>
    <col min="10880" max="10880" width="10" bestFit="1" customWidth="1"/>
    <col min="10881" max="10881" width="12.85546875" bestFit="1" customWidth="1"/>
    <col min="10882" max="10882" width="7.5703125" bestFit="1" customWidth="1"/>
    <col min="10883" max="10883" width="10" bestFit="1" customWidth="1"/>
    <col min="10884" max="10884" width="12.85546875" bestFit="1" customWidth="1"/>
    <col min="10885" max="10885" width="7.5703125" bestFit="1" customWidth="1"/>
    <col min="10886" max="10886" width="10" bestFit="1" customWidth="1"/>
    <col min="10887" max="10887" width="12.85546875" bestFit="1" customWidth="1"/>
    <col min="10888" max="10888" width="7.5703125" bestFit="1" customWidth="1"/>
    <col min="10889" max="10889" width="10" bestFit="1" customWidth="1"/>
    <col min="10890" max="10890" width="12.85546875" bestFit="1" customWidth="1"/>
    <col min="10891" max="10891" width="7.5703125" bestFit="1" customWidth="1"/>
    <col min="10892" max="10892" width="10" bestFit="1" customWidth="1"/>
    <col min="10893" max="10893" width="12.85546875" bestFit="1" customWidth="1"/>
    <col min="10894" max="10894" width="7.5703125" bestFit="1" customWidth="1"/>
    <col min="10895" max="10895" width="10" bestFit="1" customWidth="1"/>
    <col min="10896" max="10896" width="12.85546875" bestFit="1" customWidth="1"/>
    <col min="10897" max="10897" width="7.5703125" bestFit="1" customWidth="1"/>
    <col min="10898" max="10898" width="10" bestFit="1" customWidth="1"/>
    <col min="10899" max="10899" width="12.85546875" bestFit="1" customWidth="1"/>
    <col min="10900" max="10900" width="7.5703125" bestFit="1" customWidth="1"/>
    <col min="10901" max="10901" width="10" bestFit="1" customWidth="1"/>
    <col min="10902" max="10902" width="12.85546875" bestFit="1" customWidth="1"/>
    <col min="10903" max="10903" width="7.5703125" bestFit="1" customWidth="1"/>
    <col min="10904" max="10904" width="10" bestFit="1" customWidth="1"/>
    <col min="10905" max="10905" width="12.85546875" bestFit="1" customWidth="1"/>
    <col min="10906" max="10906" width="7.5703125" bestFit="1" customWidth="1"/>
    <col min="10907" max="10907" width="10" bestFit="1" customWidth="1"/>
    <col min="10908" max="10908" width="12.85546875" bestFit="1" customWidth="1"/>
    <col min="10909" max="10909" width="7.5703125" bestFit="1" customWidth="1"/>
    <col min="10910" max="10910" width="10" bestFit="1" customWidth="1"/>
    <col min="10911" max="10911" width="12.85546875" bestFit="1" customWidth="1"/>
    <col min="10912" max="10912" width="7.5703125" bestFit="1" customWidth="1"/>
    <col min="10913" max="10913" width="10" bestFit="1" customWidth="1"/>
    <col min="10914" max="10914" width="10.140625" customWidth="1"/>
    <col min="10915" max="10944" width="0" hidden="1" customWidth="1"/>
    <col min="11022" max="11022" width="41.5703125" bestFit="1" customWidth="1"/>
    <col min="11023" max="11023" width="14" bestFit="1" customWidth="1"/>
    <col min="11024" max="11024" width="9" customWidth="1"/>
    <col min="11025" max="11025" width="10" bestFit="1" customWidth="1"/>
    <col min="11026" max="11026" width="14" bestFit="1" customWidth="1"/>
    <col min="11027" max="11027" width="9" customWidth="1"/>
    <col min="11028" max="11028" width="10" bestFit="1" customWidth="1"/>
    <col min="11029" max="11029" width="14" bestFit="1" customWidth="1"/>
    <col min="11030" max="11030" width="9" customWidth="1"/>
    <col min="11031" max="11031" width="10" bestFit="1" customWidth="1"/>
    <col min="11032" max="11032" width="14" bestFit="1" customWidth="1"/>
    <col min="11033" max="11033" width="9" customWidth="1"/>
    <col min="11034" max="11034" width="10" bestFit="1" customWidth="1"/>
    <col min="11035" max="11035" width="14" bestFit="1" customWidth="1"/>
    <col min="11036" max="11036" width="9" customWidth="1"/>
    <col min="11037" max="11037" width="10" bestFit="1" customWidth="1"/>
    <col min="11038" max="11038" width="13.42578125" bestFit="1" customWidth="1"/>
    <col min="11039" max="11039" width="7.5703125" bestFit="1" customWidth="1"/>
    <col min="11040" max="11040" width="10" bestFit="1" customWidth="1"/>
    <col min="11041" max="11041" width="13.42578125" bestFit="1" customWidth="1"/>
    <col min="11042" max="11042" width="7.5703125" bestFit="1" customWidth="1"/>
    <col min="11043" max="11043" width="10" bestFit="1" customWidth="1"/>
    <col min="11044" max="11044" width="16" bestFit="1" customWidth="1"/>
    <col min="11045" max="11045" width="7.5703125" bestFit="1" customWidth="1"/>
    <col min="11046" max="11046" width="10" bestFit="1" customWidth="1"/>
    <col min="11047" max="11047" width="12.5703125" bestFit="1" customWidth="1"/>
    <col min="11048" max="11048" width="7.5703125" bestFit="1" customWidth="1"/>
    <col min="11049" max="11049" width="10" bestFit="1" customWidth="1"/>
    <col min="11050" max="11050" width="12.5703125" bestFit="1" customWidth="1"/>
    <col min="11051" max="11051" width="7.5703125" bestFit="1" customWidth="1"/>
    <col min="11052" max="11052" width="10" bestFit="1" customWidth="1"/>
    <col min="11053" max="11053" width="13.42578125" bestFit="1" customWidth="1"/>
    <col min="11054" max="11054" width="7.5703125" bestFit="1" customWidth="1"/>
    <col min="11055" max="11055" width="10" bestFit="1" customWidth="1"/>
    <col min="11056" max="11056" width="15.28515625" bestFit="1" customWidth="1"/>
    <col min="11057" max="11057" width="7.5703125" bestFit="1" customWidth="1"/>
    <col min="11058" max="11058" width="10" bestFit="1" customWidth="1"/>
    <col min="11059" max="11059" width="12.5703125" bestFit="1" customWidth="1"/>
    <col min="11060" max="11060" width="7.5703125" bestFit="1" customWidth="1"/>
    <col min="11061" max="11061" width="10" bestFit="1" customWidth="1"/>
    <col min="11062" max="11062" width="12.85546875" bestFit="1" customWidth="1"/>
    <col min="11063" max="11063" width="7.5703125" bestFit="1" customWidth="1"/>
    <col min="11064" max="11064" width="10" bestFit="1" customWidth="1"/>
    <col min="11065" max="11065" width="12.85546875" bestFit="1" customWidth="1"/>
    <col min="11066" max="11066" width="7.5703125" bestFit="1" customWidth="1"/>
    <col min="11067" max="11067" width="10" bestFit="1" customWidth="1"/>
    <col min="11068" max="11068" width="12.85546875" bestFit="1" customWidth="1"/>
    <col min="11069" max="11069" width="7.5703125" bestFit="1" customWidth="1"/>
    <col min="11070" max="11070" width="10" bestFit="1" customWidth="1"/>
    <col min="11071" max="11071" width="12.85546875" bestFit="1" customWidth="1"/>
    <col min="11072" max="11072" width="7.5703125" bestFit="1" customWidth="1"/>
    <col min="11073" max="11073" width="10" bestFit="1" customWidth="1"/>
    <col min="11074" max="11074" width="12.85546875" bestFit="1" customWidth="1"/>
    <col min="11075" max="11075" width="7.5703125" bestFit="1" customWidth="1"/>
    <col min="11076" max="11076" width="10" bestFit="1" customWidth="1"/>
    <col min="11077" max="11077" width="12.85546875" bestFit="1" customWidth="1"/>
    <col min="11078" max="11078" width="7.5703125" bestFit="1" customWidth="1"/>
    <col min="11079" max="11079" width="10" bestFit="1" customWidth="1"/>
    <col min="11080" max="11080" width="12.85546875" bestFit="1" customWidth="1"/>
    <col min="11081" max="11081" width="7.5703125" bestFit="1" customWidth="1"/>
    <col min="11082" max="11082" width="10" bestFit="1" customWidth="1"/>
    <col min="11083" max="11083" width="12.85546875" bestFit="1" customWidth="1"/>
    <col min="11084" max="11084" width="7.5703125" bestFit="1" customWidth="1"/>
    <col min="11085" max="11085" width="10" bestFit="1" customWidth="1"/>
    <col min="11086" max="11086" width="12.85546875" bestFit="1" customWidth="1"/>
    <col min="11087" max="11087" width="7.5703125" bestFit="1" customWidth="1"/>
    <col min="11088" max="11088" width="10" bestFit="1" customWidth="1"/>
    <col min="11089" max="11089" width="12.85546875" bestFit="1" customWidth="1"/>
    <col min="11090" max="11090" width="7.5703125" bestFit="1" customWidth="1"/>
    <col min="11091" max="11091" width="10" bestFit="1" customWidth="1"/>
    <col min="11092" max="11092" width="12.85546875" bestFit="1" customWidth="1"/>
    <col min="11093" max="11093" width="7.5703125" bestFit="1" customWidth="1"/>
    <col min="11094" max="11094" width="10" bestFit="1" customWidth="1"/>
    <col min="11095" max="11095" width="12.85546875" bestFit="1" customWidth="1"/>
    <col min="11096" max="11096" width="7.5703125" bestFit="1" customWidth="1"/>
    <col min="11097" max="11097" width="10" bestFit="1" customWidth="1"/>
    <col min="11098" max="11098" width="12.85546875" bestFit="1" customWidth="1"/>
    <col min="11099" max="11099" width="7.5703125" bestFit="1" customWidth="1"/>
    <col min="11100" max="11100" width="10" bestFit="1" customWidth="1"/>
    <col min="11101" max="11101" width="12.85546875" bestFit="1" customWidth="1"/>
    <col min="11102" max="11102" width="7.5703125" bestFit="1" customWidth="1"/>
    <col min="11103" max="11103" width="10" bestFit="1" customWidth="1"/>
    <col min="11104" max="11104" width="12.85546875" bestFit="1" customWidth="1"/>
    <col min="11105" max="11105" width="7.5703125" bestFit="1" customWidth="1"/>
    <col min="11106" max="11106" width="10" bestFit="1" customWidth="1"/>
    <col min="11107" max="11107" width="12.85546875" bestFit="1" customWidth="1"/>
    <col min="11108" max="11108" width="7.5703125" bestFit="1" customWidth="1"/>
    <col min="11109" max="11109" width="10" bestFit="1" customWidth="1"/>
    <col min="11110" max="11110" width="12.85546875" bestFit="1" customWidth="1"/>
    <col min="11111" max="11111" width="7.5703125" bestFit="1" customWidth="1"/>
    <col min="11112" max="11112" width="10" bestFit="1" customWidth="1"/>
    <col min="11113" max="11113" width="12.85546875" bestFit="1" customWidth="1"/>
    <col min="11114" max="11114" width="7.5703125" bestFit="1" customWidth="1"/>
    <col min="11115" max="11115" width="10" bestFit="1" customWidth="1"/>
    <col min="11116" max="11116" width="12.85546875" bestFit="1" customWidth="1"/>
    <col min="11117" max="11117" width="7.5703125" bestFit="1" customWidth="1"/>
    <col min="11118" max="11118" width="10" bestFit="1" customWidth="1"/>
    <col min="11119" max="11119" width="12.85546875" bestFit="1" customWidth="1"/>
    <col min="11120" max="11120" width="7.5703125" bestFit="1" customWidth="1"/>
    <col min="11121" max="11121" width="10" bestFit="1" customWidth="1"/>
    <col min="11122" max="11122" width="12.85546875" bestFit="1" customWidth="1"/>
    <col min="11123" max="11123" width="7.5703125" bestFit="1" customWidth="1"/>
    <col min="11124" max="11124" width="10" bestFit="1" customWidth="1"/>
    <col min="11125" max="11125" width="12.85546875" bestFit="1" customWidth="1"/>
    <col min="11126" max="11126" width="7.5703125" bestFit="1" customWidth="1"/>
    <col min="11127" max="11127" width="10" bestFit="1" customWidth="1"/>
    <col min="11128" max="11128" width="12.85546875" bestFit="1" customWidth="1"/>
    <col min="11129" max="11129" width="7.5703125" bestFit="1" customWidth="1"/>
    <col min="11130" max="11130" width="10" bestFit="1" customWidth="1"/>
    <col min="11131" max="11131" width="12.85546875" bestFit="1" customWidth="1"/>
    <col min="11132" max="11132" width="7.5703125" bestFit="1" customWidth="1"/>
    <col min="11133" max="11133" width="10" bestFit="1" customWidth="1"/>
    <col min="11134" max="11134" width="12.85546875" bestFit="1" customWidth="1"/>
    <col min="11135" max="11135" width="7.5703125" bestFit="1" customWidth="1"/>
    <col min="11136" max="11136" width="10" bestFit="1" customWidth="1"/>
    <col min="11137" max="11137" width="12.85546875" bestFit="1" customWidth="1"/>
    <col min="11138" max="11138" width="7.5703125" bestFit="1" customWidth="1"/>
    <col min="11139" max="11139" width="10" bestFit="1" customWidth="1"/>
    <col min="11140" max="11140" width="12.85546875" bestFit="1" customWidth="1"/>
    <col min="11141" max="11141" width="7.5703125" bestFit="1" customWidth="1"/>
    <col min="11142" max="11142" width="10" bestFit="1" customWidth="1"/>
    <col min="11143" max="11143" width="12.85546875" bestFit="1" customWidth="1"/>
    <col min="11144" max="11144" width="7.5703125" bestFit="1" customWidth="1"/>
    <col min="11145" max="11145" width="10" bestFit="1" customWidth="1"/>
    <col min="11146" max="11146" width="12.85546875" bestFit="1" customWidth="1"/>
    <col min="11147" max="11147" width="7.5703125" bestFit="1" customWidth="1"/>
    <col min="11148" max="11148" width="10" bestFit="1" customWidth="1"/>
    <col min="11149" max="11149" width="12.85546875" bestFit="1" customWidth="1"/>
    <col min="11150" max="11150" width="7.5703125" bestFit="1" customWidth="1"/>
    <col min="11151" max="11151" width="10" bestFit="1" customWidth="1"/>
    <col min="11152" max="11152" width="12.85546875" bestFit="1" customWidth="1"/>
    <col min="11153" max="11153" width="7.5703125" bestFit="1" customWidth="1"/>
    <col min="11154" max="11154" width="10" bestFit="1" customWidth="1"/>
    <col min="11155" max="11155" width="12.85546875" bestFit="1" customWidth="1"/>
    <col min="11156" max="11156" width="7.5703125" bestFit="1" customWidth="1"/>
    <col min="11157" max="11157" width="10" bestFit="1" customWidth="1"/>
    <col min="11158" max="11158" width="12.85546875" bestFit="1" customWidth="1"/>
    <col min="11159" max="11159" width="7.5703125" bestFit="1" customWidth="1"/>
    <col min="11160" max="11160" width="10" bestFit="1" customWidth="1"/>
    <col min="11161" max="11161" width="12.85546875" bestFit="1" customWidth="1"/>
    <col min="11162" max="11162" width="7.5703125" bestFit="1" customWidth="1"/>
    <col min="11163" max="11163" width="10" bestFit="1" customWidth="1"/>
    <col min="11164" max="11164" width="12.85546875" bestFit="1" customWidth="1"/>
    <col min="11165" max="11165" width="7.5703125" bestFit="1" customWidth="1"/>
    <col min="11166" max="11166" width="10" bestFit="1" customWidth="1"/>
    <col min="11167" max="11167" width="12.85546875" bestFit="1" customWidth="1"/>
    <col min="11168" max="11168" width="7.5703125" bestFit="1" customWidth="1"/>
    <col min="11169" max="11169" width="10" bestFit="1" customWidth="1"/>
    <col min="11170" max="11170" width="10.140625" customWidth="1"/>
    <col min="11171" max="11200" width="0" hidden="1" customWidth="1"/>
    <col min="11278" max="11278" width="41.5703125" bestFit="1" customWidth="1"/>
    <col min="11279" max="11279" width="14" bestFit="1" customWidth="1"/>
    <col min="11280" max="11280" width="9" customWidth="1"/>
    <col min="11281" max="11281" width="10" bestFit="1" customWidth="1"/>
    <col min="11282" max="11282" width="14" bestFit="1" customWidth="1"/>
    <col min="11283" max="11283" width="9" customWidth="1"/>
    <col min="11284" max="11284" width="10" bestFit="1" customWidth="1"/>
    <col min="11285" max="11285" width="14" bestFit="1" customWidth="1"/>
    <col min="11286" max="11286" width="9" customWidth="1"/>
    <col min="11287" max="11287" width="10" bestFit="1" customWidth="1"/>
    <col min="11288" max="11288" width="14" bestFit="1" customWidth="1"/>
    <col min="11289" max="11289" width="9" customWidth="1"/>
    <col min="11290" max="11290" width="10" bestFit="1" customWidth="1"/>
    <col min="11291" max="11291" width="14" bestFit="1" customWidth="1"/>
    <col min="11292" max="11292" width="9" customWidth="1"/>
    <col min="11293" max="11293" width="10" bestFit="1" customWidth="1"/>
    <col min="11294" max="11294" width="13.42578125" bestFit="1" customWidth="1"/>
    <col min="11295" max="11295" width="7.5703125" bestFit="1" customWidth="1"/>
    <col min="11296" max="11296" width="10" bestFit="1" customWidth="1"/>
    <col min="11297" max="11297" width="13.42578125" bestFit="1" customWidth="1"/>
    <col min="11298" max="11298" width="7.5703125" bestFit="1" customWidth="1"/>
    <col min="11299" max="11299" width="10" bestFit="1" customWidth="1"/>
    <col min="11300" max="11300" width="16" bestFit="1" customWidth="1"/>
    <col min="11301" max="11301" width="7.5703125" bestFit="1" customWidth="1"/>
    <col min="11302" max="11302" width="10" bestFit="1" customWidth="1"/>
    <col min="11303" max="11303" width="12.5703125" bestFit="1" customWidth="1"/>
    <col min="11304" max="11304" width="7.5703125" bestFit="1" customWidth="1"/>
    <col min="11305" max="11305" width="10" bestFit="1" customWidth="1"/>
    <col min="11306" max="11306" width="12.5703125" bestFit="1" customWidth="1"/>
    <col min="11307" max="11307" width="7.5703125" bestFit="1" customWidth="1"/>
    <col min="11308" max="11308" width="10" bestFit="1" customWidth="1"/>
    <col min="11309" max="11309" width="13.42578125" bestFit="1" customWidth="1"/>
    <col min="11310" max="11310" width="7.5703125" bestFit="1" customWidth="1"/>
    <col min="11311" max="11311" width="10" bestFit="1" customWidth="1"/>
    <col min="11312" max="11312" width="15.28515625" bestFit="1" customWidth="1"/>
    <col min="11313" max="11313" width="7.5703125" bestFit="1" customWidth="1"/>
    <col min="11314" max="11314" width="10" bestFit="1" customWidth="1"/>
    <col min="11315" max="11315" width="12.5703125" bestFit="1" customWidth="1"/>
    <col min="11316" max="11316" width="7.5703125" bestFit="1" customWidth="1"/>
    <col min="11317" max="11317" width="10" bestFit="1" customWidth="1"/>
    <col min="11318" max="11318" width="12.85546875" bestFit="1" customWidth="1"/>
    <col min="11319" max="11319" width="7.5703125" bestFit="1" customWidth="1"/>
    <col min="11320" max="11320" width="10" bestFit="1" customWidth="1"/>
    <col min="11321" max="11321" width="12.85546875" bestFit="1" customWidth="1"/>
    <col min="11322" max="11322" width="7.5703125" bestFit="1" customWidth="1"/>
    <col min="11323" max="11323" width="10" bestFit="1" customWidth="1"/>
    <col min="11324" max="11324" width="12.85546875" bestFit="1" customWidth="1"/>
    <col min="11325" max="11325" width="7.5703125" bestFit="1" customWidth="1"/>
    <col min="11326" max="11326" width="10" bestFit="1" customWidth="1"/>
    <col min="11327" max="11327" width="12.85546875" bestFit="1" customWidth="1"/>
    <col min="11328" max="11328" width="7.5703125" bestFit="1" customWidth="1"/>
    <col min="11329" max="11329" width="10" bestFit="1" customWidth="1"/>
    <col min="11330" max="11330" width="12.85546875" bestFit="1" customWidth="1"/>
    <col min="11331" max="11331" width="7.5703125" bestFit="1" customWidth="1"/>
    <col min="11332" max="11332" width="10" bestFit="1" customWidth="1"/>
    <col min="11333" max="11333" width="12.85546875" bestFit="1" customWidth="1"/>
    <col min="11334" max="11334" width="7.5703125" bestFit="1" customWidth="1"/>
    <col min="11335" max="11335" width="10" bestFit="1" customWidth="1"/>
    <col min="11336" max="11336" width="12.85546875" bestFit="1" customWidth="1"/>
    <col min="11337" max="11337" width="7.5703125" bestFit="1" customWidth="1"/>
    <col min="11338" max="11338" width="10" bestFit="1" customWidth="1"/>
    <col min="11339" max="11339" width="12.85546875" bestFit="1" customWidth="1"/>
    <col min="11340" max="11340" width="7.5703125" bestFit="1" customWidth="1"/>
    <col min="11341" max="11341" width="10" bestFit="1" customWidth="1"/>
    <col min="11342" max="11342" width="12.85546875" bestFit="1" customWidth="1"/>
    <col min="11343" max="11343" width="7.5703125" bestFit="1" customWidth="1"/>
    <col min="11344" max="11344" width="10" bestFit="1" customWidth="1"/>
    <col min="11345" max="11345" width="12.85546875" bestFit="1" customWidth="1"/>
    <col min="11346" max="11346" width="7.5703125" bestFit="1" customWidth="1"/>
    <col min="11347" max="11347" width="10" bestFit="1" customWidth="1"/>
    <col min="11348" max="11348" width="12.85546875" bestFit="1" customWidth="1"/>
    <col min="11349" max="11349" width="7.5703125" bestFit="1" customWidth="1"/>
    <col min="11350" max="11350" width="10" bestFit="1" customWidth="1"/>
    <col min="11351" max="11351" width="12.85546875" bestFit="1" customWidth="1"/>
    <col min="11352" max="11352" width="7.5703125" bestFit="1" customWidth="1"/>
    <col min="11353" max="11353" width="10" bestFit="1" customWidth="1"/>
    <col min="11354" max="11354" width="12.85546875" bestFit="1" customWidth="1"/>
    <col min="11355" max="11355" width="7.5703125" bestFit="1" customWidth="1"/>
    <col min="11356" max="11356" width="10" bestFit="1" customWidth="1"/>
    <col min="11357" max="11357" width="12.85546875" bestFit="1" customWidth="1"/>
    <col min="11358" max="11358" width="7.5703125" bestFit="1" customWidth="1"/>
    <col min="11359" max="11359" width="10" bestFit="1" customWidth="1"/>
    <col min="11360" max="11360" width="12.85546875" bestFit="1" customWidth="1"/>
    <col min="11361" max="11361" width="7.5703125" bestFit="1" customWidth="1"/>
    <col min="11362" max="11362" width="10" bestFit="1" customWidth="1"/>
    <col min="11363" max="11363" width="12.85546875" bestFit="1" customWidth="1"/>
    <col min="11364" max="11364" width="7.5703125" bestFit="1" customWidth="1"/>
    <col min="11365" max="11365" width="10" bestFit="1" customWidth="1"/>
    <col min="11366" max="11366" width="12.85546875" bestFit="1" customWidth="1"/>
    <col min="11367" max="11367" width="7.5703125" bestFit="1" customWidth="1"/>
    <col min="11368" max="11368" width="10" bestFit="1" customWidth="1"/>
    <col min="11369" max="11369" width="12.85546875" bestFit="1" customWidth="1"/>
    <col min="11370" max="11370" width="7.5703125" bestFit="1" customWidth="1"/>
    <col min="11371" max="11371" width="10" bestFit="1" customWidth="1"/>
    <col min="11372" max="11372" width="12.85546875" bestFit="1" customWidth="1"/>
    <col min="11373" max="11373" width="7.5703125" bestFit="1" customWidth="1"/>
    <col min="11374" max="11374" width="10" bestFit="1" customWidth="1"/>
    <col min="11375" max="11375" width="12.85546875" bestFit="1" customWidth="1"/>
    <col min="11376" max="11376" width="7.5703125" bestFit="1" customWidth="1"/>
    <col min="11377" max="11377" width="10" bestFit="1" customWidth="1"/>
    <col min="11378" max="11378" width="12.85546875" bestFit="1" customWidth="1"/>
    <col min="11379" max="11379" width="7.5703125" bestFit="1" customWidth="1"/>
    <col min="11380" max="11380" width="10" bestFit="1" customWidth="1"/>
    <col min="11381" max="11381" width="12.85546875" bestFit="1" customWidth="1"/>
    <col min="11382" max="11382" width="7.5703125" bestFit="1" customWidth="1"/>
    <col min="11383" max="11383" width="10" bestFit="1" customWidth="1"/>
    <col min="11384" max="11384" width="12.85546875" bestFit="1" customWidth="1"/>
    <col min="11385" max="11385" width="7.5703125" bestFit="1" customWidth="1"/>
    <col min="11386" max="11386" width="10" bestFit="1" customWidth="1"/>
    <col min="11387" max="11387" width="12.85546875" bestFit="1" customWidth="1"/>
    <col min="11388" max="11388" width="7.5703125" bestFit="1" customWidth="1"/>
    <col min="11389" max="11389" width="10" bestFit="1" customWidth="1"/>
    <col min="11390" max="11390" width="12.85546875" bestFit="1" customWidth="1"/>
    <col min="11391" max="11391" width="7.5703125" bestFit="1" customWidth="1"/>
    <col min="11392" max="11392" width="10" bestFit="1" customWidth="1"/>
    <col min="11393" max="11393" width="12.85546875" bestFit="1" customWidth="1"/>
    <col min="11394" max="11394" width="7.5703125" bestFit="1" customWidth="1"/>
    <col min="11395" max="11395" width="10" bestFit="1" customWidth="1"/>
    <col min="11396" max="11396" width="12.85546875" bestFit="1" customWidth="1"/>
    <col min="11397" max="11397" width="7.5703125" bestFit="1" customWidth="1"/>
    <col min="11398" max="11398" width="10" bestFit="1" customWidth="1"/>
    <col min="11399" max="11399" width="12.85546875" bestFit="1" customWidth="1"/>
    <col min="11400" max="11400" width="7.5703125" bestFit="1" customWidth="1"/>
    <col min="11401" max="11401" width="10" bestFit="1" customWidth="1"/>
    <col min="11402" max="11402" width="12.85546875" bestFit="1" customWidth="1"/>
    <col min="11403" max="11403" width="7.5703125" bestFit="1" customWidth="1"/>
    <col min="11404" max="11404" width="10" bestFit="1" customWidth="1"/>
    <col min="11405" max="11405" width="12.85546875" bestFit="1" customWidth="1"/>
    <col min="11406" max="11406" width="7.5703125" bestFit="1" customWidth="1"/>
    <col min="11407" max="11407" width="10" bestFit="1" customWidth="1"/>
    <col min="11408" max="11408" width="12.85546875" bestFit="1" customWidth="1"/>
    <col min="11409" max="11409" width="7.5703125" bestFit="1" customWidth="1"/>
    <col min="11410" max="11410" width="10" bestFit="1" customWidth="1"/>
    <col min="11411" max="11411" width="12.85546875" bestFit="1" customWidth="1"/>
    <col min="11412" max="11412" width="7.5703125" bestFit="1" customWidth="1"/>
    <col min="11413" max="11413" width="10" bestFit="1" customWidth="1"/>
    <col min="11414" max="11414" width="12.85546875" bestFit="1" customWidth="1"/>
    <col min="11415" max="11415" width="7.5703125" bestFit="1" customWidth="1"/>
    <col min="11416" max="11416" width="10" bestFit="1" customWidth="1"/>
    <col min="11417" max="11417" width="12.85546875" bestFit="1" customWidth="1"/>
    <col min="11418" max="11418" width="7.5703125" bestFit="1" customWidth="1"/>
    <col min="11419" max="11419" width="10" bestFit="1" customWidth="1"/>
    <col min="11420" max="11420" width="12.85546875" bestFit="1" customWidth="1"/>
    <col min="11421" max="11421" width="7.5703125" bestFit="1" customWidth="1"/>
    <col min="11422" max="11422" width="10" bestFit="1" customWidth="1"/>
    <col min="11423" max="11423" width="12.85546875" bestFit="1" customWidth="1"/>
    <col min="11424" max="11424" width="7.5703125" bestFit="1" customWidth="1"/>
    <col min="11425" max="11425" width="10" bestFit="1" customWidth="1"/>
    <col min="11426" max="11426" width="10.140625" customWidth="1"/>
    <col min="11427" max="11456" width="0" hidden="1" customWidth="1"/>
    <col min="11534" max="11534" width="41.5703125" bestFit="1" customWidth="1"/>
    <col min="11535" max="11535" width="14" bestFit="1" customWidth="1"/>
    <col min="11536" max="11536" width="9" customWidth="1"/>
    <col min="11537" max="11537" width="10" bestFit="1" customWidth="1"/>
    <col min="11538" max="11538" width="14" bestFit="1" customWidth="1"/>
    <col min="11539" max="11539" width="9" customWidth="1"/>
    <col min="11540" max="11540" width="10" bestFit="1" customWidth="1"/>
    <col min="11541" max="11541" width="14" bestFit="1" customWidth="1"/>
    <col min="11542" max="11542" width="9" customWidth="1"/>
    <col min="11543" max="11543" width="10" bestFit="1" customWidth="1"/>
    <col min="11544" max="11544" width="14" bestFit="1" customWidth="1"/>
    <col min="11545" max="11545" width="9" customWidth="1"/>
    <col min="11546" max="11546" width="10" bestFit="1" customWidth="1"/>
    <col min="11547" max="11547" width="14" bestFit="1" customWidth="1"/>
    <col min="11548" max="11548" width="9" customWidth="1"/>
    <col min="11549" max="11549" width="10" bestFit="1" customWidth="1"/>
    <col min="11550" max="11550" width="13.42578125" bestFit="1" customWidth="1"/>
    <col min="11551" max="11551" width="7.5703125" bestFit="1" customWidth="1"/>
    <col min="11552" max="11552" width="10" bestFit="1" customWidth="1"/>
    <col min="11553" max="11553" width="13.42578125" bestFit="1" customWidth="1"/>
    <col min="11554" max="11554" width="7.5703125" bestFit="1" customWidth="1"/>
    <col min="11555" max="11555" width="10" bestFit="1" customWidth="1"/>
    <col min="11556" max="11556" width="16" bestFit="1" customWidth="1"/>
    <col min="11557" max="11557" width="7.5703125" bestFit="1" customWidth="1"/>
    <col min="11558" max="11558" width="10" bestFit="1" customWidth="1"/>
    <col min="11559" max="11559" width="12.5703125" bestFit="1" customWidth="1"/>
    <col min="11560" max="11560" width="7.5703125" bestFit="1" customWidth="1"/>
    <col min="11561" max="11561" width="10" bestFit="1" customWidth="1"/>
    <col min="11562" max="11562" width="12.5703125" bestFit="1" customWidth="1"/>
    <col min="11563" max="11563" width="7.5703125" bestFit="1" customWidth="1"/>
    <col min="11564" max="11564" width="10" bestFit="1" customWidth="1"/>
    <col min="11565" max="11565" width="13.42578125" bestFit="1" customWidth="1"/>
    <col min="11566" max="11566" width="7.5703125" bestFit="1" customWidth="1"/>
    <col min="11567" max="11567" width="10" bestFit="1" customWidth="1"/>
    <col min="11568" max="11568" width="15.28515625" bestFit="1" customWidth="1"/>
    <col min="11569" max="11569" width="7.5703125" bestFit="1" customWidth="1"/>
    <col min="11570" max="11570" width="10" bestFit="1" customWidth="1"/>
    <col min="11571" max="11571" width="12.5703125" bestFit="1" customWidth="1"/>
    <col min="11572" max="11572" width="7.5703125" bestFit="1" customWidth="1"/>
    <col min="11573" max="11573" width="10" bestFit="1" customWidth="1"/>
    <col min="11574" max="11574" width="12.85546875" bestFit="1" customWidth="1"/>
    <col min="11575" max="11575" width="7.5703125" bestFit="1" customWidth="1"/>
    <col min="11576" max="11576" width="10" bestFit="1" customWidth="1"/>
    <col min="11577" max="11577" width="12.85546875" bestFit="1" customWidth="1"/>
    <col min="11578" max="11578" width="7.5703125" bestFit="1" customWidth="1"/>
    <col min="11579" max="11579" width="10" bestFit="1" customWidth="1"/>
    <col min="11580" max="11580" width="12.85546875" bestFit="1" customWidth="1"/>
    <col min="11581" max="11581" width="7.5703125" bestFit="1" customWidth="1"/>
    <col min="11582" max="11582" width="10" bestFit="1" customWidth="1"/>
    <col min="11583" max="11583" width="12.85546875" bestFit="1" customWidth="1"/>
    <col min="11584" max="11584" width="7.5703125" bestFit="1" customWidth="1"/>
    <col min="11585" max="11585" width="10" bestFit="1" customWidth="1"/>
    <col min="11586" max="11586" width="12.85546875" bestFit="1" customWidth="1"/>
    <col min="11587" max="11587" width="7.5703125" bestFit="1" customWidth="1"/>
    <col min="11588" max="11588" width="10" bestFit="1" customWidth="1"/>
    <col min="11589" max="11589" width="12.85546875" bestFit="1" customWidth="1"/>
    <col min="11590" max="11590" width="7.5703125" bestFit="1" customWidth="1"/>
    <col min="11591" max="11591" width="10" bestFit="1" customWidth="1"/>
    <col min="11592" max="11592" width="12.85546875" bestFit="1" customWidth="1"/>
    <col min="11593" max="11593" width="7.5703125" bestFit="1" customWidth="1"/>
    <col min="11594" max="11594" width="10" bestFit="1" customWidth="1"/>
    <col min="11595" max="11595" width="12.85546875" bestFit="1" customWidth="1"/>
    <col min="11596" max="11596" width="7.5703125" bestFit="1" customWidth="1"/>
    <col min="11597" max="11597" width="10" bestFit="1" customWidth="1"/>
    <col min="11598" max="11598" width="12.85546875" bestFit="1" customWidth="1"/>
    <col min="11599" max="11599" width="7.5703125" bestFit="1" customWidth="1"/>
    <col min="11600" max="11600" width="10" bestFit="1" customWidth="1"/>
    <col min="11601" max="11601" width="12.85546875" bestFit="1" customWidth="1"/>
    <col min="11602" max="11602" width="7.5703125" bestFit="1" customWidth="1"/>
    <col min="11603" max="11603" width="10" bestFit="1" customWidth="1"/>
    <col min="11604" max="11604" width="12.85546875" bestFit="1" customWidth="1"/>
    <col min="11605" max="11605" width="7.5703125" bestFit="1" customWidth="1"/>
    <col min="11606" max="11606" width="10" bestFit="1" customWidth="1"/>
    <col min="11607" max="11607" width="12.85546875" bestFit="1" customWidth="1"/>
    <col min="11608" max="11608" width="7.5703125" bestFit="1" customWidth="1"/>
    <col min="11609" max="11609" width="10" bestFit="1" customWidth="1"/>
    <col min="11610" max="11610" width="12.85546875" bestFit="1" customWidth="1"/>
    <col min="11611" max="11611" width="7.5703125" bestFit="1" customWidth="1"/>
    <col min="11612" max="11612" width="10" bestFit="1" customWidth="1"/>
    <col min="11613" max="11613" width="12.85546875" bestFit="1" customWidth="1"/>
    <col min="11614" max="11614" width="7.5703125" bestFit="1" customWidth="1"/>
    <col min="11615" max="11615" width="10" bestFit="1" customWidth="1"/>
    <col min="11616" max="11616" width="12.85546875" bestFit="1" customWidth="1"/>
    <col min="11617" max="11617" width="7.5703125" bestFit="1" customWidth="1"/>
    <col min="11618" max="11618" width="10" bestFit="1" customWidth="1"/>
    <col min="11619" max="11619" width="12.85546875" bestFit="1" customWidth="1"/>
    <col min="11620" max="11620" width="7.5703125" bestFit="1" customWidth="1"/>
    <col min="11621" max="11621" width="10" bestFit="1" customWidth="1"/>
    <col min="11622" max="11622" width="12.85546875" bestFit="1" customWidth="1"/>
    <col min="11623" max="11623" width="7.5703125" bestFit="1" customWidth="1"/>
    <col min="11624" max="11624" width="10" bestFit="1" customWidth="1"/>
    <col min="11625" max="11625" width="12.85546875" bestFit="1" customWidth="1"/>
    <col min="11626" max="11626" width="7.5703125" bestFit="1" customWidth="1"/>
    <col min="11627" max="11627" width="10" bestFit="1" customWidth="1"/>
    <col min="11628" max="11628" width="12.85546875" bestFit="1" customWidth="1"/>
    <col min="11629" max="11629" width="7.5703125" bestFit="1" customWidth="1"/>
    <col min="11630" max="11630" width="10" bestFit="1" customWidth="1"/>
    <col min="11631" max="11631" width="12.85546875" bestFit="1" customWidth="1"/>
    <col min="11632" max="11632" width="7.5703125" bestFit="1" customWidth="1"/>
    <col min="11633" max="11633" width="10" bestFit="1" customWidth="1"/>
    <col min="11634" max="11634" width="12.85546875" bestFit="1" customWidth="1"/>
    <col min="11635" max="11635" width="7.5703125" bestFit="1" customWidth="1"/>
    <col min="11636" max="11636" width="10" bestFit="1" customWidth="1"/>
    <col min="11637" max="11637" width="12.85546875" bestFit="1" customWidth="1"/>
    <col min="11638" max="11638" width="7.5703125" bestFit="1" customWidth="1"/>
    <col min="11639" max="11639" width="10" bestFit="1" customWidth="1"/>
    <col min="11640" max="11640" width="12.85546875" bestFit="1" customWidth="1"/>
    <col min="11641" max="11641" width="7.5703125" bestFit="1" customWidth="1"/>
    <col min="11642" max="11642" width="10" bestFit="1" customWidth="1"/>
    <col min="11643" max="11643" width="12.85546875" bestFit="1" customWidth="1"/>
    <col min="11644" max="11644" width="7.5703125" bestFit="1" customWidth="1"/>
    <col min="11645" max="11645" width="10" bestFit="1" customWidth="1"/>
    <col min="11646" max="11646" width="12.85546875" bestFit="1" customWidth="1"/>
    <col min="11647" max="11647" width="7.5703125" bestFit="1" customWidth="1"/>
    <col min="11648" max="11648" width="10" bestFit="1" customWidth="1"/>
    <col min="11649" max="11649" width="12.85546875" bestFit="1" customWidth="1"/>
    <col min="11650" max="11650" width="7.5703125" bestFit="1" customWidth="1"/>
    <col min="11651" max="11651" width="10" bestFit="1" customWidth="1"/>
    <col min="11652" max="11652" width="12.85546875" bestFit="1" customWidth="1"/>
    <col min="11653" max="11653" width="7.5703125" bestFit="1" customWidth="1"/>
    <col min="11654" max="11654" width="10" bestFit="1" customWidth="1"/>
    <col min="11655" max="11655" width="12.85546875" bestFit="1" customWidth="1"/>
    <col min="11656" max="11656" width="7.5703125" bestFit="1" customWidth="1"/>
    <col min="11657" max="11657" width="10" bestFit="1" customWidth="1"/>
    <col min="11658" max="11658" width="12.85546875" bestFit="1" customWidth="1"/>
    <col min="11659" max="11659" width="7.5703125" bestFit="1" customWidth="1"/>
    <col min="11660" max="11660" width="10" bestFit="1" customWidth="1"/>
    <col min="11661" max="11661" width="12.85546875" bestFit="1" customWidth="1"/>
    <col min="11662" max="11662" width="7.5703125" bestFit="1" customWidth="1"/>
    <col min="11663" max="11663" width="10" bestFit="1" customWidth="1"/>
    <col min="11664" max="11664" width="12.85546875" bestFit="1" customWidth="1"/>
    <col min="11665" max="11665" width="7.5703125" bestFit="1" customWidth="1"/>
    <col min="11666" max="11666" width="10" bestFit="1" customWidth="1"/>
    <col min="11667" max="11667" width="12.85546875" bestFit="1" customWidth="1"/>
    <col min="11668" max="11668" width="7.5703125" bestFit="1" customWidth="1"/>
    <col min="11669" max="11669" width="10" bestFit="1" customWidth="1"/>
    <col min="11670" max="11670" width="12.85546875" bestFit="1" customWidth="1"/>
    <col min="11671" max="11671" width="7.5703125" bestFit="1" customWidth="1"/>
    <col min="11672" max="11672" width="10" bestFit="1" customWidth="1"/>
    <col min="11673" max="11673" width="12.85546875" bestFit="1" customWidth="1"/>
    <col min="11674" max="11674" width="7.5703125" bestFit="1" customWidth="1"/>
    <col min="11675" max="11675" width="10" bestFit="1" customWidth="1"/>
    <col min="11676" max="11676" width="12.85546875" bestFit="1" customWidth="1"/>
    <col min="11677" max="11677" width="7.5703125" bestFit="1" customWidth="1"/>
    <col min="11678" max="11678" width="10" bestFit="1" customWidth="1"/>
    <col min="11679" max="11679" width="12.85546875" bestFit="1" customWidth="1"/>
    <col min="11680" max="11680" width="7.5703125" bestFit="1" customWidth="1"/>
    <col min="11681" max="11681" width="10" bestFit="1" customWidth="1"/>
    <col min="11682" max="11682" width="10.140625" customWidth="1"/>
    <col min="11683" max="11712" width="0" hidden="1" customWidth="1"/>
    <col min="11790" max="11790" width="41.5703125" bestFit="1" customWidth="1"/>
    <col min="11791" max="11791" width="14" bestFit="1" customWidth="1"/>
    <col min="11792" max="11792" width="9" customWidth="1"/>
    <col min="11793" max="11793" width="10" bestFit="1" customWidth="1"/>
    <col min="11794" max="11794" width="14" bestFit="1" customWidth="1"/>
    <col min="11795" max="11795" width="9" customWidth="1"/>
    <col min="11796" max="11796" width="10" bestFit="1" customWidth="1"/>
    <col min="11797" max="11797" width="14" bestFit="1" customWidth="1"/>
    <col min="11798" max="11798" width="9" customWidth="1"/>
    <col min="11799" max="11799" width="10" bestFit="1" customWidth="1"/>
    <col min="11800" max="11800" width="14" bestFit="1" customWidth="1"/>
    <col min="11801" max="11801" width="9" customWidth="1"/>
    <col min="11802" max="11802" width="10" bestFit="1" customWidth="1"/>
    <col min="11803" max="11803" width="14" bestFit="1" customWidth="1"/>
    <col min="11804" max="11804" width="9" customWidth="1"/>
    <col min="11805" max="11805" width="10" bestFit="1" customWidth="1"/>
    <col min="11806" max="11806" width="13.42578125" bestFit="1" customWidth="1"/>
    <col min="11807" max="11807" width="7.5703125" bestFit="1" customWidth="1"/>
    <col min="11808" max="11808" width="10" bestFit="1" customWidth="1"/>
    <col min="11809" max="11809" width="13.42578125" bestFit="1" customWidth="1"/>
    <col min="11810" max="11810" width="7.5703125" bestFit="1" customWidth="1"/>
    <col min="11811" max="11811" width="10" bestFit="1" customWidth="1"/>
    <col min="11812" max="11812" width="16" bestFit="1" customWidth="1"/>
    <col min="11813" max="11813" width="7.5703125" bestFit="1" customWidth="1"/>
    <col min="11814" max="11814" width="10" bestFit="1" customWidth="1"/>
    <col min="11815" max="11815" width="12.5703125" bestFit="1" customWidth="1"/>
    <col min="11816" max="11816" width="7.5703125" bestFit="1" customWidth="1"/>
    <col min="11817" max="11817" width="10" bestFit="1" customWidth="1"/>
    <col min="11818" max="11818" width="12.5703125" bestFit="1" customWidth="1"/>
    <col min="11819" max="11819" width="7.5703125" bestFit="1" customWidth="1"/>
    <col min="11820" max="11820" width="10" bestFit="1" customWidth="1"/>
    <col min="11821" max="11821" width="13.42578125" bestFit="1" customWidth="1"/>
    <col min="11822" max="11822" width="7.5703125" bestFit="1" customWidth="1"/>
    <col min="11823" max="11823" width="10" bestFit="1" customWidth="1"/>
    <col min="11824" max="11824" width="15.28515625" bestFit="1" customWidth="1"/>
    <col min="11825" max="11825" width="7.5703125" bestFit="1" customWidth="1"/>
    <col min="11826" max="11826" width="10" bestFit="1" customWidth="1"/>
    <col min="11827" max="11827" width="12.5703125" bestFit="1" customWidth="1"/>
    <col min="11828" max="11828" width="7.5703125" bestFit="1" customWidth="1"/>
    <col min="11829" max="11829" width="10" bestFit="1" customWidth="1"/>
    <col min="11830" max="11830" width="12.85546875" bestFit="1" customWidth="1"/>
    <col min="11831" max="11831" width="7.5703125" bestFit="1" customWidth="1"/>
    <col min="11832" max="11832" width="10" bestFit="1" customWidth="1"/>
    <col min="11833" max="11833" width="12.85546875" bestFit="1" customWidth="1"/>
    <col min="11834" max="11834" width="7.5703125" bestFit="1" customWidth="1"/>
    <col min="11835" max="11835" width="10" bestFit="1" customWidth="1"/>
    <col min="11836" max="11836" width="12.85546875" bestFit="1" customWidth="1"/>
    <col min="11837" max="11837" width="7.5703125" bestFit="1" customWidth="1"/>
    <col min="11838" max="11838" width="10" bestFit="1" customWidth="1"/>
    <col min="11839" max="11839" width="12.85546875" bestFit="1" customWidth="1"/>
    <col min="11840" max="11840" width="7.5703125" bestFit="1" customWidth="1"/>
    <col min="11841" max="11841" width="10" bestFit="1" customWidth="1"/>
    <col min="11842" max="11842" width="12.85546875" bestFit="1" customWidth="1"/>
    <col min="11843" max="11843" width="7.5703125" bestFit="1" customWidth="1"/>
    <col min="11844" max="11844" width="10" bestFit="1" customWidth="1"/>
    <col min="11845" max="11845" width="12.85546875" bestFit="1" customWidth="1"/>
    <col min="11846" max="11846" width="7.5703125" bestFit="1" customWidth="1"/>
    <col min="11847" max="11847" width="10" bestFit="1" customWidth="1"/>
    <col min="11848" max="11848" width="12.85546875" bestFit="1" customWidth="1"/>
    <col min="11849" max="11849" width="7.5703125" bestFit="1" customWidth="1"/>
    <col min="11850" max="11850" width="10" bestFit="1" customWidth="1"/>
    <col min="11851" max="11851" width="12.85546875" bestFit="1" customWidth="1"/>
    <col min="11852" max="11852" width="7.5703125" bestFit="1" customWidth="1"/>
    <col min="11853" max="11853" width="10" bestFit="1" customWidth="1"/>
    <col min="11854" max="11854" width="12.85546875" bestFit="1" customWidth="1"/>
    <col min="11855" max="11855" width="7.5703125" bestFit="1" customWidth="1"/>
    <col min="11856" max="11856" width="10" bestFit="1" customWidth="1"/>
    <col min="11857" max="11857" width="12.85546875" bestFit="1" customWidth="1"/>
    <col min="11858" max="11858" width="7.5703125" bestFit="1" customWidth="1"/>
    <col min="11859" max="11859" width="10" bestFit="1" customWidth="1"/>
    <col min="11860" max="11860" width="12.85546875" bestFit="1" customWidth="1"/>
    <col min="11861" max="11861" width="7.5703125" bestFit="1" customWidth="1"/>
    <col min="11862" max="11862" width="10" bestFit="1" customWidth="1"/>
    <col min="11863" max="11863" width="12.85546875" bestFit="1" customWidth="1"/>
    <col min="11864" max="11864" width="7.5703125" bestFit="1" customWidth="1"/>
    <col min="11865" max="11865" width="10" bestFit="1" customWidth="1"/>
    <col min="11866" max="11866" width="12.85546875" bestFit="1" customWidth="1"/>
    <col min="11867" max="11867" width="7.5703125" bestFit="1" customWidth="1"/>
    <col min="11868" max="11868" width="10" bestFit="1" customWidth="1"/>
    <col min="11869" max="11869" width="12.85546875" bestFit="1" customWidth="1"/>
    <col min="11870" max="11870" width="7.5703125" bestFit="1" customWidth="1"/>
    <col min="11871" max="11871" width="10" bestFit="1" customWidth="1"/>
    <col min="11872" max="11872" width="12.85546875" bestFit="1" customWidth="1"/>
    <col min="11873" max="11873" width="7.5703125" bestFit="1" customWidth="1"/>
    <col min="11874" max="11874" width="10" bestFit="1" customWidth="1"/>
    <col min="11875" max="11875" width="12.85546875" bestFit="1" customWidth="1"/>
    <col min="11876" max="11876" width="7.5703125" bestFit="1" customWidth="1"/>
    <col min="11877" max="11877" width="10" bestFit="1" customWidth="1"/>
    <col min="11878" max="11878" width="12.85546875" bestFit="1" customWidth="1"/>
    <col min="11879" max="11879" width="7.5703125" bestFit="1" customWidth="1"/>
    <col min="11880" max="11880" width="10" bestFit="1" customWidth="1"/>
    <col min="11881" max="11881" width="12.85546875" bestFit="1" customWidth="1"/>
    <col min="11882" max="11882" width="7.5703125" bestFit="1" customWidth="1"/>
    <col min="11883" max="11883" width="10" bestFit="1" customWidth="1"/>
    <col min="11884" max="11884" width="12.85546875" bestFit="1" customWidth="1"/>
    <col min="11885" max="11885" width="7.5703125" bestFit="1" customWidth="1"/>
    <col min="11886" max="11886" width="10" bestFit="1" customWidth="1"/>
    <col min="11887" max="11887" width="12.85546875" bestFit="1" customWidth="1"/>
    <col min="11888" max="11888" width="7.5703125" bestFit="1" customWidth="1"/>
    <col min="11889" max="11889" width="10" bestFit="1" customWidth="1"/>
    <col min="11890" max="11890" width="12.85546875" bestFit="1" customWidth="1"/>
    <col min="11891" max="11891" width="7.5703125" bestFit="1" customWidth="1"/>
    <col min="11892" max="11892" width="10" bestFit="1" customWidth="1"/>
    <col min="11893" max="11893" width="12.85546875" bestFit="1" customWidth="1"/>
    <col min="11894" max="11894" width="7.5703125" bestFit="1" customWidth="1"/>
    <col min="11895" max="11895" width="10" bestFit="1" customWidth="1"/>
    <col min="11896" max="11896" width="12.85546875" bestFit="1" customWidth="1"/>
    <col min="11897" max="11897" width="7.5703125" bestFit="1" customWidth="1"/>
    <col min="11898" max="11898" width="10" bestFit="1" customWidth="1"/>
    <col min="11899" max="11899" width="12.85546875" bestFit="1" customWidth="1"/>
    <col min="11900" max="11900" width="7.5703125" bestFit="1" customWidth="1"/>
    <col min="11901" max="11901" width="10" bestFit="1" customWidth="1"/>
    <col min="11902" max="11902" width="12.85546875" bestFit="1" customWidth="1"/>
    <col min="11903" max="11903" width="7.5703125" bestFit="1" customWidth="1"/>
    <col min="11904" max="11904" width="10" bestFit="1" customWidth="1"/>
    <col min="11905" max="11905" width="12.85546875" bestFit="1" customWidth="1"/>
    <col min="11906" max="11906" width="7.5703125" bestFit="1" customWidth="1"/>
    <col min="11907" max="11907" width="10" bestFit="1" customWidth="1"/>
    <col min="11908" max="11908" width="12.85546875" bestFit="1" customWidth="1"/>
    <col min="11909" max="11909" width="7.5703125" bestFit="1" customWidth="1"/>
    <col min="11910" max="11910" width="10" bestFit="1" customWidth="1"/>
    <col min="11911" max="11911" width="12.85546875" bestFit="1" customWidth="1"/>
    <col min="11912" max="11912" width="7.5703125" bestFit="1" customWidth="1"/>
    <col min="11913" max="11913" width="10" bestFit="1" customWidth="1"/>
    <col min="11914" max="11914" width="12.85546875" bestFit="1" customWidth="1"/>
    <col min="11915" max="11915" width="7.5703125" bestFit="1" customWidth="1"/>
    <col min="11916" max="11916" width="10" bestFit="1" customWidth="1"/>
    <col min="11917" max="11917" width="12.85546875" bestFit="1" customWidth="1"/>
    <col min="11918" max="11918" width="7.5703125" bestFit="1" customWidth="1"/>
    <col min="11919" max="11919" width="10" bestFit="1" customWidth="1"/>
    <col min="11920" max="11920" width="12.85546875" bestFit="1" customWidth="1"/>
    <col min="11921" max="11921" width="7.5703125" bestFit="1" customWidth="1"/>
    <col min="11922" max="11922" width="10" bestFit="1" customWidth="1"/>
    <col min="11923" max="11923" width="12.85546875" bestFit="1" customWidth="1"/>
    <col min="11924" max="11924" width="7.5703125" bestFit="1" customWidth="1"/>
    <col min="11925" max="11925" width="10" bestFit="1" customWidth="1"/>
    <col min="11926" max="11926" width="12.85546875" bestFit="1" customWidth="1"/>
    <col min="11927" max="11927" width="7.5703125" bestFit="1" customWidth="1"/>
    <col min="11928" max="11928" width="10" bestFit="1" customWidth="1"/>
    <col min="11929" max="11929" width="12.85546875" bestFit="1" customWidth="1"/>
    <col min="11930" max="11930" width="7.5703125" bestFit="1" customWidth="1"/>
    <col min="11931" max="11931" width="10" bestFit="1" customWidth="1"/>
    <col min="11932" max="11932" width="12.85546875" bestFit="1" customWidth="1"/>
    <col min="11933" max="11933" width="7.5703125" bestFit="1" customWidth="1"/>
    <col min="11934" max="11934" width="10" bestFit="1" customWidth="1"/>
    <col min="11935" max="11935" width="12.85546875" bestFit="1" customWidth="1"/>
    <col min="11936" max="11936" width="7.5703125" bestFit="1" customWidth="1"/>
    <col min="11937" max="11937" width="10" bestFit="1" customWidth="1"/>
    <col min="11938" max="11938" width="10.140625" customWidth="1"/>
    <col min="11939" max="11968" width="0" hidden="1" customWidth="1"/>
    <col min="12046" max="12046" width="41.5703125" bestFit="1" customWidth="1"/>
    <col min="12047" max="12047" width="14" bestFit="1" customWidth="1"/>
    <col min="12048" max="12048" width="9" customWidth="1"/>
    <col min="12049" max="12049" width="10" bestFit="1" customWidth="1"/>
    <col min="12050" max="12050" width="14" bestFit="1" customWidth="1"/>
    <col min="12051" max="12051" width="9" customWidth="1"/>
    <col min="12052" max="12052" width="10" bestFit="1" customWidth="1"/>
    <col min="12053" max="12053" width="14" bestFit="1" customWidth="1"/>
    <col min="12054" max="12054" width="9" customWidth="1"/>
    <col min="12055" max="12055" width="10" bestFit="1" customWidth="1"/>
    <col min="12056" max="12056" width="14" bestFit="1" customWidth="1"/>
    <col min="12057" max="12057" width="9" customWidth="1"/>
    <col min="12058" max="12058" width="10" bestFit="1" customWidth="1"/>
    <col min="12059" max="12059" width="14" bestFit="1" customWidth="1"/>
    <col min="12060" max="12060" width="9" customWidth="1"/>
    <col min="12061" max="12061" width="10" bestFit="1" customWidth="1"/>
    <col min="12062" max="12062" width="13.42578125" bestFit="1" customWidth="1"/>
    <col min="12063" max="12063" width="7.5703125" bestFit="1" customWidth="1"/>
    <col min="12064" max="12064" width="10" bestFit="1" customWidth="1"/>
    <col min="12065" max="12065" width="13.42578125" bestFit="1" customWidth="1"/>
    <col min="12066" max="12066" width="7.5703125" bestFit="1" customWidth="1"/>
    <col min="12067" max="12067" width="10" bestFit="1" customWidth="1"/>
    <col min="12068" max="12068" width="16" bestFit="1" customWidth="1"/>
    <col min="12069" max="12069" width="7.5703125" bestFit="1" customWidth="1"/>
    <col min="12070" max="12070" width="10" bestFit="1" customWidth="1"/>
    <col min="12071" max="12071" width="12.5703125" bestFit="1" customWidth="1"/>
    <col min="12072" max="12072" width="7.5703125" bestFit="1" customWidth="1"/>
    <col min="12073" max="12073" width="10" bestFit="1" customWidth="1"/>
    <col min="12074" max="12074" width="12.5703125" bestFit="1" customWidth="1"/>
    <col min="12075" max="12075" width="7.5703125" bestFit="1" customWidth="1"/>
    <col min="12076" max="12076" width="10" bestFit="1" customWidth="1"/>
    <col min="12077" max="12077" width="13.42578125" bestFit="1" customWidth="1"/>
    <col min="12078" max="12078" width="7.5703125" bestFit="1" customWidth="1"/>
    <col min="12079" max="12079" width="10" bestFit="1" customWidth="1"/>
    <col min="12080" max="12080" width="15.28515625" bestFit="1" customWidth="1"/>
    <col min="12081" max="12081" width="7.5703125" bestFit="1" customWidth="1"/>
    <col min="12082" max="12082" width="10" bestFit="1" customWidth="1"/>
    <col min="12083" max="12083" width="12.5703125" bestFit="1" customWidth="1"/>
    <col min="12084" max="12084" width="7.5703125" bestFit="1" customWidth="1"/>
    <col min="12085" max="12085" width="10" bestFit="1" customWidth="1"/>
    <col min="12086" max="12086" width="12.85546875" bestFit="1" customWidth="1"/>
    <col min="12087" max="12087" width="7.5703125" bestFit="1" customWidth="1"/>
    <col min="12088" max="12088" width="10" bestFit="1" customWidth="1"/>
    <col min="12089" max="12089" width="12.85546875" bestFit="1" customWidth="1"/>
    <col min="12090" max="12090" width="7.5703125" bestFit="1" customWidth="1"/>
    <col min="12091" max="12091" width="10" bestFit="1" customWidth="1"/>
    <col min="12092" max="12092" width="12.85546875" bestFit="1" customWidth="1"/>
    <col min="12093" max="12093" width="7.5703125" bestFit="1" customWidth="1"/>
    <col min="12094" max="12094" width="10" bestFit="1" customWidth="1"/>
    <col min="12095" max="12095" width="12.85546875" bestFit="1" customWidth="1"/>
    <col min="12096" max="12096" width="7.5703125" bestFit="1" customWidth="1"/>
    <col min="12097" max="12097" width="10" bestFit="1" customWidth="1"/>
    <col min="12098" max="12098" width="12.85546875" bestFit="1" customWidth="1"/>
    <col min="12099" max="12099" width="7.5703125" bestFit="1" customWidth="1"/>
    <col min="12100" max="12100" width="10" bestFit="1" customWidth="1"/>
    <col min="12101" max="12101" width="12.85546875" bestFit="1" customWidth="1"/>
    <col min="12102" max="12102" width="7.5703125" bestFit="1" customWidth="1"/>
    <col min="12103" max="12103" width="10" bestFit="1" customWidth="1"/>
    <col min="12104" max="12104" width="12.85546875" bestFit="1" customWidth="1"/>
    <col min="12105" max="12105" width="7.5703125" bestFit="1" customWidth="1"/>
    <col min="12106" max="12106" width="10" bestFit="1" customWidth="1"/>
    <col min="12107" max="12107" width="12.85546875" bestFit="1" customWidth="1"/>
    <col min="12108" max="12108" width="7.5703125" bestFit="1" customWidth="1"/>
    <col min="12109" max="12109" width="10" bestFit="1" customWidth="1"/>
    <col min="12110" max="12110" width="12.85546875" bestFit="1" customWidth="1"/>
    <col min="12111" max="12111" width="7.5703125" bestFit="1" customWidth="1"/>
    <col min="12112" max="12112" width="10" bestFit="1" customWidth="1"/>
    <col min="12113" max="12113" width="12.85546875" bestFit="1" customWidth="1"/>
    <col min="12114" max="12114" width="7.5703125" bestFit="1" customWidth="1"/>
    <col min="12115" max="12115" width="10" bestFit="1" customWidth="1"/>
    <col min="12116" max="12116" width="12.85546875" bestFit="1" customWidth="1"/>
    <col min="12117" max="12117" width="7.5703125" bestFit="1" customWidth="1"/>
    <col min="12118" max="12118" width="10" bestFit="1" customWidth="1"/>
    <col min="12119" max="12119" width="12.85546875" bestFit="1" customWidth="1"/>
    <col min="12120" max="12120" width="7.5703125" bestFit="1" customWidth="1"/>
    <col min="12121" max="12121" width="10" bestFit="1" customWidth="1"/>
    <col min="12122" max="12122" width="12.85546875" bestFit="1" customWidth="1"/>
    <col min="12123" max="12123" width="7.5703125" bestFit="1" customWidth="1"/>
    <col min="12124" max="12124" width="10" bestFit="1" customWidth="1"/>
    <col min="12125" max="12125" width="12.85546875" bestFit="1" customWidth="1"/>
    <col min="12126" max="12126" width="7.5703125" bestFit="1" customWidth="1"/>
    <col min="12127" max="12127" width="10" bestFit="1" customWidth="1"/>
    <col min="12128" max="12128" width="12.85546875" bestFit="1" customWidth="1"/>
    <col min="12129" max="12129" width="7.5703125" bestFit="1" customWidth="1"/>
    <col min="12130" max="12130" width="10" bestFit="1" customWidth="1"/>
    <col min="12131" max="12131" width="12.85546875" bestFit="1" customWidth="1"/>
    <col min="12132" max="12132" width="7.5703125" bestFit="1" customWidth="1"/>
    <col min="12133" max="12133" width="10" bestFit="1" customWidth="1"/>
    <col min="12134" max="12134" width="12.85546875" bestFit="1" customWidth="1"/>
    <col min="12135" max="12135" width="7.5703125" bestFit="1" customWidth="1"/>
    <col min="12136" max="12136" width="10" bestFit="1" customWidth="1"/>
    <col min="12137" max="12137" width="12.85546875" bestFit="1" customWidth="1"/>
    <col min="12138" max="12138" width="7.5703125" bestFit="1" customWidth="1"/>
    <col min="12139" max="12139" width="10" bestFit="1" customWidth="1"/>
    <col min="12140" max="12140" width="12.85546875" bestFit="1" customWidth="1"/>
    <col min="12141" max="12141" width="7.5703125" bestFit="1" customWidth="1"/>
    <col min="12142" max="12142" width="10" bestFit="1" customWidth="1"/>
    <col min="12143" max="12143" width="12.85546875" bestFit="1" customWidth="1"/>
    <col min="12144" max="12144" width="7.5703125" bestFit="1" customWidth="1"/>
    <col min="12145" max="12145" width="10" bestFit="1" customWidth="1"/>
    <col min="12146" max="12146" width="12.85546875" bestFit="1" customWidth="1"/>
    <col min="12147" max="12147" width="7.5703125" bestFit="1" customWidth="1"/>
    <col min="12148" max="12148" width="10" bestFit="1" customWidth="1"/>
    <col min="12149" max="12149" width="12.85546875" bestFit="1" customWidth="1"/>
    <col min="12150" max="12150" width="7.5703125" bestFit="1" customWidth="1"/>
    <col min="12151" max="12151" width="10" bestFit="1" customWidth="1"/>
    <col min="12152" max="12152" width="12.85546875" bestFit="1" customWidth="1"/>
    <col min="12153" max="12153" width="7.5703125" bestFit="1" customWidth="1"/>
    <col min="12154" max="12154" width="10" bestFit="1" customWidth="1"/>
    <col min="12155" max="12155" width="12.85546875" bestFit="1" customWidth="1"/>
    <col min="12156" max="12156" width="7.5703125" bestFit="1" customWidth="1"/>
    <col min="12157" max="12157" width="10" bestFit="1" customWidth="1"/>
    <col min="12158" max="12158" width="12.85546875" bestFit="1" customWidth="1"/>
    <col min="12159" max="12159" width="7.5703125" bestFit="1" customWidth="1"/>
    <col min="12160" max="12160" width="10" bestFit="1" customWidth="1"/>
    <col min="12161" max="12161" width="12.85546875" bestFit="1" customWidth="1"/>
    <col min="12162" max="12162" width="7.5703125" bestFit="1" customWidth="1"/>
    <col min="12163" max="12163" width="10" bestFit="1" customWidth="1"/>
    <col min="12164" max="12164" width="12.85546875" bestFit="1" customWidth="1"/>
    <col min="12165" max="12165" width="7.5703125" bestFit="1" customWidth="1"/>
    <col min="12166" max="12166" width="10" bestFit="1" customWidth="1"/>
    <col min="12167" max="12167" width="12.85546875" bestFit="1" customWidth="1"/>
    <col min="12168" max="12168" width="7.5703125" bestFit="1" customWidth="1"/>
    <col min="12169" max="12169" width="10" bestFit="1" customWidth="1"/>
    <col min="12170" max="12170" width="12.85546875" bestFit="1" customWidth="1"/>
    <col min="12171" max="12171" width="7.5703125" bestFit="1" customWidth="1"/>
    <col min="12172" max="12172" width="10" bestFit="1" customWidth="1"/>
    <col min="12173" max="12173" width="12.85546875" bestFit="1" customWidth="1"/>
    <col min="12174" max="12174" width="7.5703125" bestFit="1" customWidth="1"/>
    <col min="12175" max="12175" width="10" bestFit="1" customWidth="1"/>
    <col min="12176" max="12176" width="12.85546875" bestFit="1" customWidth="1"/>
    <col min="12177" max="12177" width="7.5703125" bestFit="1" customWidth="1"/>
    <col min="12178" max="12178" width="10" bestFit="1" customWidth="1"/>
    <col min="12179" max="12179" width="12.85546875" bestFit="1" customWidth="1"/>
    <col min="12180" max="12180" width="7.5703125" bestFit="1" customWidth="1"/>
    <col min="12181" max="12181" width="10" bestFit="1" customWidth="1"/>
    <col min="12182" max="12182" width="12.85546875" bestFit="1" customWidth="1"/>
    <col min="12183" max="12183" width="7.5703125" bestFit="1" customWidth="1"/>
    <col min="12184" max="12184" width="10" bestFit="1" customWidth="1"/>
    <col min="12185" max="12185" width="12.85546875" bestFit="1" customWidth="1"/>
    <col min="12186" max="12186" width="7.5703125" bestFit="1" customWidth="1"/>
    <col min="12187" max="12187" width="10" bestFit="1" customWidth="1"/>
    <col min="12188" max="12188" width="12.85546875" bestFit="1" customWidth="1"/>
    <col min="12189" max="12189" width="7.5703125" bestFit="1" customWidth="1"/>
    <col min="12190" max="12190" width="10" bestFit="1" customWidth="1"/>
    <col min="12191" max="12191" width="12.85546875" bestFit="1" customWidth="1"/>
    <col min="12192" max="12192" width="7.5703125" bestFit="1" customWidth="1"/>
    <col min="12193" max="12193" width="10" bestFit="1" customWidth="1"/>
    <col min="12194" max="12194" width="10.140625" customWidth="1"/>
    <col min="12195" max="12224" width="0" hidden="1" customWidth="1"/>
    <col min="12302" max="12302" width="41.5703125" bestFit="1" customWidth="1"/>
    <col min="12303" max="12303" width="14" bestFit="1" customWidth="1"/>
    <col min="12304" max="12304" width="9" customWidth="1"/>
    <col min="12305" max="12305" width="10" bestFit="1" customWidth="1"/>
    <col min="12306" max="12306" width="14" bestFit="1" customWidth="1"/>
    <col min="12307" max="12307" width="9" customWidth="1"/>
    <col min="12308" max="12308" width="10" bestFit="1" customWidth="1"/>
    <col min="12309" max="12309" width="14" bestFit="1" customWidth="1"/>
    <col min="12310" max="12310" width="9" customWidth="1"/>
    <col min="12311" max="12311" width="10" bestFit="1" customWidth="1"/>
    <col min="12312" max="12312" width="14" bestFit="1" customWidth="1"/>
    <col min="12313" max="12313" width="9" customWidth="1"/>
    <col min="12314" max="12314" width="10" bestFit="1" customWidth="1"/>
    <col min="12315" max="12315" width="14" bestFit="1" customWidth="1"/>
    <col min="12316" max="12316" width="9" customWidth="1"/>
    <col min="12317" max="12317" width="10" bestFit="1" customWidth="1"/>
    <col min="12318" max="12318" width="13.42578125" bestFit="1" customWidth="1"/>
    <col min="12319" max="12319" width="7.5703125" bestFit="1" customWidth="1"/>
    <col min="12320" max="12320" width="10" bestFit="1" customWidth="1"/>
    <col min="12321" max="12321" width="13.42578125" bestFit="1" customWidth="1"/>
    <col min="12322" max="12322" width="7.5703125" bestFit="1" customWidth="1"/>
    <col min="12323" max="12323" width="10" bestFit="1" customWidth="1"/>
    <col min="12324" max="12324" width="16" bestFit="1" customWidth="1"/>
    <col min="12325" max="12325" width="7.5703125" bestFit="1" customWidth="1"/>
    <col min="12326" max="12326" width="10" bestFit="1" customWidth="1"/>
    <col min="12327" max="12327" width="12.5703125" bestFit="1" customWidth="1"/>
    <col min="12328" max="12328" width="7.5703125" bestFit="1" customWidth="1"/>
    <col min="12329" max="12329" width="10" bestFit="1" customWidth="1"/>
    <col min="12330" max="12330" width="12.5703125" bestFit="1" customWidth="1"/>
    <col min="12331" max="12331" width="7.5703125" bestFit="1" customWidth="1"/>
    <col min="12332" max="12332" width="10" bestFit="1" customWidth="1"/>
    <col min="12333" max="12333" width="13.42578125" bestFit="1" customWidth="1"/>
    <col min="12334" max="12334" width="7.5703125" bestFit="1" customWidth="1"/>
    <col min="12335" max="12335" width="10" bestFit="1" customWidth="1"/>
    <col min="12336" max="12336" width="15.28515625" bestFit="1" customWidth="1"/>
    <col min="12337" max="12337" width="7.5703125" bestFit="1" customWidth="1"/>
    <col min="12338" max="12338" width="10" bestFit="1" customWidth="1"/>
    <col min="12339" max="12339" width="12.5703125" bestFit="1" customWidth="1"/>
    <col min="12340" max="12340" width="7.5703125" bestFit="1" customWidth="1"/>
    <col min="12341" max="12341" width="10" bestFit="1" customWidth="1"/>
    <col min="12342" max="12342" width="12.85546875" bestFit="1" customWidth="1"/>
    <col min="12343" max="12343" width="7.5703125" bestFit="1" customWidth="1"/>
    <col min="12344" max="12344" width="10" bestFit="1" customWidth="1"/>
    <col min="12345" max="12345" width="12.85546875" bestFit="1" customWidth="1"/>
    <col min="12346" max="12346" width="7.5703125" bestFit="1" customWidth="1"/>
    <col min="12347" max="12347" width="10" bestFit="1" customWidth="1"/>
    <col min="12348" max="12348" width="12.85546875" bestFit="1" customWidth="1"/>
    <col min="12349" max="12349" width="7.5703125" bestFit="1" customWidth="1"/>
    <col min="12350" max="12350" width="10" bestFit="1" customWidth="1"/>
    <col min="12351" max="12351" width="12.85546875" bestFit="1" customWidth="1"/>
    <col min="12352" max="12352" width="7.5703125" bestFit="1" customWidth="1"/>
    <col min="12353" max="12353" width="10" bestFit="1" customWidth="1"/>
    <col min="12354" max="12354" width="12.85546875" bestFit="1" customWidth="1"/>
    <col min="12355" max="12355" width="7.5703125" bestFit="1" customWidth="1"/>
    <col min="12356" max="12356" width="10" bestFit="1" customWidth="1"/>
    <col min="12357" max="12357" width="12.85546875" bestFit="1" customWidth="1"/>
    <col min="12358" max="12358" width="7.5703125" bestFit="1" customWidth="1"/>
    <col min="12359" max="12359" width="10" bestFit="1" customWidth="1"/>
    <col min="12360" max="12360" width="12.85546875" bestFit="1" customWidth="1"/>
    <col min="12361" max="12361" width="7.5703125" bestFit="1" customWidth="1"/>
    <col min="12362" max="12362" width="10" bestFit="1" customWidth="1"/>
    <col min="12363" max="12363" width="12.85546875" bestFit="1" customWidth="1"/>
    <col min="12364" max="12364" width="7.5703125" bestFit="1" customWidth="1"/>
    <col min="12365" max="12365" width="10" bestFit="1" customWidth="1"/>
    <col min="12366" max="12366" width="12.85546875" bestFit="1" customWidth="1"/>
    <col min="12367" max="12367" width="7.5703125" bestFit="1" customWidth="1"/>
    <col min="12368" max="12368" width="10" bestFit="1" customWidth="1"/>
    <col min="12369" max="12369" width="12.85546875" bestFit="1" customWidth="1"/>
    <col min="12370" max="12370" width="7.5703125" bestFit="1" customWidth="1"/>
    <col min="12371" max="12371" width="10" bestFit="1" customWidth="1"/>
    <col min="12372" max="12372" width="12.85546875" bestFit="1" customWidth="1"/>
    <col min="12373" max="12373" width="7.5703125" bestFit="1" customWidth="1"/>
    <col min="12374" max="12374" width="10" bestFit="1" customWidth="1"/>
    <col min="12375" max="12375" width="12.85546875" bestFit="1" customWidth="1"/>
    <col min="12376" max="12376" width="7.5703125" bestFit="1" customWidth="1"/>
    <col min="12377" max="12377" width="10" bestFit="1" customWidth="1"/>
    <col min="12378" max="12378" width="12.85546875" bestFit="1" customWidth="1"/>
    <col min="12379" max="12379" width="7.5703125" bestFit="1" customWidth="1"/>
    <col min="12380" max="12380" width="10" bestFit="1" customWidth="1"/>
    <col min="12381" max="12381" width="12.85546875" bestFit="1" customWidth="1"/>
    <col min="12382" max="12382" width="7.5703125" bestFit="1" customWidth="1"/>
    <col min="12383" max="12383" width="10" bestFit="1" customWidth="1"/>
    <col min="12384" max="12384" width="12.85546875" bestFit="1" customWidth="1"/>
    <col min="12385" max="12385" width="7.5703125" bestFit="1" customWidth="1"/>
    <col min="12386" max="12386" width="10" bestFit="1" customWidth="1"/>
    <col min="12387" max="12387" width="12.85546875" bestFit="1" customWidth="1"/>
    <col min="12388" max="12388" width="7.5703125" bestFit="1" customWidth="1"/>
    <col min="12389" max="12389" width="10" bestFit="1" customWidth="1"/>
    <col min="12390" max="12390" width="12.85546875" bestFit="1" customWidth="1"/>
    <col min="12391" max="12391" width="7.5703125" bestFit="1" customWidth="1"/>
    <col min="12392" max="12392" width="10" bestFit="1" customWidth="1"/>
    <col min="12393" max="12393" width="12.85546875" bestFit="1" customWidth="1"/>
    <col min="12394" max="12394" width="7.5703125" bestFit="1" customWidth="1"/>
    <col min="12395" max="12395" width="10" bestFit="1" customWidth="1"/>
    <col min="12396" max="12396" width="12.85546875" bestFit="1" customWidth="1"/>
    <col min="12397" max="12397" width="7.5703125" bestFit="1" customWidth="1"/>
    <col min="12398" max="12398" width="10" bestFit="1" customWidth="1"/>
    <col min="12399" max="12399" width="12.85546875" bestFit="1" customWidth="1"/>
    <col min="12400" max="12400" width="7.5703125" bestFit="1" customWidth="1"/>
    <col min="12401" max="12401" width="10" bestFit="1" customWidth="1"/>
    <col min="12402" max="12402" width="12.85546875" bestFit="1" customWidth="1"/>
    <col min="12403" max="12403" width="7.5703125" bestFit="1" customWidth="1"/>
    <col min="12404" max="12404" width="10" bestFit="1" customWidth="1"/>
    <col min="12405" max="12405" width="12.85546875" bestFit="1" customWidth="1"/>
    <col min="12406" max="12406" width="7.5703125" bestFit="1" customWidth="1"/>
    <col min="12407" max="12407" width="10" bestFit="1" customWidth="1"/>
    <col min="12408" max="12408" width="12.85546875" bestFit="1" customWidth="1"/>
    <col min="12409" max="12409" width="7.5703125" bestFit="1" customWidth="1"/>
    <col min="12410" max="12410" width="10" bestFit="1" customWidth="1"/>
    <col min="12411" max="12411" width="12.85546875" bestFit="1" customWidth="1"/>
    <col min="12412" max="12412" width="7.5703125" bestFit="1" customWidth="1"/>
    <col min="12413" max="12413" width="10" bestFit="1" customWidth="1"/>
    <col min="12414" max="12414" width="12.85546875" bestFit="1" customWidth="1"/>
    <col min="12415" max="12415" width="7.5703125" bestFit="1" customWidth="1"/>
    <col min="12416" max="12416" width="10" bestFit="1" customWidth="1"/>
    <col min="12417" max="12417" width="12.85546875" bestFit="1" customWidth="1"/>
    <col min="12418" max="12418" width="7.5703125" bestFit="1" customWidth="1"/>
    <col min="12419" max="12419" width="10" bestFit="1" customWidth="1"/>
    <col min="12420" max="12420" width="12.85546875" bestFit="1" customWidth="1"/>
    <col min="12421" max="12421" width="7.5703125" bestFit="1" customWidth="1"/>
    <col min="12422" max="12422" width="10" bestFit="1" customWidth="1"/>
    <col min="12423" max="12423" width="12.85546875" bestFit="1" customWidth="1"/>
    <col min="12424" max="12424" width="7.5703125" bestFit="1" customWidth="1"/>
    <col min="12425" max="12425" width="10" bestFit="1" customWidth="1"/>
    <col min="12426" max="12426" width="12.85546875" bestFit="1" customWidth="1"/>
    <col min="12427" max="12427" width="7.5703125" bestFit="1" customWidth="1"/>
    <col min="12428" max="12428" width="10" bestFit="1" customWidth="1"/>
    <col min="12429" max="12429" width="12.85546875" bestFit="1" customWidth="1"/>
    <col min="12430" max="12430" width="7.5703125" bestFit="1" customWidth="1"/>
    <col min="12431" max="12431" width="10" bestFit="1" customWidth="1"/>
    <col min="12432" max="12432" width="12.85546875" bestFit="1" customWidth="1"/>
    <col min="12433" max="12433" width="7.5703125" bestFit="1" customWidth="1"/>
    <col min="12434" max="12434" width="10" bestFit="1" customWidth="1"/>
    <col min="12435" max="12435" width="12.85546875" bestFit="1" customWidth="1"/>
    <col min="12436" max="12436" width="7.5703125" bestFit="1" customWidth="1"/>
    <col min="12437" max="12437" width="10" bestFit="1" customWidth="1"/>
    <col min="12438" max="12438" width="12.85546875" bestFit="1" customWidth="1"/>
    <col min="12439" max="12439" width="7.5703125" bestFit="1" customWidth="1"/>
    <col min="12440" max="12440" width="10" bestFit="1" customWidth="1"/>
    <col min="12441" max="12441" width="12.85546875" bestFit="1" customWidth="1"/>
    <col min="12442" max="12442" width="7.5703125" bestFit="1" customWidth="1"/>
    <col min="12443" max="12443" width="10" bestFit="1" customWidth="1"/>
    <col min="12444" max="12444" width="12.85546875" bestFit="1" customWidth="1"/>
    <col min="12445" max="12445" width="7.5703125" bestFit="1" customWidth="1"/>
    <col min="12446" max="12446" width="10" bestFit="1" customWidth="1"/>
    <col min="12447" max="12447" width="12.85546875" bestFit="1" customWidth="1"/>
    <col min="12448" max="12448" width="7.5703125" bestFit="1" customWidth="1"/>
    <col min="12449" max="12449" width="10" bestFit="1" customWidth="1"/>
    <col min="12450" max="12450" width="10.140625" customWidth="1"/>
    <col min="12451" max="12480" width="0" hidden="1" customWidth="1"/>
    <col min="12558" max="12558" width="41.5703125" bestFit="1" customWidth="1"/>
    <col min="12559" max="12559" width="14" bestFit="1" customWidth="1"/>
    <col min="12560" max="12560" width="9" customWidth="1"/>
    <col min="12561" max="12561" width="10" bestFit="1" customWidth="1"/>
    <col min="12562" max="12562" width="14" bestFit="1" customWidth="1"/>
    <col min="12563" max="12563" width="9" customWidth="1"/>
    <col min="12564" max="12564" width="10" bestFit="1" customWidth="1"/>
    <col min="12565" max="12565" width="14" bestFit="1" customWidth="1"/>
    <col min="12566" max="12566" width="9" customWidth="1"/>
    <col min="12567" max="12567" width="10" bestFit="1" customWidth="1"/>
    <col min="12568" max="12568" width="14" bestFit="1" customWidth="1"/>
    <col min="12569" max="12569" width="9" customWidth="1"/>
    <col min="12570" max="12570" width="10" bestFit="1" customWidth="1"/>
    <col min="12571" max="12571" width="14" bestFit="1" customWidth="1"/>
    <col min="12572" max="12572" width="9" customWidth="1"/>
    <col min="12573" max="12573" width="10" bestFit="1" customWidth="1"/>
    <col min="12574" max="12574" width="13.42578125" bestFit="1" customWidth="1"/>
    <col min="12575" max="12575" width="7.5703125" bestFit="1" customWidth="1"/>
    <col min="12576" max="12576" width="10" bestFit="1" customWidth="1"/>
    <col min="12577" max="12577" width="13.42578125" bestFit="1" customWidth="1"/>
    <col min="12578" max="12578" width="7.5703125" bestFit="1" customWidth="1"/>
    <col min="12579" max="12579" width="10" bestFit="1" customWidth="1"/>
    <col min="12580" max="12580" width="16" bestFit="1" customWidth="1"/>
    <col min="12581" max="12581" width="7.5703125" bestFit="1" customWidth="1"/>
    <col min="12582" max="12582" width="10" bestFit="1" customWidth="1"/>
    <col min="12583" max="12583" width="12.5703125" bestFit="1" customWidth="1"/>
    <col min="12584" max="12584" width="7.5703125" bestFit="1" customWidth="1"/>
    <col min="12585" max="12585" width="10" bestFit="1" customWidth="1"/>
    <col min="12586" max="12586" width="12.5703125" bestFit="1" customWidth="1"/>
    <col min="12587" max="12587" width="7.5703125" bestFit="1" customWidth="1"/>
    <col min="12588" max="12588" width="10" bestFit="1" customWidth="1"/>
    <col min="12589" max="12589" width="13.42578125" bestFit="1" customWidth="1"/>
    <col min="12590" max="12590" width="7.5703125" bestFit="1" customWidth="1"/>
    <col min="12591" max="12591" width="10" bestFit="1" customWidth="1"/>
    <col min="12592" max="12592" width="15.28515625" bestFit="1" customWidth="1"/>
    <col min="12593" max="12593" width="7.5703125" bestFit="1" customWidth="1"/>
    <col min="12594" max="12594" width="10" bestFit="1" customWidth="1"/>
    <col min="12595" max="12595" width="12.5703125" bestFit="1" customWidth="1"/>
    <col min="12596" max="12596" width="7.5703125" bestFit="1" customWidth="1"/>
    <col min="12597" max="12597" width="10" bestFit="1" customWidth="1"/>
    <col min="12598" max="12598" width="12.85546875" bestFit="1" customWidth="1"/>
    <col min="12599" max="12599" width="7.5703125" bestFit="1" customWidth="1"/>
    <col min="12600" max="12600" width="10" bestFit="1" customWidth="1"/>
    <col min="12601" max="12601" width="12.85546875" bestFit="1" customWidth="1"/>
    <col min="12602" max="12602" width="7.5703125" bestFit="1" customWidth="1"/>
    <col min="12603" max="12603" width="10" bestFit="1" customWidth="1"/>
    <col min="12604" max="12604" width="12.85546875" bestFit="1" customWidth="1"/>
    <col min="12605" max="12605" width="7.5703125" bestFit="1" customWidth="1"/>
    <col min="12606" max="12606" width="10" bestFit="1" customWidth="1"/>
    <col min="12607" max="12607" width="12.85546875" bestFit="1" customWidth="1"/>
    <col min="12608" max="12608" width="7.5703125" bestFit="1" customWidth="1"/>
    <col min="12609" max="12609" width="10" bestFit="1" customWidth="1"/>
    <col min="12610" max="12610" width="12.85546875" bestFit="1" customWidth="1"/>
    <col min="12611" max="12611" width="7.5703125" bestFit="1" customWidth="1"/>
    <col min="12612" max="12612" width="10" bestFit="1" customWidth="1"/>
    <col min="12613" max="12613" width="12.85546875" bestFit="1" customWidth="1"/>
    <col min="12614" max="12614" width="7.5703125" bestFit="1" customWidth="1"/>
    <col min="12615" max="12615" width="10" bestFit="1" customWidth="1"/>
    <col min="12616" max="12616" width="12.85546875" bestFit="1" customWidth="1"/>
    <col min="12617" max="12617" width="7.5703125" bestFit="1" customWidth="1"/>
    <col min="12618" max="12618" width="10" bestFit="1" customWidth="1"/>
    <col min="12619" max="12619" width="12.85546875" bestFit="1" customWidth="1"/>
    <col min="12620" max="12620" width="7.5703125" bestFit="1" customWidth="1"/>
    <col min="12621" max="12621" width="10" bestFit="1" customWidth="1"/>
    <col min="12622" max="12622" width="12.85546875" bestFit="1" customWidth="1"/>
    <col min="12623" max="12623" width="7.5703125" bestFit="1" customWidth="1"/>
    <col min="12624" max="12624" width="10" bestFit="1" customWidth="1"/>
    <col min="12625" max="12625" width="12.85546875" bestFit="1" customWidth="1"/>
    <col min="12626" max="12626" width="7.5703125" bestFit="1" customWidth="1"/>
    <col min="12627" max="12627" width="10" bestFit="1" customWidth="1"/>
    <col min="12628" max="12628" width="12.85546875" bestFit="1" customWidth="1"/>
    <col min="12629" max="12629" width="7.5703125" bestFit="1" customWidth="1"/>
    <col min="12630" max="12630" width="10" bestFit="1" customWidth="1"/>
    <col min="12631" max="12631" width="12.85546875" bestFit="1" customWidth="1"/>
    <col min="12632" max="12632" width="7.5703125" bestFit="1" customWidth="1"/>
    <col min="12633" max="12633" width="10" bestFit="1" customWidth="1"/>
    <col min="12634" max="12634" width="12.85546875" bestFit="1" customWidth="1"/>
    <col min="12635" max="12635" width="7.5703125" bestFit="1" customWidth="1"/>
    <col min="12636" max="12636" width="10" bestFit="1" customWidth="1"/>
    <col min="12637" max="12637" width="12.85546875" bestFit="1" customWidth="1"/>
    <col min="12638" max="12638" width="7.5703125" bestFit="1" customWidth="1"/>
    <col min="12639" max="12639" width="10" bestFit="1" customWidth="1"/>
    <col min="12640" max="12640" width="12.85546875" bestFit="1" customWidth="1"/>
    <col min="12641" max="12641" width="7.5703125" bestFit="1" customWidth="1"/>
    <col min="12642" max="12642" width="10" bestFit="1" customWidth="1"/>
    <col min="12643" max="12643" width="12.85546875" bestFit="1" customWidth="1"/>
    <col min="12644" max="12644" width="7.5703125" bestFit="1" customWidth="1"/>
    <col min="12645" max="12645" width="10" bestFit="1" customWidth="1"/>
    <col min="12646" max="12646" width="12.85546875" bestFit="1" customWidth="1"/>
    <col min="12647" max="12647" width="7.5703125" bestFit="1" customWidth="1"/>
    <col min="12648" max="12648" width="10" bestFit="1" customWidth="1"/>
    <col min="12649" max="12649" width="12.85546875" bestFit="1" customWidth="1"/>
    <col min="12650" max="12650" width="7.5703125" bestFit="1" customWidth="1"/>
    <col min="12651" max="12651" width="10" bestFit="1" customWidth="1"/>
    <col min="12652" max="12652" width="12.85546875" bestFit="1" customWidth="1"/>
    <col min="12653" max="12653" width="7.5703125" bestFit="1" customWidth="1"/>
    <col min="12654" max="12654" width="10" bestFit="1" customWidth="1"/>
    <col min="12655" max="12655" width="12.85546875" bestFit="1" customWidth="1"/>
    <col min="12656" max="12656" width="7.5703125" bestFit="1" customWidth="1"/>
    <col min="12657" max="12657" width="10" bestFit="1" customWidth="1"/>
    <col min="12658" max="12658" width="12.85546875" bestFit="1" customWidth="1"/>
    <col min="12659" max="12659" width="7.5703125" bestFit="1" customWidth="1"/>
    <col min="12660" max="12660" width="10" bestFit="1" customWidth="1"/>
    <col min="12661" max="12661" width="12.85546875" bestFit="1" customWidth="1"/>
    <col min="12662" max="12662" width="7.5703125" bestFit="1" customWidth="1"/>
    <col min="12663" max="12663" width="10" bestFit="1" customWidth="1"/>
    <col min="12664" max="12664" width="12.85546875" bestFit="1" customWidth="1"/>
    <col min="12665" max="12665" width="7.5703125" bestFit="1" customWidth="1"/>
    <col min="12666" max="12666" width="10" bestFit="1" customWidth="1"/>
    <col min="12667" max="12667" width="12.85546875" bestFit="1" customWidth="1"/>
    <col min="12668" max="12668" width="7.5703125" bestFit="1" customWidth="1"/>
    <col min="12669" max="12669" width="10" bestFit="1" customWidth="1"/>
    <col min="12670" max="12670" width="12.85546875" bestFit="1" customWidth="1"/>
    <col min="12671" max="12671" width="7.5703125" bestFit="1" customWidth="1"/>
    <col min="12672" max="12672" width="10" bestFit="1" customWidth="1"/>
    <col min="12673" max="12673" width="12.85546875" bestFit="1" customWidth="1"/>
    <col min="12674" max="12674" width="7.5703125" bestFit="1" customWidth="1"/>
    <col min="12675" max="12675" width="10" bestFit="1" customWidth="1"/>
    <col min="12676" max="12676" width="12.85546875" bestFit="1" customWidth="1"/>
    <col min="12677" max="12677" width="7.5703125" bestFit="1" customWidth="1"/>
    <col min="12678" max="12678" width="10" bestFit="1" customWidth="1"/>
    <col min="12679" max="12679" width="12.85546875" bestFit="1" customWidth="1"/>
    <col min="12680" max="12680" width="7.5703125" bestFit="1" customWidth="1"/>
    <col min="12681" max="12681" width="10" bestFit="1" customWidth="1"/>
    <col min="12682" max="12682" width="12.85546875" bestFit="1" customWidth="1"/>
    <col min="12683" max="12683" width="7.5703125" bestFit="1" customWidth="1"/>
    <col min="12684" max="12684" width="10" bestFit="1" customWidth="1"/>
    <col min="12685" max="12685" width="12.85546875" bestFit="1" customWidth="1"/>
    <col min="12686" max="12686" width="7.5703125" bestFit="1" customWidth="1"/>
    <col min="12687" max="12687" width="10" bestFit="1" customWidth="1"/>
    <col min="12688" max="12688" width="12.85546875" bestFit="1" customWidth="1"/>
    <col min="12689" max="12689" width="7.5703125" bestFit="1" customWidth="1"/>
    <col min="12690" max="12690" width="10" bestFit="1" customWidth="1"/>
    <col min="12691" max="12691" width="12.85546875" bestFit="1" customWidth="1"/>
    <col min="12692" max="12692" width="7.5703125" bestFit="1" customWidth="1"/>
    <col min="12693" max="12693" width="10" bestFit="1" customWidth="1"/>
    <col min="12694" max="12694" width="12.85546875" bestFit="1" customWidth="1"/>
    <col min="12695" max="12695" width="7.5703125" bestFit="1" customWidth="1"/>
    <col min="12696" max="12696" width="10" bestFit="1" customWidth="1"/>
    <col min="12697" max="12697" width="12.85546875" bestFit="1" customWidth="1"/>
    <col min="12698" max="12698" width="7.5703125" bestFit="1" customWidth="1"/>
    <col min="12699" max="12699" width="10" bestFit="1" customWidth="1"/>
    <col min="12700" max="12700" width="12.85546875" bestFit="1" customWidth="1"/>
    <col min="12701" max="12701" width="7.5703125" bestFit="1" customWidth="1"/>
    <col min="12702" max="12702" width="10" bestFit="1" customWidth="1"/>
    <col min="12703" max="12703" width="12.85546875" bestFit="1" customWidth="1"/>
    <col min="12704" max="12704" width="7.5703125" bestFit="1" customWidth="1"/>
    <col min="12705" max="12705" width="10" bestFit="1" customWidth="1"/>
    <col min="12706" max="12706" width="10.140625" customWidth="1"/>
    <col min="12707" max="12736" width="0" hidden="1" customWidth="1"/>
    <col min="12814" max="12814" width="41.5703125" bestFit="1" customWidth="1"/>
    <col min="12815" max="12815" width="14" bestFit="1" customWidth="1"/>
    <col min="12816" max="12816" width="9" customWidth="1"/>
    <col min="12817" max="12817" width="10" bestFit="1" customWidth="1"/>
    <col min="12818" max="12818" width="14" bestFit="1" customWidth="1"/>
    <col min="12819" max="12819" width="9" customWidth="1"/>
    <col min="12820" max="12820" width="10" bestFit="1" customWidth="1"/>
    <col min="12821" max="12821" width="14" bestFit="1" customWidth="1"/>
    <col min="12822" max="12822" width="9" customWidth="1"/>
    <col min="12823" max="12823" width="10" bestFit="1" customWidth="1"/>
    <col min="12824" max="12824" width="14" bestFit="1" customWidth="1"/>
    <col min="12825" max="12825" width="9" customWidth="1"/>
    <col min="12826" max="12826" width="10" bestFit="1" customWidth="1"/>
    <col min="12827" max="12827" width="14" bestFit="1" customWidth="1"/>
    <col min="12828" max="12828" width="9" customWidth="1"/>
    <col min="12829" max="12829" width="10" bestFit="1" customWidth="1"/>
    <col min="12830" max="12830" width="13.42578125" bestFit="1" customWidth="1"/>
    <col min="12831" max="12831" width="7.5703125" bestFit="1" customWidth="1"/>
    <col min="12832" max="12832" width="10" bestFit="1" customWidth="1"/>
    <col min="12833" max="12833" width="13.42578125" bestFit="1" customWidth="1"/>
    <col min="12834" max="12834" width="7.5703125" bestFit="1" customWidth="1"/>
    <col min="12835" max="12835" width="10" bestFit="1" customWidth="1"/>
    <col min="12836" max="12836" width="16" bestFit="1" customWidth="1"/>
    <col min="12837" max="12837" width="7.5703125" bestFit="1" customWidth="1"/>
    <col min="12838" max="12838" width="10" bestFit="1" customWidth="1"/>
    <col min="12839" max="12839" width="12.5703125" bestFit="1" customWidth="1"/>
    <col min="12840" max="12840" width="7.5703125" bestFit="1" customWidth="1"/>
    <col min="12841" max="12841" width="10" bestFit="1" customWidth="1"/>
    <col min="12842" max="12842" width="12.5703125" bestFit="1" customWidth="1"/>
    <col min="12843" max="12843" width="7.5703125" bestFit="1" customWidth="1"/>
    <col min="12844" max="12844" width="10" bestFit="1" customWidth="1"/>
    <col min="12845" max="12845" width="13.42578125" bestFit="1" customWidth="1"/>
    <col min="12846" max="12846" width="7.5703125" bestFit="1" customWidth="1"/>
    <col min="12847" max="12847" width="10" bestFit="1" customWidth="1"/>
    <col min="12848" max="12848" width="15.28515625" bestFit="1" customWidth="1"/>
    <col min="12849" max="12849" width="7.5703125" bestFit="1" customWidth="1"/>
    <col min="12850" max="12850" width="10" bestFit="1" customWidth="1"/>
    <col min="12851" max="12851" width="12.5703125" bestFit="1" customWidth="1"/>
    <col min="12852" max="12852" width="7.5703125" bestFit="1" customWidth="1"/>
    <col min="12853" max="12853" width="10" bestFit="1" customWidth="1"/>
    <col min="12854" max="12854" width="12.85546875" bestFit="1" customWidth="1"/>
    <col min="12855" max="12855" width="7.5703125" bestFit="1" customWidth="1"/>
    <col min="12856" max="12856" width="10" bestFit="1" customWidth="1"/>
    <col min="12857" max="12857" width="12.85546875" bestFit="1" customWidth="1"/>
    <col min="12858" max="12858" width="7.5703125" bestFit="1" customWidth="1"/>
    <col min="12859" max="12859" width="10" bestFit="1" customWidth="1"/>
    <col min="12860" max="12860" width="12.85546875" bestFit="1" customWidth="1"/>
    <col min="12861" max="12861" width="7.5703125" bestFit="1" customWidth="1"/>
    <col min="12862" max="12862" width="10" bestFit="1" customWidth="1"/>
    <col min="12863" max="12863" width="12.85546875" bestFit="1" customWidth="1"/>
    <col min="12864" max="12864" width="7.5703125" bestFit="1" customWidth="1"/>
    <col min="12865" max="12865" width="10" bestFit="1" customWidth="1"/>
    <col min="12866" max="12866" width="12.85546875" bestFit="1" customWidth="1"/>
    <col min="12867" max="12867" width="7.5703125" bestFit="1" customWidth="1"/>
    <col min="12868" max="12868" width="10" bestFit="1" customWidth="1"/>
    <col min="12869" max="12869" width="12.85546875" bestFit="1" customWidth="1"/>
    <col min="12870" max="12870" width="7.5703125" bestFit="1" customWidth="1"/>
    <col min="12871" max="12871" width="10" bestFit="1" customWidth="1"/>
    <col min="12872" max="12872" width="12.85546875" bestFit="1" customWidth="1"/>
    <col min="12873" max="12873" width="7.5703125" bestFit="1" customWidth="1"/>
    <col min="12874" max="12874" width="10" bestFit="1" customWidth="1"/>
    <col min="12875" max="12875" width="12.85546875" bestFit="1" customWidth="1"/>
    <col min="12876" max="12876" width="7.5703125" bestFit="1" customWidth="1"/>
    <col min="12877" max="12877" width="10" bestFit="1" customWidth="1"/>
    <col min="12878" max="12878" width="12.85546875" bestFit="1" customWidth="1"/>
    <col min="12879" max="12879" width="7.5703125" bestFit="1" customWidth="1"/>
    <col min="12880" max="12880" width="10" bestFit="1" customWidth="1"/>
    <col min="12881" max="12881" width="12.85546875" bestFit="1" customWidth="1"/>
    <col min="12882" max="12882" width="7.5703125" bestFit="1" customWidth="1"/>
    <col min="12883" max="12883" width="10" bestFit="1" customWidth="1"/>
    <col min="12884" max="12884" width="12.85546875" bestFit="1" customWidth="1"/>
    <col min="12885" max="12885" width="7.5703125" bestFit="1" customWidth="1"/>
    <col min="12886" max="12886" width="10" bestFit="1" customWidth="1"/>
    <col min="12887" max="12887" width="12.85546875" bestFit="1" customWidth="1"/>
    <col min="12888" max="12888" width="7.5703125" bestFit="1" customWidth="1"/>
    <col min="12889" max="12889" width="10" bestFit="1" customWidth="1"/>
    <col min="12890" max="12890" width="12.85546875" bestFit="1" customWidth="1"/>
    <col min="12891" max="12891" width="7.5703125" bestFit="1" customWidth="1"/>
    <col min="12892" max="12892" width="10" bestFit="1" customWidth="1"/>
    <col min="12893" max="12893" width="12.85546875" bestFit="1" customWidth="1"/>
    <col min="12894" max="12894" width="7.5703125" bestFit="1" customWidth="1"/>
    <col min="12895" max="12895" width="10" bestFit="1" customWidth="1"/>
    <col min="12896" max="12896" width="12.85546875" bestFit="1" customWidth="1"/>
    <col min="12897" max="12897" width="7.5703125" bestFit="1" customWidth="1"/>
    <col min="12898" max="12898" width="10" bestFit="1" customWidth="1"/>
    <col min="12899" max="12899" width="12.85546875" bestFit="1" customWidth="1"/>
    <col min="12900" max="12900" width="7.5703125" bestFit="1" customWidth="1"/>
    <col min="12901" max="12901" width="10" bestFit="1" customWidth="1"/>
    <col min="12902" max="12902" width="12.85546875" bestFit="1" customWidth="1"/>
    <col min="12903" max="12903" width="7.5703125" bestFit="1" customWidth="1"/>
    <col min="12904" max="12904" width="10" bestFit="1" customWidth="1"/>
    <col min="12905" max="12905" width="12.85546875" bestFit="1" customWidth="1"/>
    <col min="12906" max="12906" width="7.5703125" bestFit="1" customWidth="1"/>
    <col min="12907" max="12907" width="10" bestFit="1" customWidth="1"/>
    <col min="12908" max="12908" width="12.85546875" bestFit="1" customWidth="1"/>
    <col min="12909" max="12909" width="7.5703125" bestFit="1" customWidth="1"/>
    <col min="12910" max="12910" width="10" bestFit="1" customWidth="1"/>
    <col min="12911" max="12911" width="12.85546875" bestFit="1" customWidth="1"/>
    <col min="12912" max="12912" width="7.5703125" bestFit="1" customWidth="1"/>
    <col min="12913" max="12913" width="10" bestFit="1" customWidth="1"/>
    <col min="12914" max="12914" width="12.85546875" bestFit="1" customWidth="1"/>
    <col min="12915" max="12915" width="7.5703125" bestFit="1" customWidth="1"/>
    <col min="12916" max="12916" width="10" bestFit="1" customWidth="1"/>
    <col min="12917" max="12917" width="12.85546875" bestFit="1" customWidth="1"/>
    <col min="12918" max="12918" width="7.5703125" bestFit="1" customWidth="1"/>
    <col min="12919" max="12919" width="10" bestFit="1" customWidth="1"/>
    <col min="12920" max="12920" width="12.85546875" bestFit="1" customWidth="1"/>
    <col min="12921" max="12921" width="7.5703125" bestFit="1" customWidth="1"/>
    <col min="12922" max="12922" width="10" bestFit="1" customWidth="1"/>
    <col min="12923" max="12923" width="12.85546875" bestFit="1" customWidth="1"/>
    <col min="12924" max="12924" width="7.5703125" bestFit="1" customWidth="1"/>
    <col min="12925" max="12925" width="10" bestFit="1" customWidth="1"/>
    <col min="12926" max="12926" width="12.85546875" bestFit="1" customWidth="1"/>
    <col min="12927" max="12927" width="7.5703125" bestFit="1" customWidth="1"/>
    <col min="12928" max="12928" width="10" bestFit="1" customWidth="1"/>
    <col min="12929" max="12929" width="12.85546875" bestFit="1" customWidth="1"/>
    <col min="12930" max="12930" width="7.5703125" bestFit="1" customWidth="1"/>
    <col min="12931" max="12931" width="10" bestFit="1" customWidth="1"/>
    <col min="12932" max="12932" width="12.85546875" bestFit="1" customWidth="1"/>
    <col min="12933" max="12933" width="7.5703125" bestFit="1" customWidth="1"/>
    <col min="12934" max="12934" width="10" bestFit="1" customWidth="1"/>
    <col min="12935" max="12935" width="12.85546875" bestFit="1" customWidth="1"/>
    <col min="12936" max="12936" width="7.5703125" bestFit="1" customWidth="1"/>
    <col min="12937" max="12937" width="10" bestFit="1" customWidth="1"/>
    <col min="12938" max="12938" width="12.85546875" bestFit="1" customWidth="1"/>
    <col min="12939" max="12939" width="7.5703125" bestFit="1" customWidth="1"/>
    <col min="12940" max="12940" width="10" bestFit="1" customWidth="1"/>
    <col min="12941" max="12941" width="12.85546875" bestFit="1" customWidth="1"/>
    <col min="12942" max="12942" width="7.5703125" bestFit="1" customWidth="1"/>
    <col min="12943" max="12943" width="10" bestFit="1" customWidth="1"/>
    <col min="12944" max="12944" width="12.85546875" bestFit="1" customWidth="1"/>
    <col min="12945" max="12945" width="7.5703125" bestFit="1" customWidth="1"/>
    <col min="12946" max="12946" width="10" bestFit="1" customWidth="1"/>
    <col min="12947" max="12947" width="12.85546875" bestFit="1" customWidth="1"/>
    <col min="12948" max="12948" width="7.5703125" bestFit="1" customWidth="1"/>
    <col min="12949" max="12949" width="10" bestFit="1" customWidth="1"/>
    <col min="12950" max="12950" width="12.85546875" bestFit="1" customWidth="1"/>
    <col min="12951" max="12951" width="7.5703125" bestFit="1" customWidth="1"/>
    <col min="12952" max="12952" width="10" bestFit="1" customWidth="1"/>
    <col min="12953" max="12953" width="12.85546875" bestFit="1" customWidth="1"/>
    <col min="12954" max="12954" width="7.5703125" bestFit="1" customWidth="1"/>
    <col min="12955" max="12955" width="10" bestFit="1" customWidth="1"/>
    <col min="12956" max="12956" width="12.85546875" bestFit="1" customWidth="1"/>
    <col min="12957" max="12957" width="7.5703125" bestFit="1" customWidth="1"/>
    <col min="12958" max="12958" width="10" bestFit="1" customWidth="1"/>
    <col min="12959" max="12959" width="12.85546875" bestFit="1" customWidth="1"/>
    <col min="12960" max="12960" width="7.5703125" bestFit="1" customWidth="1"/>
    <col min="12961" max="12961" width="10" bestFit="1" customWidth="1"/>
    <col min="12962" max="12962" width="10.140625" customWidth="1"/>
    <col min="12963" max="12992" width="0" hidden="1" customWidth="1"/>
    <col min="13070" max="13070" width="41.5703125" bestFit="1" customWidth="1"/>
    <col min="13071" max="13071" width="14" bestFit="1" customWidth="1"/>
    <col min="13072" max="13072" width="9" customWidth="1"/>
    <col min="13073" max="13073" width="10" bestFit="1" customWidth="1"/>
    <col min="13074" max="13074" width="14" bestFit="1" customWidth="1"/>
    <col min="13075" max="13075" width="9" customWidth="1"/>
    <col min="13076" max="13076" width="10" bestFit="1" customWidth="1"/>
    <col min="13077" max="13077" width="14" bestFit="1" customWidth="1"/>
    <col min="13078" max="13078" width="9" customWidth="1"/>
    <col min="13079" max="13079" width="10" bestFit="1" customWidth="1"/>
    <col min="13080" max="13080" width="14" bestFit="1" customWidth="1"/>
    <col min="13081" max="13081" width="9" customWidth="1"/>
    <col min="13082" max="13082" width="10" bestFit="1" customWidth="1"/>
    <col min="13083" max="13083" width="14" bestFit="1" customWidth="1"/>
    <col min="13084" max="13084" width="9" customWidth="1"/>
    <col min="13085" max="13085" width="10" bestFit="1" customWidth="1"/>
    <col min="13086" max="13086" width="13.42578125" bestFit="1" customWidth="1"/>
    <col min="13087" max="13087" width="7.5703125" bestFit="1" customWidth="1"/>
    <col min="13088" max="13088" width="10" bestFit="1" customWidth="1"/>
    <col min="13089" max="13089" width="13.42578125" bestFit="1" customWidth="1"/>
    <col min="13090" max="13090" width="7.5703125" bestFit="1" customWidth="1"/>
    <col min="13091" max="13091" width="10" bestFit="1" customWidth="1"/>
    <col min="13092" max="13092" width="16" bestFit="1" customWidth="1"/>
    <col min="13093" max="13093" width="7.5703125" bestFit="1" customWidth="1"/>
    <col min="13094" max="13094" width="10" bestFit="1" customWidth="1"/>
    <col min="13095" max="13095" width="12.5703125" bestFit="1" customWidth="1"/>
    <col min="13096" max="13096" width="7.5703125" bestFit="1" customWidth="1"/>
    <col min="13097" max="13097" width="10" bestFit="1" customWidth="1"/>
    <col min="13098" max="13098" width="12.5703125" bestFit="1" customWidth="1"/>
    <col min="13099" max="13099" width="7.5703125" bestFit="1" customWidth="1"/>
    <col min="13100" max="13100" width="10" bestFit="1" customWidth="1"/>
    <col min="13101" max="13101" width="13.42578125" bestFit="1" customWidth="1"/>
    <col min="13102" max="13102" width="7.5703125" bestFit="1" customWidth="1"/>
    <col min="13103" max="13103" width="10" bestFit="1" customWidth="1"/>
    <col min="13104" max="13104" width="15.28515625" bestFit="1" customWidth="1"/>
    <col min="13105" max="13105" width="7.5703125" bestFit="1" customWidth="1"/>
    <col min="13106" max="13106" width="10" bestFit="1" customWidth="1"/>
    <col min="13107" max="13107" width="12.5703125" bestFit="1" customWidth="1"/>
    <col min="13108" max="13108" width="7.5703125" bestFit="1" customWidth="1"/>
    <col min="13109" max="13109" width="10" bestFit="1" customWidth="1"/>
    <col min="13110" max="13110" width="12.85546875" bestFit="1" customWidth="1"/>
    <col min="13111" max="13111" width="7.5703125" bestFit="1" customWidth="1"/>
    <col min="13112" max="13112" width="10" bestFit="1" customWidth="1"/>
    <col min="13113" max="13113" width="12.85546875" bestFit="1" customWidth="1"/>
    <col min="13114" max="13114" width="7.5703125" bestFit="1" customWidth="1"/>
    <col min="13115" max="13115" width="10" bestFit="1" customWidth="1"/>
    <col min="13116" max="13116" width="12.85546875" bestFit="1" customWidth="1"/>
    <col min="13117" max="13117" width="7.5703125" bestFit="1" customWidth="1"/>
    <col min="13118" max="13118" width="10" bestFit="1" customWidth="1"/>
    <col min="13119" max="13119" width="12.85546875" bestFit="1" customWidth="1"/>
    <col min="13120" max="13120" width="7.5703125" bestFit="1" customWidth="1"/>
    <col min="13121" max="13121" width="10" bestFit="1" customWidth="1"/>
    <col min="13122" max="13122" width="12.85546875" bestFit="1" customWidth="1"/>
    <col min="13123" max="13123" width="7.5703125" bestFit="1" customWidth="1"/>
    <col min="13124" max="13124" width="10" bestFit="1" customWidth="1"/>
    <col min="13125" max="13125" width="12.85546875" bestFit="1" customWidth="1"/>
    <col min="13126" max="13126" width="7.5703125" bestFit="1" customWidth="1"/>
    <col min="13127" max="13127" width="10" bestFit="1" customWidth="1"/>
    <col min="13128" max="13128" width="12.85546875" bestFit="1" customWidth="1"/>
    <col min="13129" max="13129" width="7.5703125" bestFit="1" customWidth="1"/>
    <col min="13130" max="13130" width="10" bestFit="1" customWidth="1"/>
    <col min="13131" max="13131" width="12.85546875" bestFit="1" customWidth="1"/>
    <col min="13132" max="13132" width="7.5703125" bestFit="1" customWidth="1"/>
    <col min="13133" max="13133" width="10" bestFit="1" customWidth="1"/>
    <col min="13134" max="13134" width="12.85546875" bestFit="1" customWidth="1"/>
    <col min="13135" max="13135" width="7.5703125" bestFit="1" customWidth="1"/>
    <col min="13136" max="13136" width="10" bestFit="1" customWidth="1"/>
    <col min="13137" max="13137" width="12.85546875" bestFit="1" customWidth="1"/>
    <col min="13138" max="13138" width="7.5703125" bestFit="1" customWidth="1"/>
    <col min="13139" max="13139" width="10" bestFit="1" customWidth="1"/>
    <col min="13140" max="13140" width="12.85546875" bestFit="1" customWidth="1"/>
    <col min="13141" max="13141" width="7.5703125" bestFit="1" customWidth="1"/>
    <col min="13142" max="13142" width="10" bestFit="1" customWidth="1"/>
    <col min="13143" max="13143" width="12.85546875" bestFit="1" customWidth="1"/>
    <col min="13144" max="13144" width="7.5703125" bestFit="1" customWidth="1"/>
    <col min="13145" max="13145" width="10" bestFit="1" customWidth="1"/>
    <col min="13146" max="13146" width="12.85546875" bestFit="1" customWidth="1"/>
    <col min="13147" max="13147" width="7.5703125" bestFit="1" customWidth="1"/>
    <col min="13148" max="13148" width="10" bestFit="1" customWidth="1"/>
    <col min="13149" max="13149" width="12.85546875" bestFit="1" customWidth="1"/>
    <col min="13150" max="13150" width="7.5703125" bestFit="1" customWidth="1"/>
    <col min="13151" max="13151" width="10" bestFit="1" customWidth="1"/>
    <col min="13152" max="13152" width="12.85546875" bestFit="1" customWidth="1"/>
    <col min="13153" max="13153" width="7.5703125" bestFit="1" customWidth="1"/>
    <col min="13154" max="13154" width="10" bestFit="1" customWidth="1"/>
    <col min="13155" max="13155" width="12.85546875" bestFit="1" customWidth="1"/>
    <col min="13156" max="13156" width="7.5703125" bestFit="1" customWidth="1"/>
    <col min="13157" max="13157" width="10" bestFit="1" customWidth="1"/>
    <col min="13158" max="13158" width="12.85546875" bestFit="1" customWidth="1"/>
    <col min="13159" max="13159" width="7.5703125" bestFit="1" customWidth="1"/>
    <col min="13160" max="13160" width="10" bestFit="1" customWidth="1"/>
    <col min="13161" max="13161" width="12.85546875" bestFit="1" customWidth="1"/>
    <col min="13162" max="13162" width="7.5703125" bestFit="1" customWidth="1"/>
    <col min="13163" max="13163" width="10" bestFit="1" customWidth="1"/>
    <col min="13164" max="13164" width="12.85546875" bestFit="1" customWidth="1"/>
    <col min="13165" max="13165" width="7.5703125" bestFit="1" customWidth="1"/>
    <col min="13166" max="13166" width="10" bestFit="1" customWidth="1"/>
    <col min="13167" max="13167" width="12.85546875" bestFit="1" customWidth="1"/>
    <col min="13168" max="13168" width="7.5703125" bestFit="1" customWidth="1"/>
    <col min="13169" max="13169" width="10" bestFit="1" customWidth="1"/>
    <col min="13170" max="13170" width="12.85546875" bestFit="1" customWidth="1"/>
    <col min="13171" max="13171" width="7.5703125" bestFit="1" customWidth="1"/>
    <col min="13172" max="13172" width="10" bestFit="1" customWidth="1"/>
    <col min="13173" max="13173" width="12.85546875" bestFit="1" customWidth="1"/>
    <col min="13174" max="13174" width="7.5703125" bestFit="1" customWidth="1"/>
    <col min="13175" max="13175" width="10" bestFit="1" customWidth="1"/>
    <col min="13176" max="13176" width="12.85546875" bestFit="1" customWidth="1"/>
    <col min="13177" max="13177" width="7.5703125" bestFit="1" customWidth="1"/>
    <col min="13178" max="13178" width="10" bestFit="1" customWidth="1"/>
    <col min="13179" max="13179" width="12.85546875" bestFit="1" customWidth="1"/>
    <col min="13180" max="13180" width="7.5703125" bestFit="1" customWidth="1"/>
    <col min="13181" max="13181" width="10" bestFit="1" customWidth="1"/>
    <col min="13182" max="13182" width="12.85546875" bestFit="1" customWidth="1"/>
    <col min="13183" max="13183" width="7.5703125" bestFit="1" customWidth="1"/>
    <col min="13184" max="13184" width="10" bestFit="1" customWidth="1"/>
    <col min="13185" max="13185" width="12.85546875" bestFit="1" customWidth="1"/>
    <col min="13186" max="13186" width="7.5703125" bestFit="1" customWidth="1"/>
    <col min="13187" max="13187" width="10" bestFit="1" customWidth="1"/>
    <col min="13188" max="13188" width="12.85546875" bestFit="1" customWidth="1"/>
    <col min="13189" max="13189" width="7.5703125" bestFit="1" customWidth="1"/>
    <col min="13190" max="13190" width="10" bestFit="1" customWidth="1"/>
    <col min="13191" max="13191" width="12.85546875" bestFit="1" customWidth="1"/>
    <col min="13192" max="13192" width="7.5703125" bestFit="1" customWidth="1"/>
    <col min="13193" max="13193" width="10" bestFit="1" customWidth="1"/>
    <col min="13194" max="13194" width="12.85546875" bestFit="1" customWidth="1"/>
    <col min="13195" max="13195" width="7.5703125" bestFit="1" customWidth="1"/>
    <col min="13196" max="13196" width="10" bestFit="1" customWidth="1"/>
    <col min="13197" max="13197" width="12.85546875" bestFit="1" customWidth="1"/>
    <col min="13198" max="13198" width="7.5703125" bestFit="1" customWidth="1"/>
    <col min="13199" max="13199" width="10" bestFit="1" customWidth="1"/>
    <col min="13200" max="13200" width="12.85546875" bestFit="1" customWidth="1"/>
    <col min="13201" max="13201" width="7.5703125" bestFit="1" customWidth="1"/>
    <col min="13202" max="13202" width="10" bestFit="1" customWidth="1"/>
    <col min="13203" max="13203" width="12.85546875" bestFit="1" customWidth="1"/>
    <col min="13204" max="13204" width="7.5703125" bestFit="1" customWidth="1"/>
    <col min="13205" max="13205" width="10" bestFit="1" customWidth="1"/>
    <col min="13206" max="13206" width="12.85546875" bestFit="1" customWidth="1"/>
    <col min="13207" max="13207" width="7.5703125" bestFit="1" customWidth="1"/>
    <col min="13208" max="13208" width="10" bestFit="1" customWidth="1"/>
    <col min="13209" max="13209" width="12.85546875" bestFit="1" customWidth="1"/>
    <col min="13210" max="13210" width="7.5703125" bestFit="1" customWidth="1"/>
    <col min="13211" max="13211" width="10" bestFit="1" customWidth="1"/>
    <col min="13212" max="13212" width="12.85546875" bestFit="1" customWidth="1"/>
    <col min="13213" max="13213" width="7.5703125" bestFit="1" customWidth="1"/>
    <col min="13214" max="13214" width="10" bestFit="1" customWidth="1"/>
    <col min="13215" max="13215" width="12.85546875" bestFit="1" customWidth="1"/>
    <col min="13216" max="13216" width="7.5703125" bestFit="1" customWidth="1"/>
    <col min="13217" max="13217" width="10" bestFit="1" customWidth="1"/>
    <col min="13218" max="13218" width="10.140625" customWidth="1"/>
    <col min="13219" max="13248" width="0" hidden="1" customWidth="1"/>
    <col min="13326" max="13326" width="41.5703125" bestFit="1" customWidth="1"/>
    <col min="13327" max="13327" width="14" bestFit="1" customWidth="1"/>
    <col min="13328" max="13328" width="9" customWidth="1"/>
    <col min="13329" max="13329" width="10" bestFit="1" customWidth="1"/>
    <col min="13330" max="13330" width="14" bestFit="1" customWidth="1"/>
    <col min="13331" max="13331" width="9" customWidth="1"/>
    <col min="13332" max="13332" width="10" bestFit="1" customWidth="1"/>
    <col min="13333" max="13333" width="14" bestFit="1" customWidth="1"/>
    <col min="13334" max="13334" width="9" customWidth="1"/>
    <col min="13335" max="13335" width="10" bestFit="1" customWidth="1"/>
    <col min="13336" max="13336" width="14" bestFit="1" customWidth="1"/>
    <col min="13337" max="13337" width="9" customWidth="1"/>
    <col min="13338" max="13338" width="10" bestFit="1" customWidth="1"/>
    <col min="13339" max="13339" width="14" bestFit="1" customWidth="1"/>
    <col min="13340" max="13340" width="9" customWidth="1"/>
    <col min="13341" max="13341" width="10" bestFit="1" customWidth="1"/>
    <col min="13342" max="13342" width="13.42578125" bestFit="1" customWidth="1"/>
    <col min="13343" max="13343" width="7.5703125" bestFit="1" customWidth="1"/>
    <col min="13344" max="13344" width="10" bestFit="1" customWidth="1"/>
    <col min="13345" max="13345" width="13.42578125" bestFit="1" customWidth="1"/>
    <col min="13346" max="13346" width="7.5703125" bestFit="1" customWidth="1"/>
    <col min="13347" max="13347" width="10" bestFit="1" customWidth="1"/>
    <col min="13348" max="13348" width="16" bestFit="1" customWidth="1"/>
    <col min="13349" max="13349" width="7.5703125" bestFit="1" customWidth="1"/>
    <col min="13350" max="13350" width="10" bestFit="1" customWidth="1"/>
    <col min="13351" max="13351" width="12.5703125" bestFit="1" customWidth="1"/>
    <col min="13352" max="13352" width="7.5703125" bestFit="1" customWidth="1"/>
    <col min="13353" max="13353" width="10" bestFit="1" customWidth="1"/>
    <col min="13354" max="13354" width="12.5703125" bestFit="1" customWidth="1"/>
    <col min="13355" max="13355" width="7.5703125" bestFit="1" customWidth="1"/>
    <col min="13356" max="13356" width="10" bestFit="1" customWidth="1"/>
    <col min="13357" max="13357" width="13.42578125" bestFit="1" customWidth="1"/>
    <col min="13358" max="13358" width="7.5703125" bestFit="1" customWidth="1"/>
    <col min="13359" max="13359" width="10" bestFit="1" customWidth="1"/>
    <col min="13360" max="13360" width="15.28515625" bestFit="1" customWidth="1"/>
    <col min="13361" max="13361" width="7.5703125" bestFit="1" customWidth="1"/>
    <col min="13362" max="13362" width="10" bestFit="1" customWidth="1"/>
    <col min="13363" max="13363" width="12.5703125" bestFit="1" customWidth="1"/>
    <col min="13364" max="13364" width="7.5703125" bestFit="1" customWidth="1"/>
    <col min="13365" max="13365" width="10" bestFit="1" customWidth="1"/>
    <col min="13366" max="13366" width="12.85546875" bestFit="1" customWidth="1"/>
    <col min="13367" max="13367" width="7.5703125" bestFit="1" customWidth="1"/>
    <col min="13368" max="13368" width="10" bestFit="1" customWidth="1"/>
    <col min="13369" max="13369" width="12.85546875" bestFit="1" customWidth="1"/>
    <col min="13370" max="13370" width="7.5703125" bestFit="1" customWidth="1"/>
    <col min="13371" max="13371" width="10" bestFit="1" customWidth="1"/>
    <col min="13372" max="13372" width="12.85546875" bestFit="1" customWidth="1"/>
    <col min="13373" max="13373" width="7.5703125" bestFit="1" customWidth="1"/>
    <col min="13374" max="13374" width="10" bestFit="1" customWidth="1"/>
    <col min="13375" max="13375" width="12.85546875" bestFit="1" customWidth="1"/>
    <col min="13376" max="13376" width="7.5703125" bestFit="1" customWidth="1"/>
    <col min="13377" max="13377" width="10" bestFit="1" customWidth="1"/>
    <col min="13378" max="13378" width="12.85546875" bestFit="1" customWidth="1"/>
    <col min="13379" max="13379" width="7.5703125" bestFit="1" customWidth="1"/>
    <col min="13380" max="13380" width="10" bestFit="1" customWidth="1"/>
    <col min="13381" max="13381" width="12.85546875" bestFit="1" customWidth="1"/>
    <col min="13382" max="13382" width="7.5703125" bestFit="1" customWidth="1"/>
    <col min="13383" max="13383" width="10" bestFit="1" customWidth="1"/>
    <col min="13384" max="13384" width="12.85546875" bestFit="1" customWidth="1"/>
    <col min="13385" max="13385" width="7.5703125" bestFit="1" customWidth="1"/>
    <col min="13386" max="13386" width="10" bestFit="1" customWidth="1"/>
    <col min="13387" max="13387" width="12.85546875" bestFit="1" customWidth="1"/>
    <col min="13388" max="13388" width="7.5703125" bestFit="1" customWidth="1"/>
    <col min="13389" max="13389" width="10" bestFit="1" customWidth="1"/>
    <col min="13390" max="13390" width="12.85546875" bestFit="1" customWidth="1"/>
    <col min="13391" max="13391" width="7.5703125" bestFit="1" customWidth="1"/>
    <col min="13392" max="13392" width="10" bestFit="1" customWidth="1"/>
    <col min="13393" max="13393" width="12.85546875" bestFit="1" customWidth="1"/>
    <col min="13394" max="13394" width="7.5703125" bestFit="1" customWidth="1"/>
    <col min="13395" max="13395" width="10" bestFit="1" customWidth="1"/>
    <col min="13396" max="13396" width="12.85546875" bestFit="1" customWidth="1"/>
    <col min="13397" max="13397" width="7.5703125" bestFit="1" customWidth="1"/>
    <col min="13398" max="13398" width="10" bestFit="1" customWidth="1"/>
    <col min="13399" max="13399" width="12.85546875" bestFit="1" customWidth="1"/>
    <col min="13400" max="13400" width="7.5703125" bestFit="1" customWidth="1"/>
    <col min="13401" max="13401" width="10" bestFit="1" customWidth="1"/>
    <col min="13402" max="13402" width="12.85546875" bestFit="1" customWidth="1"/>
    <col min="13403" max="13403" width="7.5703125" bestFit="1" customWidth="1"/>
    <col min="13404" max="13404" width="10" bestFit="1" customWidth="1"/>
    <col min="13405" max="13405" width="12.85546875" bestFit="1" customWidth="1"/>
    <col min="13406" max="13406" width="7.5703125" bestFit="1" customWidth="1"/>
    <col min="13407" max="13407" width="10" bestFit="1" customWidth="1"/>
    <col min="13408" max="13408" width="12.85546875" bestFit="1" customWidth="1"/>
    <col min="13409" max="13409" width="7.5703125" bestFit="1" customWidth="1"/>
    <col min="13410" max="13410" width="10" bestFit="1" customWidth="1"/>
    <col min="13411" max="13411" width="12.85546875" bestFit="1" customWidth="1"/>
    <col min="13412" max="13412" width="7.5703125" bestFit="1" customWidth="1"/>
    <col min="13413" max="13413" width="10" bestFit="1" customWidth="1"/>
    <col min="13414" max="13414" width="12.85546875" bestFit="1" customWidth="1"/>
    <col min="13415" max="13415" width="7.5703125" bestFit="1" customWidth="1"/>
    <col min="13416" max="13416" width="10" bestFit="1" customWidth="1"/>
    <col min="13417" max="13417" width="12.85546875" bestFit="1" customWidth="1"/>
    <col min="13418" max="13418" width="7.5703125" bestFit="1" customWidth="1"/>
    <col min="13419" max="13419" width="10" bestFit="1" customWidth="1"/>
    <col min="13420" max="13420" width="12.85546875" bestFit="1" customWidth="1"/>
    <col min="13421" max="13421" width="7.5703125" bestFit="1" customWidth="1"/>
    <col min="13422" max="13422" width="10" bestFit="1" customWidth="1"/>
    <col min="13423" max="13423" width="12.85546875" bestFit="1" customWidth="1"/>
    <col min="13424" max="13424" width="7.5703125" bestFit="1" customWidth="1"/>
    <col min="13425" max="13425" width="10" bestFit="1" customWidth="1"/>
    <col min="13426" max="13426" width="12.85546875" bestFit="1" customWidth="1"/>
    <col min="13427" max="13427" width="7.5703125" bestFit="1" customWidth="1"/>
    <col min="13428" max="13428" width="10" bestFit="1" customWidth="1"/>
    <col min="13429" max="13429" width="12.85546875" bestFit="1" customWidth="1"/>
    <col min="13430" max="13430" width="7.5703125" bestFit="1" customWidth="1"/>
    <col min="13431" max="13431" width="10" bestFit="1" customWidth="1"/>
    <col min="13432" max="13432" width="12.85546875" bestFit="1" customWidth="1"/>
    <col min="13433" max="13433" width="7.5703125" bestFit="1" customWidth="1"/>
    <col min="13434" max="13434" width="10" bestFit="1" customWidth="1"/>
    <col min="13435" max="13435" width="12.85546875" bestFit="1" customWidth="1"/>
    <col min="13436" max="13436" width="7.5703125" bestFit="1" customWidth="1"/>
    <col min="13437" max="13437" width="10" bestFit="1" customWidth="1"/>
    <col min="13438" max="13438" width="12.85546875" bestFit="1" customWidth="1"/>
    <col min="13439" max="13439" width="7.5703125" bestFit="1" customWidth="1"/>
    <col min="13440" max="13440" width="10" bestFit="1" customWidth="1"/>
    <col min="13441" max="13441" width="12.85546875" bestFit="1" customWidth="1"/>
    <col min="13442" max="13442" width="7.5703125" bestFit="1" customWidth="1"/>
    <col min="13443" max="13443" width="10" bestFit="1" customWidth="1"/>
    <col min="13444" max="13444" width="12.85546875" bestFit="1" customWidth="1"/>
    <col min="13445" max="13445" width="7.5703125" bestFit="1" customWidth="1"/>
    <col min="13446" max="13446" width="10" bestFit="1" customWidth="1"/>
    <col min="13447" max="13447" width="12.85546875" bestFit="1" customWidth="1"/>
    <col min="13448" max="13448" width="7.5703125" bestFit="1" customWidth="1"/>
    <col min="13449" max="13449" width="10" bestFit="1" customWidth="1"/>
    <col min="13450" max="13450" width="12.85546875" bestFit="1" customWidth="1"/>
    <col min="13451" max="13451" width="7.5703125" bestFit="1" customWidth="1"/>
    <col min="13452" max="13452" width="10" bestFit="1" customWidth="1"/>
    <col min="13453" max="13453" width="12.85546875" bestFit="1" customWidth="1"/>
    <col min="13454" max="13454" width="7.5703125" bestFit="1" customWidth="1"/>
    <col min="13455" max="13455" width="10" bestFit="1" customWidth="1"/>
    <col min="13456" max="13456" width="12.85546875" bestFit="1" customWidth="1"/>
    <col min="13457" max="13457" width="7.5703125" bestFit="1" customWidth="1"/>
    <col min="13458" max="13458" width="10" bestFit="1" customWidth="1"/>
    <col min="13459" max="13459" width="12.85546875" bestFit="1" customWidth="1"/>
    <col min="13460" max="13460" width="7.5703125" bestFit="1" customWidth="1"/>
    <col min="13461" max="13461" width="10" bestFit="1" customWidth="1"/>
    <col min="13462" max="13462" width="12.85546875" bestFit="1" customWidth="1"/>
    <col min="13463" max="13463" width="7.5703125" bestFit="1" customWidth="1"/>
    <col min="13464" max="13464" width="10" bestFit="1" customWidth="1"/>
    <col min="13465" max="13465" width="12.85546875" bestFit="1" customWidth="1"/>
    <col min="13466" max="13466" width="7.5703125" bestFit="1" customWidth="1"/>
    <col min="13467" max="13467" width="10" bestFit="1" customWidth="1"/>
    <col min="13468" max="13468" width="12.85546875" bestFit="1" customWidth="1"/>
    <col min="13469" max="13469" width="7.5703125" bestFit="1" customWidth="1"/>
    <col min="13470" max="13470" width="10" bestFit="1" customWidth="1"/>
    <col min="13471" max="13471" width="12.85546875" bestFit="1" customWidth="1"/>
    <col min="13472" max="13472" width="7.5703125" bestFit="1" customWidth="1"/>
    <col min="13473" max="13473" width="10" bestFit="1" customWidth="1"/>
    <col min="13474" max="13474" width="10.140625" customWidth="1"/>
    <col min="13475" max="13504" width="0" hidden="1" customWidth="1"/>
    <col min="13582" max="13582" width="41.5703125" bestFit="1" customWidth="1"/>
    <col min="13583" max="13583" width="14" bestFit="1" customWidth="1"/>
    <col min="13584" max="13584" width="9" customWidth="1"/>
    <col min="13585" max="13585" width="10" bestFit="1" customWidth="1"/>
    <col min="13586" max="13586" width="14" bestFit="1" customWidth="1"/>
    <col min="13587" max="13587" width="9" customWidth="1"/>
    <col min="13588" max="13588" width="10" bestFit="1" customWidth="1"/>
    <col min="13589" max="13589" width="14" bestFit="1" customWidth="1"/>
    <col min="13590" max="13590" width="9" customWidth="1"/>
    <col min="13591" max="13591" width="10" bestFit="1" customWidth="1"/>
    <col min="13592" max="13592" width="14" bestFit="1" customWidth="1"/>
    <col min="13593" max="13593" width="9" customWidth="1"/>
    <col min="13594" max="13594" width="10" bestFit="1" customWidth="1"/>
    <col min="13595" max="13595" width="14" bestFit="1" customWidth="1"/>
    <col min="13596" max="13596" width="9" customWidth="1"/>
    <col min="13597" max="13597" width="10" bestFit="1" customWidth="1"/>
    <col min="13598" max="13598" width="13.42578125" bestFit="1" customWidth="1"/>
    <col min="13599" max="13599" width="7.5703125" bestFit="1" customWidth="1"/>
    <col min="13600" max="13600" width="10" bestFit="1" customWidth="1"/>
    <col min="13601" max="13601" width="13.42578125" bestFit="1" customWidth="1"/>
    <col min="13602" max="13602" width="7.5703125" bestFit="1" customWidth="1"/>
    <col min="13603" max="13603" width="10" bestFit="1" customWidth="1"/>
    <col min="13604" max="13604" width="16" bestFit="1" customWidth="1"/>
    <col min="13605" max="13605" width="7.5703125" bestFit="1" customWidth="1"/>
    <col min="13606" max="13606" width="10" bestFit="1" customWidth="1"/>
    <col min="13607" max="13607" width="12.5703125" bestFit="1" customWidth="1"/>
    <col min="13608" max="13608" width="7.5703125" bestFit="1" customWidth="1"/>
    <col min="13609" max="13609" width="10" bestFit="1" customWidth="1"/>
    <col min="13610" max="13610" width="12.5703125" bestFit="1" customWidth="1"/>
    <col min="13611" max="13611" width="7.5703125" bestFit="1" customWidth="1"/>
    <col min="13612" max="13612" width="10" bestFit="1" customWidth="1"/>
    <col min="13613" max="13613" width="13.42578125" bestFit="1" customWidth="1"/>
    <col min="13614" max="13614" width="7.5703125" bestFit="1" customWidth="1"/>
    <col min="13615" max="13615" width="10" bestFit="1" customWidth="1"/>
    <col min="13616" max="13616" width="15.28515625" bestFit="1" customWidth="1"/>
    <col min="13617" max="13617" width="7.5703125" bestFit="1" customWidth="1"/>
    <col min="13618" max="13618" width="10" bestFit="1" customWidth="1"/>
    <col min="13619" max="13619" width="12.5703125" bestFit="1" customWidth="1"/>
    <col min="13620" max="13620" width="7.5703125" bestFit="1" customWidth="1"/>
    <col min="13621" max="13621" width="10" bestFit="1" customWidth="1"/>
    <col min="13622" max="13622" width="12.85546875" bestFit="1" customWidth="1"/>
    <col min="13623" max="13623" width="7.5703125" bestFit="1" customWidth="1"/>
    <col min="13624" max="13624" width="10" bestFit="1" customWidth="1"/>
    <col min="13625" max="13625" width="12.85546875" bestFit="1" customWidth="1"/>
    <col min="13626" max="13626" width="7.5703125" bestFit="1" customWidth="1"/>
    <col min="13627" max="13627" width="10" bestFit="1" customWidth="1"/>
    <col min="13628" max="13628" width="12.85546875" bestFit="1" customWidth="1"/>
    <col min="13629" max="13629" width="7.5703125" bestFit="1" customWidth="1"/>
    <col min="13630" max="13630" width="10" bestFit="1" customWidth="1"/>
    <col min="13631" max="13631" width="12.85546875" bestFit="1" customWidth="1"/>
    <col min="13632" max="13632" width="7.5703125" bestFit="1" customWidth="1"/>
    <col min="13633" max="13633" width="10" bestFit="1" customWidth="1"/>
    <col min="13634" max="13634" width="12.85546875" bestFit="1" customWidth="1"/>
    <col min="13635" max="13635" width="7.5703125" bestFit="1" customWidth="1"/>
    <col min="13636" max="13636" width="10" bestFit="1" customWidth="1"/>
    <col min="13637" max="13637" width="12.85546875" bestFit="1" customWidth="1"/>
    <col min="13638" max="13638" width="7.5703125" bestFit="1" customWidth="1"/>
    <col min="13639" max="13639" width="10" bestFit="1" customWidth="1"/>
    <col min="13640" max="13640" width="12.85546875" bestFit="1" customWidth="1"/>
    <col min="13641" max="13641" width="7.5703125" bestFit="1" customWidth="1"/>
    <col min="13642" max="13642" width="10" bestFit="1" customWidth="1"/>
    <col min="13643" max="13643" width="12.85546875" bestFit="1" customWidth="1"/>
    <col min="13644" max="13644" width="7.5703125" bestFit="1" customWidth="1"/>
    <col min="13645" max="13645" width="10" bestFit="1" customWidth="1"/>
    <col min="13646" max="13646" width="12.85546875" bestFit="1" customWidth="1"/>
    <col min="13647" max="13647" width="7.5703125" bestFit="1" customWidth="1"/>
    <col min="13648" max="13648" width="10" bestFit="1" customWidth="1"/>
    <col min="13649" max="13649" width="12.85546875" bestFit="1" customWidth="1"/>
    <col min="13650" max="13650" width="7.5703125" bestFit="1" customWidth="1"/>
    <col min="13651" max="13651" width="10" bestFit="1" customWidth="1"/>
    <col min="13652" max="13652" width="12.85546875" bestFit="1" customWidth="1"/>
    <col min="13653" max="13653" width="7.5703125" bestFit="1" customWidth="1"/>
    <col min="13654" max="13654" width="10" bestFit="1" customWidth="1"/>
    <col min="13655" max="13655" width="12.85546875" bestFit="1" customWidth="1"/>
    <col min="13656" max="13656" width="7.5703125" bestFit="1" customWidth="1"/>
    <col min="13657" max="13657" width="10" bestFit="1" customWidth="1"/>
    <col min="13658" max="13658" width="12.85546875" bestFit="1" customWidth="1"/>
    <col min="13659" max="13659" width="7.5703125" bestFit="1" customWidth="1"/>
    <col min="13660" max="13660" width="10" bestFit="1" customWidth="1"/>
    <col min="13661" max="13661" width="12.85546875" bestFit="1" customWidth="1"/>
    <col min="13662" max="13662" width="7.5703125" bestFit="1" customWidth="1"/>
    <col min="13663" max="13663" width="10" bestFit="1" customWidth="1"/>
    <col min="13664" max="13664" width="12.85546875" bestFit="1" customWidth="1"/>
    <col min="13665" max="13665" width="7.5703125" bestFit="1" customWidth="1"/>
    <col min="13666" max="13666" width="10" bestFit="1" customWidth="1"/>
    <col min="13667" max="13667" width="12.85546875" bestFit="1" customWidth="1"/>
    <col min="13668" max="13668" width="7.5703125" bestFit="1" customWidth="1"/>
    <col min="13669" max="13669" width="10" bestFit="1" customWidth="1"/>
    <col min="13670" max="13670" width="12.85546875" bestFit="1" customWidth="1"/>
    <col min="13671" max="13671" width="7.5703125" bestFit="1" customWidth="1"/>
    <col min="13672" max="13672" width="10" bestFit="1" customWidth="1"/>
    <col min="13673" max="13673" width="12.85546875" bestFit="1" customWidth="1"/>
    <col min="13674" max="13674" width="7.5703125" bestFit="1" customWidth="1"/>
    <col min="13675" max="13675" width="10" bestFit="1" customWidth="1"/>
    <col min="13676" max="13676" width="12.85546875" bestFit="1" customWidth="1"/>
    <col min="13677" max="13677" width="7.5703125" bestFit="1" customWidth="1"/>
    <col min="13678" max="13678" width="10" bestFit="1" customWidth="1"/>
    <col min="13679" max="13679" width="12.85546875" bestFit="1" customWidth="1"/>
    <col min="13680" max="13680" width="7.5703125" bestFit="1" customWidth="1"/>
    <col min="13681" max="13681" width="10" bestFit="1" customWidth="1"/>
    <col min="13682" max="13682" width="12.85546875" bestFit="1" customWidth="1"/>
    <col min="13683" max="13683" width="7.5703125" bestFit="1" customWidth="1"/>
    <col min="13684" max="13684" width="10" bestFit="1" customWidth="1"/>
    <col min="13685" max="13685" width="12.85546875" bestFit="1" customWidth="1"/>
    <col min="13686" max="13686" width="7.5703125" bestFit="1" customWidth="1"/>
    <col min="13687" max="13687" width="10" bestFit="1" customWidth="1"/>
    <col min="13688" max="13688" width="12.85546875" bestFit="1" customWidth="1"/>
    <col min="13689" max="13689" width="7.5703125" bestFit="1" customWidth="1"/>
    <col min="13690" max="13690" width="10" bestFit="1" customWidth="1"/>
    <col min="13691" max="13691" width="12.85546875" bestFit="1" customWidth="1"/>
    <col min="13692" max="13692" width="7.5703125" bestFit="1" customWidth="1"/>
    <col min="13693" max="13693" width="10" bestFit="1" customWidth="1"/>
    <col min="13694" max="13694" width="12.85546875" bestFit="1" customWidth="1"/>
    <col min="13695" max="13695" width="7.5703125" bestFit="1" customWidth="1"/>
    <col min="13696" max="13696" width="10" bestFit="1" customWidth="1"/>
    <col min="13697" max="13697" width="12.85546875" bestFit="1" customWidth="1"/>
    <col min="13698" max="13698" width="7.5703125" bestFit="1" customWidth="1"/>
    <col min="13699" max="13699" width="10" bestFit="1" customWidth="1"/>
    <col min="13700" max="13700" width="12.85546875" bestFit="1" customWidth="1"/>
    <col min="13701" max="13701" width="7.5703125" bestFit="1" customWidth="1"/>
    <col min="13702" max="13702" width="10" bestFit="1" customWidth="1"/>
    <col min="13703" max="13703" width="12.85546875" bestFit="1" customWidth="1"/>
    <col min="13704" max="13704" width="7.5703125" bestFit="1" customWidth="1"/>
    <col min="13705" max="13705" width="10" bestFit="1" customWidth="1"/>
    <col min="13706" max="13706" width="12.85546875" bestFit="1" customWidth="1"/>
    <col min="13707" max="13707" width="7.5703125" bestFit="1" customWidth="1"/>
    <col min="13708" max="13708" width="10" bestFit="1" customWidth="1"/>
    <col min="13709" max="13709" width="12.85546875" bestFit="1" customWidth="1"/>
    <col min="13710" max="13710" width="7.5703125" bestFit="1" customWidth="1"/>
    <col min="13711" max="13711" width="10" bestFit="1" customWidth="1"/>
    <col min="13712" max="13712" width="12.85546875" bestFit="1" customWidth="1"/>
    <col min="13713" max="13713" width="7.5703125" bestFit="1" customWidth="1"/>
    <col min="13714" max="13714" width="10" bestFit="1" customWidth="1"/>
    <col min="13715" max="13715" width="12.85546875" bestFit="1" customWidth="1"/>
    <col min="13716" max="13716" width="7.5703125" bestFit="1" customWidth="1"/>
    <col min="13717" max="13717" width="10" bestFit="1" customWidth="1"/>
    <col min="13718" max="13718" width="12.85546875" bestFit="1" customWidth="1"/>
    <col min="13719" max="13719" width="7.5703125" bestFit="1" customWidth="1"/>
    <col min="13720" max="13720" width="10" bestFit="1" customWidth="1"/>
    <col min="13721" max="13721" width="12.85546875" bestFit="1" customWidth="1"/>
    <col min="13722" max="13722" width="7.5703125" bestFit="1" customWidth="1"/>
    <col min="13723" max="13723" width="10" bestFit="1" customWidth="1"/>
    <col min="13724" max="13724" width="12.85546875" bestFit="1" customWidth="1"/>
    <col min="13725" max="13725" width="7.5703125" bestFit="1" customWidth="1"/>
    <col min="13726" max="13726" width="10" bestFit="1" customWidth="1"/>
    <col min="13727" max="13727" width="12.85546875" bestFit="1" customWidth="1"/>
    <col min="13728" max="13728" width="7.5703125" bestFit="1" customWidth="1"/>
    <col min="13729" max="13729" width="10" bestFit="1" customWidth="1"/>
    <col min="13730" max="13730" width="10.140625" customWidth="1"/>
    <col min="13731" max="13760" width="0" hidden="1" customWidth="1"/>
    <col min="13838" max="13838" width="41.5703125" bestFit="1" customWidth="1"/>
    <col min="13839" max="13839" width="14" bestFit="1" customWidth="1"/>
    <col min="13840" max="13840" width="9" customWidth="1"/>
    <col min="13841" max="13841" width="10" bestFit="1" customWidth="1"/>
    <col min="13842" max="13842" width="14" bestFit="1" customWidth="1"/>
    <col min="13843" max="13843" width="9" customWidth="1"/>
    <col min="13844" max="13844" width="10" bestFit="1" customWidth="1"/>
    <col min="13845" max="13845" width="14" bestFit="1" customWidth="1"/>
    <col min="13846" max="13846" width="9" customWidth="1"/>
    <col min="13847" max="13847" width="10" bestFit="1" customWidth="1"/>
    <col min="13848" max="13848" width="14" bestFit="1" customWidth="1"/>
    <col min="13849" max="13849" width="9" customWidth="1"/>
    <col min="13850" max="13850" width="10" bestFit="1" customWidth="1"/>
    <col min="13851" max="13851" width="14" bestFit="1" customWidth="1"/>
    <col min="13852" max="13852" width="9" customWidth="1"/>
    <col min="13853" max="13853" width="10" bestFit="1" customWidth="1"/>
    <col min="13854" max="13854" width="13.42578125" bestFit="1" customWidth="1"/>
    <col min="13855" max="13855" width="7.5703125" bestFit="1" customWidth="1"/>
    <col min="13856" max="13856" width="10" bestFit="1" customWidth="1"/>
    <col min="13857" max="13857" width="13.42578125" bestFit="1" customWidth="1"/>
    <col min="13858" max="13858" width="7.5703125" bestFit="1" customWidth="1"/>
    <col min="13859" max="13859" width="10" bestFit="1" customWidth="1"/>
    <col min="13860" max="13860" width="16" bestFit="1" customWidth="1"/>
    <col min="13861" max="13861" width="7.5703125" bestFit="1" customWidth="1"/>
    <col min="13862" max="13862" width="10" bestFit="1" customWidth="1"/>
    <col min="13863" max="13863" width="12.5703125" bestFit="1" customWidth="1"/>
    <col min="13864" max="13864" width="7.5703125" bestFit="1" customWidth="1"/>
    <col min="13865" max="13865" width="10" bestFit="1" customWidth="1"/>
    <col min="13866" max="13866" width="12.5703125" bestFit="1" customWidth="1"/>
    <col min="13867" max="13867" width="7.5703125" bestFit="1" customWidth="1"/>
    <col min="13868" max="13868" width="10" bestFit="1" customWidth="1"/>
    <col min="13869" max="13869" width="13.42578125" bestFit="1" customWidth="1"/>
    <col min="13870" max="13870" width="7.5703125" bestFit="1" customWidth="1"/>
    <col min="13871" max="13871" width="10" bestFit="1" customWidth="1"/>
    <col min="13872" max="13872" width="15.28515625" bestFit="1" customWidth="1"/>
    <col min="13873" max="13873" width="7.5703125" bestFit="1" customWidth="1"/>
    <col min="13874" max="13874" width="10" bestFit="1" customWidth="1"/>
    <col min="13875" max="13875" width="12.5703125" bestFit="1" customWidth="1"/>
    <col min="13876" max="13876" width="7.5703125" bestFit="1" customWidth="1"/>
    <col min="13877" max="13877" width="10" bestFit="1" customWidth="1"/>
    <col min="13878" max="13878" width="12.85546875" bestFit="1" customWidth="1"/>
    <col min="13879" max="13879" width="7.5703125" bestFit="1" customWidth="1"/>
    <col min="13880" max="13880" width="10" bestFit="1" customWidth="1"/>
    <col min="13881" max="13881" width="12.85546875" bestFit="1" customWidth="1"/>
    <col min="13882" max="13882" width="7.5703125" bestFit="1" customWidth="1"/>
    <col min="13883" max="13883" width="10" bestFit="1" customWidth="1"/>
    <col min="13884" max="13884" width="12.85546875" bestFit="1" customWidth="1"/>
    <col min="13885" max="13885" width="7.5703125" bestFit="1" customWidth="1"/>
    <col min="13886" max="13886" width="10" bestFit="1" customWidth="1"/>
    <col min="13887" max="13887" width="12.85546875" bestFit="1" customWidth="1"/>
    <col min="13888" max="13888" width="7.5703125" bestFit="1" customWidth="1"/>
    <col min="13889" max="13889" width="10" bestFit="1" customWidth="1"/>
    <col min="13890" max="13890" width="12.85546875" bestFit="1" customWidth="1"/>
    <col min="13891" max="13891" width="7.5703125" bestFit="1" customWidth="1"/>
    <col min="13892" max="13892" width="10" bestFit="1" customWidth="1"/>
    <col min="13893" max="13893" width="12.85546875" bestFit="1" customWidth="1"/>
    <col min="13894" max="13894" width="7.5703125" bestFit="1" customWidth="1"/>
    <col min="13895" max="13895" width="10" bestFit="1" customWidth="1"/>
    <col min="13896" max="13896" width="12.85546875" bestFit="1" customWidth="1"/>
    <col min="13897" max="13897" width="7.5703125" bestFit="1" customWidth="1"/>
    <col min="13898" max="13898" width="10" bestFit="1" customWidth="1"/>
    <col min="13899" max="13899" width="12.85546875" bestFit="1" customWidth="1"/>
    <col min="13900" max="13900" width="7.5703125" bestFit="1" customWidth="1"/>
    <col min="13901" max="13901" width="10" bestFit="1" customWidth="1"/>
    <col min="13902" max="13902" width="12.85546875" bestFit="1" customWidth="1"/>
    <col min="13903" max="13903" width="7.5703125" bestFit="1" customWidth="1"/>
    <col min="13904" max="13904" width="10" bestFit="1" customWidth="1"/>
    <col min="13905" max="13905" width="12.85546875" bestFit="1" customWidth="1"/>
    <col min="13906" max="13906" width="7.5703125" bestFit="1" customWidth="1"/>
    <col min="13907" max="13907" width="10" bestFit="1" customWidth="1"/>
    <col min="13908" max="13908" width="12.85546875" bestFit="1" customWidth="1"/>
    <col min="13909" max="13909" width="7.5703125" bestFit="1" customWidth="1"/>
    <col min="13910" max="13910" width="10" bestFit="1" customWidth="1"/>
    <col min="13911" max="13911" width="12.85546875" bestFit="1" customWidth="1"/>
    <col min="13912" max="13912" width="7.5703125" bestFit="1" customWidth="1"/>
    <col min="13913" max="13913" width="10" bestFit="1" customWidth="1"/>
    <col min="13914" max="13914" width="12.85546875" bestFit="1" customWidth="1"/>
    <col min="13915" max="13915" width="7.5703125" bestFit="1" customWidth="1"/>
    <col min="13916" max="13916" width="10" bestFit="1" customWidth="1"/>
    <col min="13917" max="13917" width="12.85546875" bestFit="1" customWidth="1"/>
    <col min="13918" max="13918" width="7.5703125" bestFit="1" customWidth="1"/>
    <col min="13919" max="13919" width="10" bestFit="1" customWidth="1"/>
    <col min="13920" max="13920" width="12.85546875" bestFit="1" customWidth="1"/>
    <col min="13921" max="13921" width="7.5703125" bestFit="1" customWidth="1"/>
    <col min="13922" max="13922" width="10" bestFit="1" customWidth="1"/>
    <col min="13923" max="13923" width="12.85546875" bestFit="1" customWidth="1"/>
    <col min="13924" max="13924" width="7.5703125" bestFit="1" customWidth="1"/>
    <col min="13925" max="13925" width="10" bestFit="1" customWidth="1"/>
    <col min="13926" max="13926" width="12.85546875" bestFit="1" customWidth="1"/>
    <col min="13927" max="13927" width="7.5703125" bestFit="1" customWidth="1"/>
    <col min="13928" max="13928" width="10" bestFit="1" customWidth="1"/>
    <col min="13929" max="13929" width="12.85546875" bestFit="1" customWidth="1"/>
    <col min="13930" max="13930" width="7.5703125" bestFit="1" customWidth="1"/>
    <col min="13931" max="13931" width="10" bestFit="1" customWidth="1"/>
    <col min="13932" max="13932" width="12.85546875" bestFit="1" customWidth="1"/>
    <col min="13933" max="13933" width="7.5703125" bestFit="1" customWidth="1"/>
    <col min="13934" max="13934" width="10" bestFit="1" customWidth="1"/>
    <col min="13935" max="13935" width="12.85546875" bestFit="1" customWidth="1"/>
    <col min="13936" max="13936" width="7.5703125" bestFit="1" customWidth="1"/>
    <col min="13937" max="13937" width="10" bestFit="1" customWidth="1"/>
    <col min="13938" max="13938" width="12.85546875" bestFit="1" customWidth="1"/>
    <col min="13939" max="13939" width="7.5703125" bestFit="1" customWidth="1"/>
    <col min="13940" max="13940" width="10" bestFit="1" customWidth="1"/>
    <col min="13941" max="13941" width="12.85546875" bestFit="1" customWidth="1"/>
    <col min="13942" max="13942" width="7.5703125" bestFit="1" customWidth="1"/>
    <col min="13943" max="13943" width="10" bestFit="1" customWidth="1"/>
    <col min="13944" max="13944" width="12.85546875" bestFit="1" customWidth="1"/>
    <col min="13945" max="13945" width="7.5703125" bestFit="1" customWidth="1"/>
    <col min="13946" max="13946" width="10" bestFit="1" customWidth="1"/>
    <col min="13947" max="13947" width="12.85546875" bestFit="1" customWidth="1"/>
    <col min="13948" max="13948" width="7.5703125" bestFit="1" customWidth="1"/>
    <col min="13949" max="13949" width="10" bestFit="1" customWidth="1"/>
    <col min="13950" max="13950" width="12.85546875" bestFit="1" customWidth="1"/>
    <col min="13951" max="13951" width="7.5703125" bestFit="1" customWidth="1"/>
    <col min="13952" max="13952" width="10" bestFit="1" customWidth="1"/>
    <col min="13953" max="13953" width="12.85546875" bestFit="1" customWidth="1"/>
    <col min="13954" max="13954" width="7.5703125" bestFit="1" customWidth="1"/>
    <col min="13955" max="13955" width="10" bestFit="1" customWidth="1"/>
    <col min="13956" max="13956" width="12.85546875" bestFit="1" customWidth="1"/>
    <col min="13957" max="13957" width="7.5703125" bestFit="1" customWidth="1"/>
    <col min="13958" max="13958" width="10" bestFit="1" customWidth="1"/>
    <col min="13959" max="13959" width="12.85546875" bestFit="1" customWidth="1"/>
    <col min="13960" max="13960" width="7.5703125" bestFit="1" customWidth="1"/>
    <col min="13961" max="13961" width="10" bestFit="1" customWidth="1"/>
    <col min="13962" max="13962" width="12.85546875" bestFit="1" customWidth="1"/>
    <col min="13963" max="13963" width="7.5703125" bestFit="1" customWidth="1"/>
    <col min="13964" max="13964" width="10" bestFit="1" customWidth="1"/>
    <col min="13965" max="13965" width="12.85546875" bestFit="1" customWidth="1"/>
    <col min="13966" max="13966" width="7.5703125" bestFit="1" customWidth="1"/>
    <col min="13967" max="13967" width="10" bestFit="1" customWidth="1"/>
    <col min="13968" max="13968" width="12.85546875" bestFit="1" customWidth="1"/>
    <col min="13969" max="13969" width="7.5703125" bestFit="1" customWidth="1"/>
    <col min="13970" max="13970" width="10" bestFit="1" customWidth="1"/>
    <col min="13971" max="13971" width="12.85546875" bestFit="1" customWidth="1"/>
    <col min="13972" max="13972" width="7.5703125" bestFit="1" customWidth="1"/>
    <col min="13973" max="13973" width="10" bestFit="1" customWidth="1"/>
    <col min="13974" max="13974" width="12.85546875" bestFit="1" customWidth="1"/>
    <col min="13975" max="13975" width="7.5703125" bestFit="1" customWidth="1"/>
    <col min="13976" max="13976" width="10" bestFit="1" customWidth="1"/>
    <col min="13977" max="13977" width="12.85546875" bestFit="1" customWidth="1"/>
    <col min="13978" max="13978" width="7.5703125" bestFit="1" customWidth="1"/>
    <col min="13979" max="13979" width="10" bestFit="1" customWidth="1"/>
    <col min="13980" max="13980" width="12.85546875" bestFit="1" customWidth="1"/>
    <col min="13981" max="13981" width="7.5703125" bestFit="1" customWidth="1"/>
    <col min="13982" max="13982" width="10" bestFit="1" customWidth="1"/>
    <col min="13983" max="13983" width="12.85546875" bestFit="1" customWidth="1"/>
    <col min="13984" max="13984" width="7.5703125" bestFit="1" customWidth="1"/>
    <col min="13985" max="13985" width="10" bestFit="1" customWidth="1"/>
    <col min="13986" max="13986" width="10.140625" customWidth="1"/>
    <col min="13987" max="14016" width="0" hidden="1" customWidth="1"/>
    <col min="14094" max="14094" width="41.5703125" bestFit="1" customWidth="1"/>
    <col min="14095" max="14095" width="14" bestFit="1" customWidth="1"/>
    <col min="14096" max="14096" width="9" customWidth="1"/>
    <col min="14097" max="14097" width="10" bestFit="1" customWidth="1"/>
    <col min="14098" max="14098" width="14" bestFit="1" customWidth="1"/>
    <col min="14099" max="14099" width="9" customWidth="1"/>
    <col min="14100" max="14100" width="10" bestFit="1" customWidth="1"/>
    <col min="14101" max="14101" width="14" bestFit="1" customWidth="1"/>
    <col min="14102" max="14102" width="9" customWidth="1"/>
    <col min="14103" max="14103" width="10" bestFit="1" customWidth="1"/>
    <col min="14104" max="14104" width="14" bestFit="1" customWidth="1"/>
    <col min="14105" max="14105" width="9" customWidth="1"/>
    <col min="14106" max="14106" width="10" bestFit="1" customWidth="1"/>
    <col min="14107" max="14107" width="14" bestFit="1" customWidth="1"/>
    <col min="14108" max="14108" width="9" customWidth="1"/>
    <col min="14109" max="14109" width="10" bestFit="1" customWidth="1"/>
    <col min="14110" max="14110" width="13.42578125" bestFit="1" customWidth="1"/>
    <col min="14111" max="14111" width="7.5703125" bestFit="1" customWidth="1"/>
    <col min="14112" max="14112" width="10" bestFit="1" customWidth="1"/>
    <col min="14113" max="14113" width="13.42578125" bestFit="1" customWidth="1"/>
    <col min="14114" max="14114" width="7.5703125" bestFit="1" customWidth="1"/>
    <col min="14115" max="14115" width="10" bestFit="1" customWidth="1"/>
    <col min="14116" max="14116" width="16" bestFit="1" customWidth="1"/>
    <col min="14117" max="14117" width="7.5703125" bestFit="1" customWidth="1"/>
    <col min="14118" max="14118" width="10" bestFit="1" customWidth="1"/>
    <col min="14119" max="14119" width="12.5703125" bestFit="1" customWidth="1"/>
    <col min="14120" max="14120" width="7.5703125" bestFit="1" customWidth="1"/>
    <col min="14121" max="14121" width="10" bestFit="1" customWidth="1"/>
    <col min="14122" max="14122" width="12.5703125" bestFit="1" customWidth="1"/>
    <col min="14123" max="14123" width="7.5703125" bestFit="1" customWidth="1"/>
    <col min="14124" max="14124" width="10" bestFit="1" customWidth="1"/>
    <col min="14125" max="14125" width="13.42578125" bestFit="1" customWidth="1"/>
    <col min="14126" max="14126" width="7.5703125" bestFit="1" customWidth="1"/>
    <col min="14127" max="14127" width="10" bestFit="1" customWidth="1"/>
    <col min="14128" max="14128" width="15.28515625" bestFit="1" customWidth="1"/>
    <col min="14129" max="14129" width="7.5703125" bestFit="1" customWidth="1"/>
    <col min="14130" max="14130" width="10" bestFit="1" customWidth="1"/>
    <col min="14131" max="14131" width="12.5703125" bestFit="1" customWidth="1"/>
    <col min="14132" max="14132" width="7.5703125" bestFit="1" customWidth="1"/>
    <col min="14133" max="14133" width="10" bestFit="1" customWidth="1"/>
    <col min="14134" max="14134" width="12.85546875" bestFit="1" customWidth="1"/>
    <col min="14135" max="14135" width="7.5703125" bestFit="1" customWidth="1"/>
    <col min="14136" max="14136" width="10" bestFit="1" customWidth="1"/>
    <col min="14137" max="14137" width="12.85546875" bestFit="1" customWidth="1"/>
    <col min="14138" max="14138" width="7.5703125" bestFit="1" customWidth="1"/>
    <col min="14139" max="14139" width="10" bestFit="1" customWidth="1"/>
    <col min="14140" max="14140" width="12.85546875" bestFit="1" customWidth="1"/>
    <col min="14141" max="14141" width="7.5703125" bestFit="1" customWidth="1"/>
    <col min="14142" max="14142" width="10" bestFit="1" customWidth="1"/>
    <col min="14143" max="14143" width="12.85546875" bestFit="1" customWidth="1"/>
    <col min="14144" max="14144" width="7.5703125" bestFit="1" customWidth="1"/>
    <col min="14145" max="14145" width="10" bestFit="1" customWidth="1"/>
    <col min="14146" max="14146" width="12.85546875" bestFit="1" customWidth="1"/>
    <col min="14147" max="14147" width="7.5703125" bestFit="1" customWidth="1"/>
    <col min="14148" max="14148" width="10" bestFit="1" customWidth="1"/>
    <col min="14149" max="14149" width="12.85546875" bestFit="1" customWidth="1"/>
    <col min="14150" max="14150" width="7.5703125" bestFit="1" customWidth="1"/>
    <col min="14151" max="14151" width="10" bestFit="1" customWidth="1"/>
    <col min="14152" max="14152" width="12.85546875" bestFit="1" customWidth="1"/>
    <col min="14153" max="14153" width="7.5703125" bestFit="1" customWidth="1"/>
    <col min="14154" max="14154" width="10" bestFit="1" customWidth="1"/>
    <col min="14155" max="14155" width="12.85546875" bestFit="1" customWidth="1"/>
    <col min="14156" max="14156" width="7.5703125" bestFit="1" customWidth="1"/>
    <col min="14157" max="14157" width="10" bestFit="1" customWidth="1"/>
    <col min="14158" max="14158" width="12.85546875" bestFit="1" customWidth="1"/>
    <col min="14159" max="14159" width="7.5703125" bestFit="1" customWidth="1"/>
    <col min="14160" max="14160" width="10" bestFit="1" customWidth="1"/>
    <col min="14161" max="14161" width="12.85546875" bestFit="1" customWidth="1"/>
    <col min="14162" max="14162" width="7.5703125" bestFit="1" customWidth="1"/>
    <col min="14163" max="14163" width="10" bestFit="1" customWidth="1"/>
    <col min="14164" max="14164" width="12.85546875" bestFit="1" customWidth="1"/>
    <col min="14165" max="14165" width="7.5703125" bestFit="1" customWidth="1"/>
    <col min="14166" max="14166" width="10" bestFit="1" customWidth="1"/>
    <col min="14167" max="14167" width="12.85546875" bestFit="1" customWidth="1"/>
    <col min="14168" max="14168" width="7.5703125" bestFit="1" customWidth="1"/>
    <col min="14169" max="14169" width="10" bestFit="1" customWidth="1"/>
    <col min="14170" max="14170" width="12.85546875" bestFit="1" customWidth="1"/>
    <col min="14171" max="14171" width="7.5703125" bestFit="1" customWidth="1"/>
    <col min="14172" max="14172" width="10" bestFit="1" customWidth="1"/>
    <col min="14173" max="14173" width="12.85546875" bestFit="1" customWidth="1"/>
    <col min="14174" max="14174" width="7.5703125" bestFit="1" customWidth="1"/>
    <col min="14175" max="14175" width="10" bestFit="1" customWidth="1"/>
    <col min="14176" max="14176" width="12.85546875" bestFit="1" customWidth="1"/>
    <col min="14177" max="14177" width="7.5703125" bestFit="1" customWidth="1"/>
    <col min="14178" max="14178" width="10" bestFit="1" customWidth="1"/>
    <col min="14179" max="14179" width="12.85546875" bestFit="1" customWidth="1"/>
    <col min="14180" max="14180" width="7.5703125" bestFit="1" customWidth="1"/>
    <col min="14181" max="14181" width="10" bestFit="1" customWidth="1"/>
    <col min="14182" max="14182" width="12.85546875" bestFit="1" customWidth="1"/>
    <col min="14183" max="14183" width="7.5703125" bestFit="1" customWidth="1"/>
    <col min="14184" max="14184" width="10" bestFit="1" customWidth="1"/>
    <col min="14185" max="14185" width="12.85546875" bestFit="1" customWidth="1"/>
    <col min="14186" max="14186" width="7.5703125" bestFit="1" customWidth="1"/>
    <col min="14187" max="14187" width="10" bestFit="1" customWidth="1"/>
    <col min="14188" max="14188" width="12.85546875" bestFit="1" customWidth="1"/>
    <col min="14189" max="14189" width="7.5703125" bestFit="1" customWidth="1"/>
    <col min="14190" max="14190" width="10" bestFit="1" customWidth="1"/>
    <col min="14191" max="14191" width="12.85546875" bestFit="1" customWidth="1"/>
    <col min="14192" max="14192" width="7.5703125" bestFit="1" customWidth="1"/>
    <col min="14193" max="14193" width="10" bestFit="1" customWidth="1"/>
    <col min="14194" max="14194" width="12.85546875" bestFit="1" customWidth="1"/>
    <col min="14195" max="14195" width="7.5703125" bestFit="1" customWidth="1"/>
    <col min="14196" max="14196" width="10" bestFit="1" customWidth="1"/>
    <col min="14197" max="14197" width="12.85546875" bestFit="1" customWidth="1"/>
    <col min="14198" max="14198" width="7.5703125" bestFit="1" customWidth="1"/>
    <col min="14199" max="14199" width="10" bestFit="1" customWidth="1"/>
    <col min="14200" max="14200" width="12.85546875" bestFit="1" customWidth="1"/>
    <col min="14201" max="14201" width="7.5703125" bestFit="1" customWidth="1"/>
    <col min="14202" max="14202" width="10" bestFit="1" customWidth="1"/>
    <col min="14203" max="14203" width="12.85546875" bestFit="1" customWidth="1"/>
    <col min="14204" max="14204" width="7.5703125" bestFit="1" customWidth="1"/>
    <col min="14205" max="14205" width="10" bestFit="1" customWidth="1"/>
    <col min="14206" max="14206" width="12.85546875" bestFit="1" customWidth="1"/>
    <col min="14207" max="14207" width="7.5703125" bestFit="1" customWidth="1"/>
    <col min="14208" max="14208" width="10" bestFit="1" customWidth="1"/>
    <col min="14209" max="14209" width="12.85546875" bestFit="1" customWidth="1"/>
    <col min="14210" max="14210" width="7.5703125" bestFit="1" customWidth="1"/>
    <col min="14211" max="14211" width="10" bestFit="1" customWidth="1"/>
    <col min="14212" max="14212" width="12.85546875" bestFit="1" customWidth="1"/>
    <col min="14213" max="14213" width="7.5703125" bestFit="1" customWidth="1"/>
    <col min="14214" max="14214" width="10" bestFit="1" customWidth="1"/>
    <col min="14215" max="14215" width="12.85546875" bestFit="1" customWidth="1"/>
    <col min="14216" max="14216" width="7.5703125" bestFit="1" customWidth="1"/>
    <col min="14217" max="14217" width="10" bestFit="1" customWidth="1"/>
    <col min="14218" max="14218" width="12.85546875" bestFit="1" customWidth="1"/>
    <col min="14219" max="14219" width="7.5703125" bestFit="1" customWidth="1"/>
    <col min="14220" max="14220" width="10" bestFit="1" customWidth="1"/>
    <col min="14221" max="14221" width="12.85546875" bestFit="1" customWidth="1"/>
    <col min="14222" max="14222" width="7.5703125" bestFit="1" customWidth="1"/>
    <col min="14223" max="14223" width="10" bestFit="1" customWidth="1"/>
    <col min="14224" max="14224" width="12.85546875" bestFit="1" customWidth="1"/>
    <col min="14225" max="14225" width="7.5703125" bestFit="1" customWidth="1"/>
    <col min="14226" max="14226" width="10" bestFit="1" customWidth="1"/>
    <col min="14227" max="14227" width="12.85546875" bestFit="1" customWidth="1"/>
    <col min="14228" max="14228" width="7.5703125" bestFit="1" customWidth="1"/>
    <col min="14229" max="14229" width="10" bestFit="1" customWidth="1"/>
    <col min="14230" max="14230" width="12.85546875" bestFit="1" customWidth="1"/>
    <col min="14231" max="14231" width="7.5703125" bestFit="1" customWidth="1"/>
    <col min="14232" max="14232" width="10" bestFit="1" customWidth="1"/>
    <col min="14233" max="14233" width="12.85546875" bestFit="1" customWidth="1"/>
    <col min="14234" max="14234" width="7.5703125" bestFit="1" customWidth="1"/>
    <col min="14235" max="14235" width="10" bestFit="1" customWidth="1"/>
    <col min="14236" max="14236" width="12.85546875" bestFit="1" customWidth="1"/>
    <col min="14237" max="14237" width="7.5703125" bestFit="1" customWidth="1"/>
    <col min="14238" max="14238" width="10" bestFit="1" customWidth="1"/>
    <col min="14239" max="14239" width="12.85546875" bestFit="1" customWidth="1"/>
    <col min="14240" max="14240" width="7.5703125" bestFit="1" customWidth="1"/>
    <col min="14241" max="14241" width="10" bestFit="1" customWidth="1"/>
    <col min="14242" max="14242" width="10.140625" customWidth="1"/>
    <col min="14243" max="14272" width="0" hidden="1" customWidth="1"/>
    <col min="14350" max="14350" width="41.5703125" bestFit="1" customWidth="1"/>
    <col min="14351" max="14351" width="14" bestFit="1" customWidth="1"/>
    <col min="14352" max="14352" width="9" customWidth="1"/>
    <col min="14353" max="14353" width="10" bestFit="1" customWidth="1"/>
    <col min="14354" max="14354" width="14" bestFit="1" customWidth="1"/>
    <col min="14355" max="14355" width="9" customWidth="1"/>
    <col min="14356" max="14356" width="10" bestFit="1" customWidth="1"/>
    <col min="14357" max="14357" width="14" bestFit="1" customWidth="1"/>
    <col min="14358" max="14358" width="9" customWidth="1"/>
    <col min="14359" max="14359" width="10" bestFit="1" customWidth="1"/>
    <col min="14360" max="14360" width="14" bestFit="1" customWidth="1"/>
    <col min="14361" max="14361" width="9" customWidth="1"/>
    <col min="14362" max="14362" width="10" bestFit="1" customWidth="1"/>
    <col min="14363" max="14363" width="14" bestFit="1" customWidth="1"/>
    <col min="14364" max="14364" width="9" customWidth="1"/>
    <col min="14365" max="14365" width="10" bestFit="1" customWidth="1"/>
    <col min="14366" max="14366" width="13.42578125" bestFit="1" customWidth="1"/>
    <col min="14367" max="14367" width="7.5703125" bestFit="1" customWidth="1"/>
    <col min="14368" max="14368" width="10" bestFit="1" customWidth="1"/>
    <col min="14369" max="14369" width="13.42578125" bestFit="1" customWidth="1"/>
    <col min="14370" max="14370" width="7.5703125" bestFit="1" customWidth="1"/>
    <col min="14371" max="14371" width="10" bestFit="1" customWidth="1"/>
    <col min="14372" max="14372" width="16" bestFit="1" customWidth="1"/>
    <col min="14373" max="14373" width="7.5703125" bestFit="1" customWidth="1"/>
    <col min="14374" max="14374" width="10" bestFit="1" customWidth="1"/>
    <col min="14375" max="14375" width="12.5703125" bestFit="1" customWidth="1"/>
    <col min="14376" max="14376" width="7.5703125" bestFit="1" customWidth="1"/>
    <col min="14377" max="14377" width="10" bestFit="1" customWidth="1"/>
    <col min="14378" max="14378" width="12.5703125" bestFit="1" customWidth="1"/>
    <col min="14379" max="14379" width="7.5703125" bestFit="1" customWidth="1"/>
    <col min="14380" max="14380" width="10" bestFit="1" customWidth="1"/>
    <col min="14381" max="14381" width="13.42578125" bestFit="1" customWidth="1"/>
    <col min="14382" max="14382" width="7.5703125" bestFit="1" customWidth="1"/>
    <col min="14383" max="14383" width="10" bestFit="1" customWidth="1"/>
    <col min="14384" max="14384" width="15.28515625" bestFit="1" customWidth="1"/>
    <col min="14385" max="14385" width="7.5703125" bestFit="1" customWidth="1"/>
    <col min="14386" max="14386" width="10" bestFit="1" customWidth="1"/>
    <col min="14387" max="14387" width="12.5703125" bestFit="1" customWidth="1"/>
    <col min="14388" max="14388" width="7.5703125" bestFit="1" customWidth="1"/>
    <col min="14389" max="14389" width="10" bestFit="1" customWidth="1"/>
    <col min="14390" max="14390" width="12.85546875" bestFit="1" customWidth="1"/>
    <col min="14391" max="14391" width="7.5703125" bestFit="1" customWidth="1"/>
    <col min="14392" max="14392" width="10" bestFit="1" customWidth="1"/>
    <col min="14393" max="14393" width="12.85546875" bestFit="1" customWidth="1"/>
    <col min="14394" max="14394" width="7.5703125" bestFit="1" customWidth="1"/>
    <col min="14395" max="14395" width="10" bestFit="1" customWidth="1"/>
    <col min="14396" max="14396" width="12.85546875" bestFit="1" customWidth="1"/>
    <col min="14397" max="14397" width="7.5703125" bestFit="1" customWidth="1"/>
    <col min="14398" max="14398" width="10" bestFit="1" customWidth="1"/>
    <col min="14399" max="14399" width="12.85546875" bestFit="1" customWidth="1"/>
    <col min="14400" max="14400" width="7.5703125" bestFit="1" customWidth="1"/>
    <col min="14401" max="14401" width="10" bestFit="1" customWidth="1"/>
    <col min="14402" max="14402" width="12.85546875" bestFit="1" customWidth="1"/>
    <col min="14403" max="14403" width="7.5703125" bestFit="1" customWidth="1"/>
    <col min="14404" max="14404" width="10" bestFit="1" customWidth="1"/>
    <col min="14405" max="14405" width="12.85546875" bestFit="1" customWidth="1"/>
    <col min="14406" max="14406" width="7.5703125" bestFit="1" customWidth="1"/>
    <col min="14407" max="14407" width="10" bestFit="1" customWidth="1"/>
    <col min="14408" max="14408" width="12.85546875" bestFit="1" customWidth="1"/>
    <col min="14409" max="14409" width="7.5703125" bestFit="1" customWidth="1"/>
    <col min="14410" max="14410" width="10" bestFit="1" customWidth="1"/>
    <col min="14411" max="14411" width="12.85546875" bestFit="1" customWidth="1"/>
    <col min="14412" max="14412" width="7.5703125" bestFit="1" customWidth="1"/>
    <col min="14413" max="14413" width="10" bestFit="1" customWidth="1"/>
    <col min="14414" max="14414" width="12.85546875" bestFit="1" customWidth="1"/>
    <col min="14415" max="14415" width="7.5703125" bestFit="1" customWidth="1"/>
    <col min="14416" max="14416" width="10" bestFit="1" customWidth="1"/>
    <col min="14417" max="14417" width="12.85546875" bestFit="1" customWidth="1"/>
    <col min="14418" max="14418" width="7.5703125" bestFit="1" customWidth="1"/>
    <col min="14419" max="14419" width="10" bestFit="1" customWidth="1"/>
    <col min="14420" max="14420" width="12.85546875" bestFit="1" customWidth="1"/>
    <col min="14421" max="14421" width="7.5703125" bestFit="1" customWidth="1"/>
    <col min="14422" max="14422" width="10" bestFit="1" customWidth="1"/>
    <col min="14423" max="14423" width="12.85546875" bestFit="1" customWidth="1"/>
    <col min="14424" max="14424" width="7.5703125" bestFit="1" customWidth="1"/>
    <col min="14425" max="14425" width="10" bestFit="1" customWidth="1"/>
    <col min="14426" max="14426" width="12.85546875" bestFit="1" customWidth="1"/>
    <col min="14427" max="14427" width="7.5703125" bestFit="1" customWidth="1"/>
    <col min="14428" max="14428" width="10" bestFit="1" customWidth="1"/>
    <col min="14429" max="14429" width="12.85546875" bestFit="1" customWidth="1"/>
    <col min="14430" max="14430" width="7.5703125" bestFit="1" customWidth="1"/>
    <col min="14431" max="14431" width="10" bestFit="1" customWidth="1"/>
    <col min="14432" max="14432" width="12.85546875" bestFit="1" customWidth="1"/>
    <col min="14433" max="14433" width="7.5703125" bestFit="1" customWidth="1"/>
    <col min="14434" max="14434" width="10" bestFit="1" customWidth="1"/>
    <col min="14435" max="14435" width="12.85546875" bestFit="1" customWidth="1"/>
    <col min="14436" max="14436" width="7.5703125" bestFit="1" customWidth="1"/>
    <col min="14437" max="14437" width="10" bestFit="1" customWidth="1"/>
    <col min="14438" max="14438" width="12.85546875" bestFit="1" customWidth="1"/>
    <col min="14439" max="14439" width="7.5703125" bestFit="1" customWidth="1"/>
    <col min="14440" max="14440" width="10" bestFit="1" customWidth="1"/>
    <col min="14441" max="14441" width="12.85546875" bestFit="1" customWidth="1"/>
    <col min="14442" max="14442" width="7.5703125" bestFit="1" customWidth="1"/>
    <col min="14443" max="14443" width="10" bestFit="1" customWidth="1"/>
    <col min="14444" max="14444" width="12.85546875" bestFit="1" customWidth="1"/>
    <col min="14445" max="14445" width="7.5703125" bestFit="1" customWidth="1"/>
    <col min="14446" max="14446" width="10" bestFit="1" customWidth="1"/>
    <col min="14447" max="14447" width="12.85546875" bestFit="1" customWidth="1"/>
    <col min="14448" max="14448" width="7.5703125" bestFit="1" customWidth="1"/>
    <col min="14449" max="14449" width="10" bestFit="1" customWidth="1"/>
    <col min="14450" max="14450" width="12.85546875" bestFit="1" customWidth="1"/>
    <col min="14451" max="14451" width="7.5703125" bestFit="1" customWidth="1"/>
    <col min="14452" max="14452" width="10" bestFit="1" customWidth="1"/>
    <col min="14453" max="14453" width="12.85546875" bestFit="1" customWidth="1"/>
    <col min="14454" max="14454" width="7.5703125" bestFit="1" customWidth="1"/>
    <col min="14455" max="14455" width="10" bestFit="1" customWidth="1"/>
    <col min="14456" max="14456" width="12.85546875" bestFit="1" customWidth="1"/>
    <col min="14457" max="14457" width="7.5703125" bestFit="1" customWidth="1"/>
    <col min="14458" max="14458" width="10" bestFit="1" customWidth="1"/>
    <col min="14459" max="14459" width="12.85546875" bestFit="1" customWidth="1"/>
    <col min="14460" max="14460" width="7.5703125" bestFit="1" customWidth="1"/>
    <col min="14461" max="14461" width="10" bestFit="1" customWidth="1"/>
    <col min="14462" max="14462" width="12.85546875" bestFit="1" customWidth="1"/>
    <col min="14463" max="14463" width="7.5703125" bestFit="1" customWidth="1"/>
    <col min="14464" max="14464" width="10" bestFit="1" customWidth="1"/>
    <col min="14465" max="14465" width="12.85546875" bestFit="1" customWidth="1"/>
    <col min="14466" max="14466" width="7.5703125" bestFit="1" customWidth="1"/>
    <col min="14467" max="14467" width="10" bestFit="1" customWidth="1"/>
    <col min="14468" max="14468" width="12.85546875" bestFit="1" customWidth="1"/>
    <col min="14469" max="14469" width="7.5703125" bestFit="1" customWidth="1"/>
    <col min="14470" max="14470" width="10" bestFit="1" customWidth="1"/>
    <col min="14471" max="14471" width="12.85546875" bestFit="1" customWidth="1"/>
    <col min="14472" max="14472" width="7.5703125" bestFit="1" customWidth="1"/>
    <col min="14473" max="14473" width="10" bestFit="1" customWidth="1"/>
    <col min="14474" max="14474" width="12.85546875" bestFit="1" customWidth="1"/>
    <col min="14475" max="14475" width="7.5703125" bestFit="1" customWidth="1"/>
    <col min="14476" max="14476" width="10" bestFit="1" customWidth="1"/>
    <col min="14477" max="14477" width="12.85546875" bestFit="1" customWidth="1"/>
    <col min="14478" max="14478" width="7.5703125" bestFit="1" customWidth="1"/>
    <col min="14479" max="14479" width="10" bestFit="1" customWidth="1"/>
    <col min="14480" max="14480" width="12.85546875" bestFit="1" customWidth="1"/>
    <col min="14481" max="14481" width="7.5703125" bestFit="1" customWidth="1"/>
    <col min="14482" max="14482" width="10" bestFit="1" customWidth="1"/>
    <col min="14483" max="14483" width="12.85546875" bestFit="1" customWidth="1"/>
    <col min="14484" max="14484" width="7.5703125" bestFit="1" customWidth="1"/>
    <col min="14485" max="14485" width="10" bestFit="1" customWidth="1"/>
    <col min="14486" max="14486" width="12.85546875" bestFit="1" customWidth="1"/>
    <col min="14487" max="14487" width="7.5703125" bestFit="1" customWidth="1"/>
    <col min="14488" max="14488" width="10" bestFit="1" customWidth="1"/>
    <col min="14489" max="14489" width="12.85546875" bestFit="1" customWidth="1"/>
    <col min="14490" max="14490" width="7.5703125" bestFit="1" customWidth="1"/>
    <col min="14491" max="14491" width="10" bestFit="1" customWidth="1"/>
    <col min="14492" max="14492" width="12.85546875" bestFit="1" customWidth="1"/>
    <col min="14493" max="14493" width="7.5703125" bestFit="1" customWidth="1"/>
    <col min="14494" max="14494" width="10" bestFit="1" customWidth="1"/>
    <col min="14495" max="14495" width="12.85546875" bestFit="1" customWidth="1"/>
    <col min="14496" max="14496" width="7.5703125" bestFit="1" customWidth="1"/>
    <col min="14497" max="14497" width="10" bestFit="1" customWidth="1"/>
    <col min="14498" max="14498" width="10.140625" customWidth="1"/>
    <col min="14499" max="14528" width="0" hidden="1" customWidth="1"/>
    <col min="14606" max="14606" width="41.5703125" bestFit="1" customWidth="1"/>
    <col min="14607" max="14607" width="14" bestFit="1" customWidth="1"/>
    <col min="14608" max="14608" width="9" customWidth="1"/>
    <col min="14609" max="14609" width="10" bestFit="1" customWidth="1"/>
    <col min="14610" max="14610" width="14" bestFit="1" customWidth="1"/>
    <col min="14611" max="14611" width="9" customWidth="1"/>
    <col min="14612" max="14612" width="10" bestFit="1" customWidth="1"/>
    <col min="14613" max="14613" width="14" bestFit="1" customWidth="1"/>
    <col min="14614" max="14614" width="9" customWidth="1"/>
    <col min="14615" max="14615" width="10" bestFit="1" customWidth="1"/>
    <col min="14616" max="14616" width="14" bestFit="1" customWidth="1"/>
    <col min="14617" max="14617" width="9" customWidth="1"/>
    <col min="14618" max="14618" width="10" bestFit="1" customWidth="1"/>
    <col min="14619" max="14619" width="14" bestFit="1" customWidth="1"/>
    <col min="14620" max="14620" width="9" customWidth="1"/>
    <col min="14621" max="14621" width="10" bestFit="1" customWidth="1"/>
    <col min="14622" max="14622" width="13.42578125" bestFit="1" customWidth="1"/>
    <col min="14623" max="14623" width="7.5703125" bestFit="1" customWidth="1"/>
    <col min="14624" max="14624" width="10" bestFit="1" customWidth="1"/>
    <col min="14625" max="14625" width="13.42578125" bestFit="1" customWidth="1"/>
    <col min="14626" max="14626" width="7.5703125" bestFit="1" customWidth="1"/>
    <col min="14627" max="14627" width="10" bestFit="1" customWidth="1"/>
    <col min="14628" max="14628" width="16" bestFit="1" customWidth="1"/>
    <col min="14629" max="14629" width="7.5703125" bestFit="1" customWidth="1"/>
    <col min="14630" max="14630" width="10" bestFit="1" customWidth="1"/>
    <col min="14631" max="14631" width="12.5703125" bestFit="1" customWidth="1"/>
    <col min="14632" max="14632" width="7.5703125" bestFit="1" customWidth="1"/>
    <col min="14633" max="14633" width="10" bestFit="1" customWidth="1"/>
    <col min="14634" max="14634" width="12.5703125" bestFit="1" customWidth="1"/>
    <col min="14635" max="14635" width="7.5703125" bestFit="1" customWidth="1"/>
    <col min="14636" max="14636" width="10" bestFit="1" customWidth="1"/>
    <col min="14637" max="14637" width="13.42578125" bestFit="1" customWidth="1"/>
    <col min="14638" max="14638" width="7.5703125" bestFit="1" customWidth="1"/>
    <col min="14639" max="14639" width="10" bestFit="1" customWidth="1"/>
    <col min="14640" max="14640" width="15.28515625" bestFit="1" customWidth="1"/>
    <col min="14641" max="14641" width="7.5703125" bestFit="1" customWidth="1"/>
    <col min="14642" max="14642" width="10" bestFit="1" customWidth="1"/>
    <col min="14643" max="14643" width="12.5703125" bestFit="1" customWidth="1"/>
    <col min="14644" max="14644" width="7.5703125" bestFit="1" customWidth="1"/>
    <col min="14645" max="14645" width="10" bestFit="1" customWidth="1"/>
    <col min="14646" max="14646" width="12.85546875" bestFit="1" customWidth="1"/>
    <col min="14647" max="14647" width="7.5703125" bestFit="1" customWidth="1"/>
    <col min="14648" max="14648" width="10" bestFit="1" customWidth="1"/>
    <col min="14649" max="14649" width="12.85546875" bestFit="1" customWidth="1"/>
    <col min="14650" max="14650" width="7.5703125" bestFit="1" customWidth="1"/>
    <col min="14651" max="14651" width="10" bestFit="1" customWidth="1"/>
    <col min="14652" max="14652" width="12.85546875" bestFit="1" customWidth="1"/>
    <col min="14653" max="14653" width="7.5703125" bestFit="1" customWidth="1"/>
    <col min="14654" max="14654" width="10" bestFit="1" customWidth="1"/>
    <col min="14655" max="14655" width="12.85546875" bestFit="1" customWidth="1"/>
    <col min="14656" max="14656" width="7.5703125" bestFit="1" customWidth="1"/>
    <col min="14657" max="14657" width="10" bestFit="1" customWidth="1"/>
    <col min="14658" max="14658" width="12.85546875" bestFit="1" customWidth="1"/>
    <col min="14659" max="14659" width="7.5703125" bestFit="1" customWidth="1"/>
    <col min="14660" max="14660" width="10" bestFit="1" customWidth="1"/>
    <col min="14661" max="14661" width="12.85546875" bestFit="1" customWidth="1"/>
    <col min="14662" max="14662" width="7.5703125" bestFit="1" customWidth="1"/>
    <col min="14663" max="14663" width="10" bestFit="1" customWidth="1"/>
    <col min="14664" max="14664" width="12.85546875" bestFit="1" customWidth="1"/>
    <col min="14665" max="14665" width="7.5703125" bestFit="1" customWidth="1"/>
    <col min="14666" max="14666" width="10" bestFit="1" customWidth="1"/>
    <col min="14667" max="14667" width="12.85546875" bestFit="1" customWidth="1"/>
    <col min="14668" max="14668" width="7.5703125" bestFit="1" customWidth="1"/>
    <col min="14669" max="14669" width="10" bestFit="1" customWidth="1"/>
    <col min="14670" max="14670" width="12.85546875" bestFit="1" customWidth="1"/>
    <col min="14671" max="14671" width="7.5703125" bestFit="1" customWidth="1"/>
    <col min="14672" max="14672" width="10" bestFit="1" customWidth="1"/>
    <col min="14673" max="14673" width="12.85546875" bestFit="1" customWidth="1"/>
    <col min="14674" max="14674" width="7.5703125" bestFit="1" customWidth="1"/>
    <col min="14675" max="14675" width="10" bestFit="1" customWidth="1"/>
    <col min="14676" max="14676" width="12.85546875" bestFit="1" customWidth="1"/>
    <col min="14677" max="14677" width="7.5703125" bestFit="1" customWidth="1"/>
    <col min="14678" max="14678" width="10" bestFit="1" customWidth="1"/>
    <col min="14679" max="14679" width="12.85546875" bestFit="1" customWidth="1"/>
    <col min="14680" max="14680" width="7.5703125" bestFit="1" customWidth="1"/>
    <col min="14681" max="14681" width="10" bestFit="1" customWidth="1"/>
    <col min="14682" max="14682" width="12.85546875" bestFit="1" customWidth="1"/>
    <col min="14683" max="14683" width="7.5703125" bestFit="1" customWidth="1"/>
    <col min="14684" max="14684" width="10" bestFit="1" customWidth="1"/>
    <col min="14685" max="14685" width="12.85546875" bestFit="1" customWidth="1"/>
    <col min="14686" max="14686" width="7.5703125" bestFit="1" customWidth="1"/>
    <col min="14687" max="14687" width="10" bestFit="1" customWidth="1"/>
    <col min="14688" max="14688" width="12.85546875" bestFit="1" customWidth="1"/>
    <col min="14689" max="14689" width="7.5703125" bestFit="1" customWidth="1"/>
    <col min="14690" max="14690" width="10" bestFit="1" customWidth="1"/>
    <col min="14691" max="14691" width="12.85546875" bestFit="1" customWidth="1"/>
    <col min="14692" max="14692" width="7.5703125" bestFit="1" customWidth="1"/>
    <col min="14693" max="14693" width="10" bestFit="1" customWidth="1"/>
    <col min="14694" max="14694" width="12.85546875" bestFit="1" customWidth="1"/>
    <col min="14695" max="14695" width="7.5703125" bestFit="1" customWidth="1"/>
    <col min="14696" max="14696" width="10" bestFit="1" customWidth="1"/>
    <col min="14697" max="14697" width="12.85546875" bestFit="1" customWidth="1"/>
    <col min="14698" max="14698" width="7.5703125" bestFit="1" customWidth="1"/>
    <col min="14699" max="14699" width="10" bestFit="1" customWidth="1"/>
    <col min="14700" max="14700" width="12.85546875" bestFit="1" customWidth="1"/>
    <col min="14701" max="14701" width="7.5703125" bestFit="1" customWidth="1"/>
    <col min="14702" max="14702" width="10" bestFit="1" customWidth="1"/>
    <col min="14703" max="14703" width="12.85546875" bestFit="1" customWidth="1"/>
    <col min="14704" max="14704" width="7.5703125" bestFit="1" customWidth="1"/>
    <col min="14705" max="14705" width="10" bestFit="1" customWidth="1"/>
    <col min="14706" max="14706" width="12.85546875" bestFit="1" customWidth="1"/>
    <col min="14707" max="14707" width="7.5703125" bestFit="1" customWidth="1"/>
    <col min="14708" max="14708" width="10" bestFit="1" customWidth="1"/>
    <col min="14709" max="14709" width="12.85546875" bestFit="1" customWidth="1"/>
    <col min="14710" max="14710" width="7.5703125" bestFit="1" customWidth="1"/>
    <col min="14711" max="14711" width="10" bestFit="1" customWidth="1"/>
    <col min="14712" max="14712" width="12.85546875" bestFit="1" customWidth="1"/>
    <col min="14713" max="14713" width="7.5703125" bestFit="1" customWidth="1"/>
    <col min="14714" max="14714" width="10" bestFit="1" customWidth="1"/>
    <col min="14715" max="14715" width="12.85546875" bestFit="1" customWidth="1"/>
    <col min="14716" max="14716" width="7.5703125" bestFit="1" customWidth="1"/>
    <col min="14717" max="14717" width="10" bestFit="1" customWidth="1"/>
    <col min="14718" max="14718" width="12.85546875" bestFit="1" customWidth="1"/>
    <col min="14719" max="14719" width="7.5703125" bestFit="1" customWidth="1"/>
    <col min="14720" max="14720" width="10" bestFit="1" customWidth="1"/>
    <col min="14721" max="14721" width="12.85546875" bestFit="1" customWidth="1"/>
    <col min="14722" max="14722" width="7.5703125" bestFit="1" customWidth="1"/>
    <col min="14723" max="14723" width="10" bestFit="1" customWidth="1"/>
    <col min="14724" max="14724" width="12.85546875" bestFit="1" customWidth="1"/>
    <col min="14725" max="14725" width="7.5703125" bestFit="1" customWidth="1"/>
    <col min="14726" max="14726" width="10" bestFit="1" customWidth="1"/>
    <col min="14727" max="14727" width="12.85546875" bestFit="1" customWidth="1"/>
    <col min="14728" max="14728" width="7.5703125" bestFit="1" customWidth="1"/>
    <col min="14729" max="14729" width="10" bestFit="1" customWidth="1"/>
    <col min="14730" max="14730" width="12.85546875" bestFit="1" customWidth="1"/>
    <col min="14731" max="14731" width="7.5703125" bestFit="1" customWidth="1"/>
    <col min="14732" max="14732" width="10" bestFit="1" customWidth="1"/>
    <col min="14733" max="14733" width="12.85546875" bestFit="1" customWidth="1"/>
    <col min="14734" max="14734" width="7.5703125" bestFit="1" customWidth="1"/>
    <col min="14735" max="14735" width="10" bestFit="1" customWidth="1"/>
    <col min="14736" max="14736" width="12.85546875" bestFit="1" customWidth="1"/>
    <col min="14737" max="14737" width="7.5703125" bestFit="1" customWidth="1"/>
    <col min="14738" max="14738" width="10" bestFit="1" customWidth="1"/>
    <col min="14739" max="14739" width="12.85546875" bestFit="1" customWidth="1"/>
    <col min="14740" max="14740" width="7.5703125" bestFit="1" customWidth="1"/>
    <col min="14741" max="14741" width="10" bestFit="1" customWidth="1"/>
    <col min="14742" max="14742" width="12.85546875" bestFit="1" customWidth="1"/>
    <col min="14743" max="14743" width="7.5703125" bestFit="1" customWidth="1"/>
    <col min="14744" max="14744" width="10" bestFit="1" customWidth="1"/>
    <col min="14745" max="14745" width="12.85546875" bestFit="1" customWidth="1"/>
    <col min="14746" max="14746" width="7.5703125" bestFit="1" customWidth="1"/>
    <col min="14747" max="14747" width="10" bestFit="1" customWidth="1"/>
    <col min="14748" max="14748" width="12.85546875" bestFit="1" customWidth="1"/>
    <col min="14749" max="14749" width="7.5703125" bestFit="1" customWidth="1"/>
    <col min="14750" max="14750" width="10" bestFit="1" customWidth="1"/>
    <col min="14751" max="14751" width="12.85546875" bestFit="1" customWidth="1"/>
    <col min="14752" max="14752" width="7.5703125" bestFit="1" customWidth="1"/>
    <col min="14753" max="14753" width="10" bestFit="1" customWidth="1"/>
    <col min="14754" max="14754" width="10.140625" customWidth="1"/>
    <col min="14755" max="14784" width="0" hidden="1" customWidth="1"/>
    <col min="14862" max="14862" width="41.5703125" bestFit="1" customWidth="1"/>
    <col min="14863" max="14863" width="14" bestFit="1" customWidth="1"/>
    <col min="14864" max="14864" width="9" customWidth="1"/>
    <col min="14865" max="14865" width="10" bestFit="1" customWidth="1"/>
    <col min="14866" max="14866" width="14" bestFit="1" customWidth="1"/>
    <col min="14867" max="14867" width="9" customWidth="1"/>
    <col min="14868" max="14868" width="10" bestFit="1" customWidth="1"/>
    <col min="14869" max="14869" width="14" bestFit="1" customWidth="1"/>
    <col min="14870" max="14870" width="9" customWidth="1"/>
    <col min="14871" max="14871" width="10" bestFit="1" customWidth="1"/>
    <col min="14872" max="14872" width="14" bestFit="1" customWidth="1"/>
    <col min="14873" max="14873" width="9" customWidth="1"/>
    <col min="14874" max="14874" width="10" bestFit="1" customWidth="1"/>
    <col min="14875" max="14875" width="14" bestFit="1" customWidth="1"/>
    <col min="14876" max="14876" width="9" customWidth="1"/>
    <col min="14877" max="14877" width="10" bestFit="1" customWidth="1"/>
    <col min="14878" max="14878" width="13.42578125" bestFit="1" customWidth="1"/>
    <col min="14879" max="14879" width="7.5703125" bestFit="1" customWidth="1"/>
    <col min="14880" max="14880" width="10" bestFit="1" customWidth="1"/>
    <col min="14881" max="14881" width="13.42578125" bestFit="1" customWidth="1"/>
    <col min="14882" max="14882" width="7.5703125" bestFit="1" customWidth="1"/>
    <col min="14883" max="14883" width="10" bestFit="1" customWidth="1"/>
    <col min="14884" max="14884" width="16" bestFit="1" customWidth="1"/>
    <col min="14885" max="14885" width="7.5703125" bestFit="1" customWidth="1"/>
    <col min="14886" max="14886" width="10" bestFit="1" customWidth="1"/>
    <col min="14887" max="14887" width="12.5703125" bestFit="1" customWidth="1"/>
    <col min="14888" max="14888" width="7.5703125" bestFit="1" customWidth="1"/>
    <col min="14889" max="14889" width="10" bestFit="1" customWidth="1"/>
    <col min="14890" max="14890" width="12.5703125" bestFit="1" customWidth="1"/>
    <col min="14891" max="14891" width="7.5703125" bestFit="1" customWidth="1"/>
    <col min="14892" max="14892" width="10" bestFit="1" customWidth="1"/>
    <col min="14893" max="14893" width="13.42578125" bestFit="1" customWidth="1"/>
    <col min="14894" max="14894" width="7.5703125" bestFit="1" customWidth="1"/>
    <col min="14895" max="14895" width="10" bestFit="1" customWidth="1"/>
    <col min="14896" max="14896" width="15.28515625" bestFit="1" customWidth="1"/>
    <col min="14897" max="14897" width="7.5703125" bestFit="1" customWidth="1"/>
    <col min="14898" max="14898" width="10" bestFit="1" customWidth="1"/>
    <col min="14899" max="14899" width="12.5703125" bestFit="1" customWidth="1"/>
    <col min="14900" max="14900" width="7.5703125" bestFit="1" customWidth="1"/>
    <col min="14901" max="14901" width="10" bestFit="1" customWidth="1"/>
    <col min="14902" max="14902" width="12.85546875" bestFit="1" customWidth="1"/>
    <col min="14903" max="14903" width="7.5703125" bestFit="1" customWidth="1"/>
    <col min="14904" max="14904" width="10" bestFit="1" customWidth="1"/>
    <col min="14905" max="14905" width="12.85546875" bestFit="1" customWidth="1"/>
    <col min="14906" max="14906" width="7.5703125" bestFit="1" customWidth="1"/>
    <col min="14907" max="14907" width="10" bestFit="1" customWidth="1"/>
    <col min="14908" max="14908" width="12.85546875" bestFit="1" customWidth="1"/>
    <col min="14909" max="14909" width="7.5703125" bestFit="1" customWidth="1"/>
    <col min="14910" max="14910" width="10" bestFit="1" customWidth="1"/>
    <col min="14911" max="14911" width="12.85546875" bestFit="1" customWidth="1"/>
    <col min="14912" max="14912" width="7.5703125" bestFit="1" customWidth="1"/>
    <col min="14913" max="14913" width="10" bestFit="1" customWidth="1"/>
    <col min="14914" max="14914" width="12.85546875" bestFit="1" customWidth="1"/>
    <col min="14915" max="14915" width="7.5703125" bestFit="1" customWidth="1"/>
    <col min="14916" max="14916" width="10" bestFit="1" customWidth="1"/>
    <col min="14917" max="14917" width="12.85546875" bestFit="1" customWidth="1"/>
    <col min="14918" max="14918" width="7.5703125" bestFit="1" customWidth="1"/>
    <col min="14919" max="14919" width="10" bestFit="1" customWidth="1"/>
    <col min="14920" max="14920" width="12.85546875" bestFit="1" customWidth="1"/>
    <col min="14921" max="14921" width="7.5703125" bestFit="1" customWidth="1"/>
    <col min="14922" max="14922" width="10" bestFit="1" customWidth="1"/>
    <col min="14923" max="14923" width="12.85546875" bestFit="1" customWidth="1"/>
    <col min="14924" max="14924" width="7.5703125" bestFit="1" customWidth="1"/>
    <col min="14925" max="14925" width="10" bestFit="1" customWidth="1"/>
    <col min="14926" max="14926" width="12.85546875" bestFit="1" customWidth="1"/>
    <col min="14927" max="14927" width="7.5703125" bestFit="1" customWidth="1"/>
    <col min="14928" max="14928" width="10" bestFit="1" customWidth="1"/>
    <col min="14929" max="14929" width="12.85546875" bestFit="1" customWidth="1"/>
    <col min="14930" max="14930" width="7.5703125" bestFit="1" customWidth="1"/>
    <col min="14931" max="14931" width="10" bestFit="1" customWidth="1"/>
    <col min="14932" max="14932" width="12.85546875" bestFit="1" customWidth="1"/>
    <col min="14933" max="14933" width="7.5703125" bestFit="1" customWidth="1"/>
    <col min="14934" max="14934" width="10" bestFit="1" customWidth="1"/>
    <col min="14935" max="14935" width="12.85546875" bestFit="1" customWidth="1"/>
    <col min="14936" max="14936" width="7.5703125" bestFit="1" customWidth="1"/>
    <col min="14937" max="14937" width="10" bestFit="1" customWidth="1"/>
    <col min="14938" max="14938" width="12.85546875" bestFit="1" customWidth="1"/>
    <col min="14939" max="14939" width="7.5703125" bestFit="1" customWidth="1"/>
    <col min="14940" max="14940" width="10" bestFit="1" customWidth="1"/>
    <col min="14941" max="14941" width="12.85546875" bestFit="1" customWidth="1"/>
    <col min="14942" max="14942" width="7.5703125" bestFit="1" customWidth="1"/>
    <col min="14943" max="14943" width="10" bestFit="1" customWidth="1"/>
    <col min="14944" max="14944" width="12.85546875" bestFit="1" customWidth="1"/>
    <col min="14945" max="14945" width="7.5703125" bestFit="1" customWidth="1"/>
    <col min="14946" max="14946" width="10" bestFit="1" customWidth="1"/>
    <col min="14947" max="14947" width="12.85546875" bestFit="1" customWidth="1"/>
    <col min="14948" max="14948" width="7.5703125" bestFit="1" customWidth="1"/>
    <col min="14949" max="14949" width="10" bestFit="1" customWidth="1"/>
    <col min="14950" max="14950" width="12.85546875" bestFit="1" customWidth="1"/>
    <col min="14951" max="14951" width="7.5703125" bestFit="1" customWidth="1"/>
    <col min="14952" max="14952" width="10" bestFit="1" customWidth="1"/>
    <col min="14953" max="14953" width="12.85546875" bestFit="1" customWidth="1"/>
    <col min="14954" max="14954" width="7.5703125" bestFit="1" customWidth="1"/>
    <col min="14955" max="14955" width="10" bestFit="1" customWidth="1"/>
    <col min="14956" max="14956" width="12.85546875" bestFit="1" customWidth="1"/>
    <col min="14957" max="14957" width="7.5703125" bestFit="1" customWidth="1"/>
    <col min="14958" max="14958" width="10" bestFit="1" customWidth="1"/>
    <col min="14959" max="14959" width="12.85546875" bestFit="1" customWidth="1"/>
    <col min="14960" max="14960" width="7.5703125" bestFit="1" customWidth="1"/>
    <col min="14961" max="14961" width="10" bestFit="1" customWidth="1"/>
    <col min="14962" max="14962" width="12.85546875" bestFit="1" customWidth="1"/>
    <col min="14963" max="14963" width="7.5703125" bestFit="1" customWidth="1"/>
    <col min="14964" max="14964" width="10" bestFit="1" customWidth="1"/>
    <col min="14965" max="14965" width="12.85546875" bestFit="1" customWidth="1"/>
    <col min="14966" max="14966" width="7.5703125" bestFit="1" customWidth="1"/>
    <col min="14967" max="14967" width="10" bestFit="1" customWidth="1"/>
    <col min="14968" max="14968" width="12.85546875" bestFit="1" customWidth="1"/>
    <col min="14969" max="14969" width="7.5703125" bestFit="1" customWidth="1"/>
    <col min="14970" max="14970" width="10" bestFit="1" customWidth="1"/>
    <col min="14971" max="14971" width="12.85546875" bestFit="1" customWidth="1"/>
    <col min="14972" max="14972" width="7.5703125" bestFit="1" customWidth="1"/>
    <col min="14973" max="14973" width="10" bestFit="1" customWidth="1"/>
    <col min="14974" max="14974" width="12.85546875" bestFit="1" customWidth="1"/>
    <col min="14975" max="14975" width="7.5703125" bestFit="1" customWidth="1"/>
    <col min="14976" max="14976" width="10" bestFit="1" customWidth="1"/>
    <col min="14977" max="14977" width="12.85546875" bestFit="1" customWidth="1"/>
    <col min="14978" max="14978" width="7.5703125" bestFit="1" customWidth="1"/>
    <col min="14979" max="14979" width="10" bestFit="1" customWidth="1"/>
    <col min="14980" max="14980" width="12.85546875" bestFit="1" customWidth="1"/>
    <col min="14981" max="14981" width="7.5703125" bestFit="1" customWidth="1"/>
    <col min="14982" max="14982" width="10" bestFit="1" customWidth="1"/>
    <col min="14983" max="14983" width="12.85546875" bestFit="1" customWidth="1"/>
    <col min="14984" max="14984" width="7.5703125" bestFit="1" customWidth="1"/>
    <col min="14985" max="14985" width="10" bestFit="1" customWidth="1"/>
    <col min="14986" max="14986" width="12.85546875" bestFit="1" customWidth="1"/>
    <col min="14987" max="14987" width="7.5703125" bestFit="1" customWidth="1"/>
    <col min="14988" max="14988" width="10" bestFit="1" customWidth="1"/>
    <col min="14989" max="14989" width="12.85546875" bestFit="1" customWidth="1"/>
    <col min="14990" max="14990" width="7.5703125" bestFit="1" customWidth="1"/>
    <col min="14991" max="14991" width="10" bestFit="1" customWidth="1"/>
    <col min="14992" max="14992" width="12.85546875" bestFit="1" customWidth="1"/>
    <col min="14993" max="14993" width="7.5703125" bestFit="1" customWidth="1"/>
    <col min="14994" max="14994" width="10" bestFit="1" customWidth="1"/>
    <col min="14995" max="14995" width="12.85546875" bestFit="1" customWidth="1"/>
    <col min="14996" max="14996" width="7.5703125" bestFit="1" customWidth="1"/>
    <col min="14997" max="14997" width="10" bestFit="1" customWidth="1"/>
    <col min="14998" max="14998" width="12.85546875" bestFit="1" customWidth="1"/>
    <col min="14999" max="14999" width="7.5703125" bestFit="1" customWidth="1"/>
    <col min="15000" max="15000" width="10" bestFit="1" customWidth="1"/>
    <col min="15001" max="15001" width="12.85546875" bestFit="1" customWidth="1"/>
    <col min="15002" max="15002" width="7.5703125" bestFit="1" customWidth="1"/>
    <col min="15003" max="15003" width="10" bestFit="1" customWidth="1"/>
    <col min="15004" max="15004" width="12.85546875" bestFit="1" customWidth="1"/>
    <col min="15005" max="15005" width="7.5703125" bestFit="1" customWidth="1"/>
    <col min="15006" max="15006" width="10" bestFit="1" customWidth="1"/>
    <col min="15007" max="15007" width="12.85546875" bestFit="1" customWidth="1"/>
    <col min="15008" max="15008" width="7.5703125" bestFit="1" customWidth="1"/>
    <col min="15009" max="15009" width="10" bestFit="1" customWidth="1"/>
    <col min="15010" max="15010" width="10.140625" customWidth="1"/>
    <col min="15011" max="15040" width="0" hidden="1" customWidth="1"/>
    <col min="15118" max="15118" width="41.5703125" bestFit="1" customWidth="1"/>
    <col min="15119" max="15119" width="14" bestFit="1" customWidth="1"/>
    <col min="15120" max="15120" width="9" customWidth="1"/>
    <col min="15121" max="15121" width="10" bestFit="1" customWidth="1"/>
    <col min="15122" max="15122" width="14" bestFit="1" customWidth="1"/>
    <col min="15123" max="15123" width="9" customWidth="1"/>
    <col min="15124" max="15124" width="10" bestFit="1" customWidth="1"/>
    <col min="15125" max="15125" width="14" bestFit="1" customWidth="1"/>
    <col min="15126" max="15126" width="9" customWidth="1"/>
    <col min="15127" max="15127" width="10" bestFit="1" customWidth="1"/>
    <col min="15128" max="15128" width="14" bestFit="1" customWidth="1"/>
    <col min="15129" max="15129" width="9" customWidth="1"/>
    <col min="15130" max="15130" width="10" bestFit="1" customWidth="1"/>
    <col min="15131" max="15131" width="14" bestFit="1" customWidth="1"/>
    <col min="15132" max="15132" width="9" customWidth="1"/>
    <col min="15133" max="15133" width="10" bestFit="1" customWidth="1"/>
    <col min="15134" max="15134" width="13.42578125" bestFit="1" customWidth="1"/>
    <col min="15135" max="15135" width="7.5703125" bestFit="1" customWidth="1"/>
    <col min="15136" max="15136" width="10" bestFit="1" customWidth="1"/>
    <col min="15137" max="15137" width="13.42578125" bestFit="1" customWidth="1"/>
    <col min="15138" max="15138" width="7.5703125" bestFit="1" customWidth="1"/>
    <col min="15139" max="15139" width="10" bestFit="1" customWidth="1"/>
    <col min="15140" max="15140" width="16" bestFit="1" customWidth="1"/>
    <col min="15141" max="15141" width="7.5703125" bestFit="1" customWidth="1"/>
    <col min="15142" max="15142" width="10" bestFit="1" customWidth="1"/>
    <col min="15143" max="15143" width="12.5703125" bestFit="1" customWidth="1"/>
    <col min="15144" max="15144" width="7.5703125" bestFit="1" customWidth="1"/>
    <col min="15145" max="15145" width="10" bestFit="1" customWidth="1"/>
    <col min="15146" max="15146" width="12.5703125" bestFit="1" customWidth="1"/>
    <col min="15147" max="15147" width="7.5703125" bestFit="1" customWidth="1"/>
    <col min="15148" max="15148" width="10" bestFit="1" customWidth="1"/>
    <col min="15149" max="15149" width="13.42578125" bestFit="1" customWidth="1"/>
    <col min="15150" max="15150" width="7.5703125" bestFit="1" customWidth="1"/>
    <col min="15151" max="15151" width="10" bestFit="1" customWidth="1"/>
    <col min="15152" max="15152" width="15.28515625" bestFit="1" customWidth="1"/>
    <col min="15153" max="15153" width="7.5703125" bestFit="1" customWidth="1"/>
    <col min="15154" max="15154" width="10" bestFit="1" customWidth="1"/>
    <col min="15155" max="15155" width="12.5703125" bestFit="1" customWidth="1"/>
    <col min="15156" max="15156" width="7.5703125" bestFit="1" customWidth="1"/>
    <col min="15157" max="15157" width="10" bestFit="1" customWidth="1"/>
    <col min="15158" max="15158" width="12.85546875" bestFit="1" customWidth="1"/>
    <col min="15159" max="15159" width="7.5703125" bestFit="1" customWidth="1"/>
    <col min="15160" max="15160" width="10" bestFit="1" customWidth="1"/>
    <col min="15161" max="15161" width="12.85546875" bestFit="1" customWidth="1"/>
    <col min="15162" max="15162" width="7.5703125" bestFit="1" customWidth="1"/>
    <col min="15163" max="15163" width="10" bestFit="1" customWidth="1"/>
    <col min="15164" max="15164" width="12.85546875" bestFit="1" customWidth="1"/>
    <col min="15165" max="15165" width="7.5703125" bestFit="1" customWidth="1"/>
    <col min="15166" max="15166" width="10" bestFit="1" customWidth="1"/>
    <col min="15167" max="15167" width="12.85546875" bestFit="1" customWidth="1"/>
    <col min="15168" max="15168" width="7.5703125" bestFit="1" customWidth="1"/>
    <col min="15169" max="15169" width="10" bestFit="1" customWidth="1"/>
    <col min="15170" max="15170" width="12.85546875" bestFit="1" customWidth="1"/>
    <col min="15171" max="15171" width="7.5703125" bestFit="1" customWidth="1"/>
    <col min="15172" max="15172" width="10" bestFit="1" customWidth="1"/>
    <col min="15173" max="15173" width="12.85546875" bestFit="1" customWidth="1"/>
    <col min="15174" max="15174" width="7.5703125" bestFit="1" customWidth="1"/>
    <col min="15175" max="15175" width="10" bestFit="1" customWidth="1"/>
    <col min="15176" max="15176" width="12.85546875" bestFit="1" customWidth="1"/>
    <col min="15177" max="15177" width="7.5703125" bestFit="1" customWidth="1"/>
    <col min="15178" max="15178" width="10" bestFit="1" customWidth="1"/>
    <col min="15179" max="15179" width="12.85546875" bestFit="1" customWidth="1"/>
    <col min="15180" max="15180" width="7.5703125" bestFit="1" customWidth="1"/>
    <col min="15181" max="15181" width="10" bestFit="1" customWidth="1"/>
    <col min="15182" max="15182" width="12.85546875" bestFit="1" customWidth="1"/>
    <col min="15183" max="15183" width="7.5703125" bestFit="1" customWidth="1"/>
    <col min="15184" max="15184" width="10" bestFit="1" customWidth="1"/>
    <col min="15185" max="15185" width="12.85546875" bestFit="1" customWidth="1"/>
    <col min="15186" max="15186" width="7.5703125" bestFit="1" customWidth="1"/>
    <col min="15187" max="15187" width="10" bestFit="1" customWidth="1"/>
    <col min="15188" max="15188" width="12.85546875" bestFit="1" customWidth="1"/>
    <col min="15189" max="15189" width="7.5703125" bestFit="1" customWidth="1"/>
    <col min="15190" max="15190" width="10" bestFit="1" customWidth="1"/>
    <col min="15191" max="15191" width="12.85546875" bestFit="1" customWidth="1"/>
    <col min="15192" max="15192" width="7.5703125" bestFit="1" customWidth="1"/>
    <col min="15193" max="15193" width="10" bestFit="1" customWidth="1"/>
    <col min="15194" max="15194" width="12.85546875" bestFit="1" customWidth="1"/>
    <col min="15195" max="15195" width="7.5703125" bestFit="1" customWidth="1"/>
    <col min="15196" max="15196" width="10" bestFit="1" customWidth="1"/>
    <col min="15197" max="15197" width="12.85546875" bestFit="1" customWidth="1"/>
    <col min="15198" max="15198" width="7.5703125" bestFit="1" customWidth="1"/>
    <col min="15199" max="15199" width="10" bestFit="1" customWidth="1"/>
    <col min="15200" max="15200" width="12.85546875" bestFit="1" customWidth="1"/>
    <col min="15201" max="15201" width="7.5703125" bestFit="1" customWidth="1"/>
    <col min="15202" max="15202" width="10" bestFit="1" customWidth="1"/>
    <col min="15203" max="15203" width="12.85546875" bestFit="1" customWidth="1"/>
    <col min="15204" max="15204" width="7.5703125" bestFit="1" customWidth="1"/>
    <col min="15205" max="15205" width="10" bestFit="1" customWidth="1"/>
    <col min="15206" max="15206" width="12.85546875" bestFit="1" customWidth="1"/>
    <col min="15207" max="15207" width="7.5703125" bestFit="1" customWidth="1"/>
    <col min="15208" max="15208" width="10" bestFit="1" customWidth="1"/>
    <col min="15209" max="15209" width="12.85546875" bestFit="1" customWidth="1"/>
    <col min="15210" max="15210" width="7.5703125" bestFit="1" customWidth="1"/>
    <col min="15211" max="15211" width="10" bestFit="1" customWidth="1"/>
    <col min="15212" max="15212" width="12.85546875" bestFit="1" customWidth="1"/>
    <col min="15213" max="15213" width="7.5703125" bestFit="1" customWidth="1"/>
    <col min="15214" max="15214" width="10" bestFit="1" customWidth="1"/>
    <col min="15215" max="15215" width="12.85546875" bestFit="1" customWidth="1"/>
    <col min="15216" max="15216" width="7.5703125" bestFit="1" customWidth="1"/>
    <col min="15217" max="15217" width="10" bestFit="1" customWidth="1"/>
    <col min="15218" max="15218" width="12.85546875" bestFit="1" customWidth="1"/>
    <col min="15219" max="15219" width="7.5703125" bestFit="1" customWidth="1"/>
    <col min="15220" max="15220" width="10" bestFit="1" customWidth="1"/>
    <col min="15221" max="15221" width="12.85546875" bestFit="1" customWidth="1"/>
    <col min="15222" max="15222" width="7.5703125" bestFit="1" customWidth="1"/>
    <col min="15223" max="15223" width="10" bestFit="1" customWidth="1"/>
    <col min="15224" max="15224" width="12.85546875" bestFit="1" customWidth="1"/>
    <col min="15225" max="15225" width="7.5703125" bestFit="1" customWidth="1"/>
    <col min="15226" max="15226" width="10" bestFit="1" customWidth="1"/>
    <col min="15227" max="15227" width="12.85546875" bestFit="1" customWidth="1"/>
    <col min="15228" max="15228" width="7.5703125" bestFit="1" customWidth="1"/>
    <col min="15229" max="15229" width="10" bestFit="1" customWidth="1"/>
    <col min="15230" max="15230" width="12.85546875" bestFit="1" customWidth="1"/>
    <col min="15231" max="15231" width="7.5703125" bestFit="1" customWidth="1"/>
    <col min="15232" max="15232" width="10" bestFit="1" customWidth="1"/>
    <col min="15233" max="15233" width="12.85546875" bestFit="1" customWidth="1"/>
    <col min="15234" max="15234" width="7.5703125" bestFit="1" customWidth="1"/>
    <col min="15235" max="15235" width="10" bestFit="1" customWidth="1"/>
    <col min="15236" max="15236" width="12.85546875" bestFit="1" customWidth="1"/>
    <col min="15237" max="15237" width="7.5703125" bestFit="1" customWidth="1"/>
    <col min="15238" max="15238" width="10" bestFit="1" customWidth="1"/>
    <col min="15239" max="15239" width="12.85546875" bestFit="1" customWidth="1"/>
    <col min="15240" max="15240" width="7.5703125" bestFit="1" customWidth="1"/>
    <col min="15241" max="15241" width="10" bestFit="1" customWidth="1"/>
    <col min="15242" max="15242" width="12.85546875" bestFit="1" customWidth="1"/>
    <col min="15243" max="15243" width="7.5703125" bestFit="1" customWidth="1"/>
    <col min="15244" max="15244" width="10" bestFit="1" customWidth="1"/>
    <col min="15245" max="15245" width="12.85546875" bestFit="1" customWidth="1"/>
    <col min="15246" max="15246" width="7.5703125" bestFit="1" customWidth="1"/>
    <col min="15247" max="15247" width="10" bestFit="1" customWidth="1"/>
    <col min="15248" max="15248" width="12.85546875" bestFit="1" customWidth="1"/>
    <col min="15249" max="15249" width="7.5703125" bestFit="1" customWidth="1"/>
    <col min="15250" max="15250" width="10" bestFit="1" customWidth="1"/>
    <col min="15251" max="15251" width="12.85546875" bestFit="1" customWidth="1"/>
    <col min="15252" max="15252" width="7.5703125" bestFit="1" customWidth="1"/>
    <col min="15253" max="15253" width="10" bestFit="1" customWidth="1"/>
    <col min="15254" max="15254" width="12.85546875" bestFit="1" customWidth="1"/>
    <col min="15255" max="15255" width="7.5703125" bestFit="1" customWidth="1"/>
    <col min="15256" max="15256" width="10" bestFit="1" customWidth="1"/>
    <col min="15257" max="15257" width="12.85546875" bestFit="1" customWidth="1"/>
    <col min="15258" max="15258" width="7.5703125" bestFit="1" customWidth="1"/>
    <col min="15259" max="15259" width="10" bestFit="1" customWidth="1"/>
    <col min="15260" max="15260" width="12.85546875" bestFit="1" customWidth="1"/>
    <col min="15261" max="15261" width="7.5703125" bestFit="1" customWidth="1"/>
    <col min="15262" max="15262" width="10" bestFit="1" customWidth="1"/>
    <col min="15263" max="15263" width="12.85546875" bestFit="1" customWidth="1"/>
    <col min="15264" max="15264" width="7.5703125" bestFit="1" customWidth="1"/>
    <col min="15265" max="15265" width="10" bestFit="1" customWidth="1"/>
    <col min="15266" max="15266" width="10.140625" customWidth="1"/>
    <col min="15267" max="15296" width="0" hidden="1" customWidth="1"/>
    <col min="15374" max="15374" width="41.5703125" bestFit="1" customWidth="1"/>
    <col min="15375" max="15375" width="14" bestFit="1" customWidth="1"/>
    <col min="15376" max="15376" width="9" customWidth="1"/>
    <col min="15377" max="15377" width="10" bestFit="1" customWidth="1"/>
    <col min="15378" max="15378" width="14" bestFit="1" customWidth="1"/>
    <col min="15379" max="15379" width="9" customWidth="1"/>
    <col min="15380" max="15380" width="10" bestFit="1" customWidth="1"/>
    <col min="15381" max="15381" width="14" bestFit="1" customWidth="1"/>
    <col min="15382" max="15382" width="9" customWidth="1"/>
    <col min="15383" max="15383" width="10" bestFit="1" customWidth="1"/>
    <col min="15384" max="15384" width="14" bestFit="1" customWidth="1"/>
    <col min="15385" max="15385" width="9" customWidth="1"/>
    <col min="15386" max="15386" width="10" bestFit="1" customWidth="1"/>
    <col min="15387" max="15387" width="14" bestFit="1" customWidth="1"/>
    <col min="15388" max="15388" width="9" customWidth="1"/>
    <col min="15389" max="15389" width="10" bestFit="1" customWidth="1"/>
    <col min="15390" max="15390" width="13.42578125" bestFit="1" customWidth="1"/>
    <col min="15391" max="15391" width="7.5703125" bestFit="1" customWidth="1"/>
    <col min="15392" max="15392" width="10" bestFit="1" customWidth="1"/>
    <col min="15393" max="15393" width="13.42578125" bestFit="1" customWidth="1"/>
    <col min="15394" max="15394" width="7.5703125" bestFit="1" customWidth="1"/>
    <col min="15395" max="15395" width="10" bestFit="1" customWidth="1"/>
    <col min="15396" max="15396" width="16" bestFit="1" customWidth="1"/>
    <col min="15397" max="15397" width="7.5703125" bestFit="1" customWidth="1"/>
    <col min="15398" max="15398" width="10" bestFit="1" customWidth="1"/>
    <col min="15399" max="15399" width="12.5703125" bestFit="1" customWidth="1"/>
    <col min="15400" max="15400" width="7.5703125" bestFit="1" customWidth="1"/>
    <col min="15401" max="15401" width="10" bestFit="1" customWidth="1"/>
    <col min="15402" max="15402" width="12.5703125" bestFit="1" customWidth="1"/>
    <col min="15403" max="15403" width="7.5703125" bestFit="1" customWidth="1"/>
    <col min="15404" max="15404" width="10" bestFit="1" customWidth="1"/>
    <col min="15405" max="15405" width="13.42578125" bestFit="1" customWidth="1"/>
    <col min="15406" max="15406" width="7.5703125" bestFit="1" customWidth="1"/>
    <col min="15407" max="15407" width="10" bestFit="1" customWidth="1"/>
    <col min="15408" max="15408" width="15.28515625" bestFit="1" customWidth="1"/>
    <col min="15409" max="15409" width="7.5703125" bestFit="1" customWidth="1"/>
    <col min="15410" max="15410" width="10" bestFit="1" customWidth="1"/>
    <col min="15411" max="15411" width="12.5703125" bestFit="1" customWidth="1"/>
    <col min="15412" max="15412" width="7.5703125" bestFit="1" customWidth="1"/>
    <col min="15413" max="15413" width="10" bestFit="1" customWidth="1"/>
    <col min="15414" max="15414" width="12.85546875" bestFit="1" customWidth="1"/>
    <col min="15415" max="15415" width="7.5703125" bestFit="1" customWidth="1"/>
    <col min="15416" max="15416" width="10" bestFit="1" customWidth="1"/>
    <col min="15417" max="15417" width="12.85546875" bestFit="1" customWidth="1"/>
    <col min="15418" max="15418" width="7.5703125" bestFit="1" customWidth="1"/>
    <col min="15419" max="15419" width="10" bestFit="1" customWidth="1"/>
    <col min="15420" max="15420" width="12.85546875" bestFit="1" customWidth="1"/>
    <col min="15421" max="15421" width="7.5703125" bestFit="1" customWidth="1"/>
    <col min="15422" max="15422" width="10" bestFit="1" customWidth="1"/>
    <col min="15423" max="15423" width="12.85546875" bestFit="1" customWidth="1"/>
    <col min="15424" max="15424" width="7.5703125" bestFit="1" customWidth="1"/>
    <col min="15425" max="15425" width="10" bestFit="1" customWidth="1"/>
    <col min="15426" max="15426" width="12.85546875" bestFit="1" customWidth="1"/>
    <col min="15427" max="15427" width="7.5703125" bestFit="1" customWidth="1"/>
    <col min="15428" max="15428" width="10" bestFit="1" customWidth="1"/>
    <col min="15429" max="15429" width="12.85546875" bestFit="1" customWidth="1"/>
    <col min="15430" max="15430" width="7.5703125" bestFit="1" customWidth="1"/>
    <col min="15431" max="15431" width="10" bestFit="1" customWidth="1"/>
    <col min="15432" max="15432" width="12.85546875" bestFit="1" customWidth="1"/>
    <col min="15433" max="15433" width="7.5703125" bestFit="1" customWidth="1"/>
    <col min="15434" max="15434" width="10" bestFit="1" customWidth="1"/>
    <col min="15435" max="15435" width="12.85546875" bestFit="1" customWidth="1"/>
    <col min="15436" max="15436" width="7.5703125" bestFit="1" customWidth="1"/>
    <col min="15437" max="15437" width="10" bestFit="1" customWidth="1"/>
    <col min="15438" max="15438" width="12.85546875" bestFit="1" customWidth="1"/>
    <col min="15439" max="15439" width="7.5703125" bestFit="1" customWidth="1"/>
    <col min="15440" max="15440" width="10" bestFit="1" customWidth="1"/>
    <col min="15441" max="15441" width="12.85546875" bestFit="1" customWidth="1"/>
    <col min="15442" max="15442" width="7.5703125" bestFit="1" customWidth="1"/>
    <col min="15443" max="15443" width="10" bestFit="1" customWidth="1"/>
    <col min="15444" max="15444" width="12.85546875" bestFit="1" customWidth="1"/>
    <col min="15445" max="15445" width="7.5703125" bestFit="1" customWidth="1"/>
    <col min="15446" max="15446" width="10" bestFit="1" customWidth="1"/>
    <col min="15447" max="15447" width="12.85546875" bestFit="1" customWidth="1"/>
    <col min="15448" max="15448" width="7.5703125" bestFit="1" customWidth="1"/>
    <col min="15449" max="15449" width="10" bestFit="1" customWidth="1"/>
    <col min="15450" max="15450" width="12.85546875" bestFit="1" customWidth="1"/>
    <col min="15451" max="15451" width="7.5703125" bestFit="1" customWidth="1"/>
    <col min="15452" max="15452" width="10" bestFit="1" customWidth="1"/>
    <col min="15453" max="15453" width="12.85546875" bestFit="1" customWidth="1"/>
    <col min="15454" max="15454" width="7.5703125" bestFit="1" customWidth="1"/>
    <col min="15455" max="15455" width="10" bestFit="1" customWidth="1"/>
    <col min="15456" max="15456" width="12.85546875" bestFit="1" customWidth="1"/>
    <col min="15457" max="15457" width="7.5703125" bestFit="1" customWidth="1"/>
    <col min="15458" max="15458" width="10" bestFit="1" customWidth="1"/>
    <col min="15459" max="15459" width="12.85546875" bestFit="1" customWidth="1"/>
    <col min="15460" max="15460" width="7.5703125" bestFit="1" customWidth="1"/>
    <col min="15461" max="15461" width="10" bestFit="1" customWidth="1"/>
    <col min="15462" max="15462" width="12.85546875" bestFit="1" customWidth="1"/>
    <col min="15463" max="15463" width="7.5703125" bestFit="1" customWidth="1"/>
    <col min="15464" max="15464" width="10" bestFit="1" customWidth="1"/>
    <col min="15465" max="15465" width="12.85546875" bestFit="1" customWidth="1"/>
    <col min="15466" max="15466" width="7.5703125" bestFit="1" customWidth="1"/>
    <col min="15467" max="15467" width="10" bestFit="1" customWidth="1"/>
    <col min="15468" max="15468" width="12.85546875" bestFit="1" customWidth="1"/>
    <col min="15469" max="15469" width="7.5703125" bestFit="1" customWidth="1"/>
    <col min="15470" max="15470" width="10" bestFit="1" customWidth="1"/>
    <col min="15471" max="15471" width="12.85546875" bestFit="1" customWidth="1"/>
    <col min="15472" max="15472" width="7.5703125" bestFit="1" customWidth="1"/>
    <col min="15473" max="15473" width="10" bestFit="1" customWidth="1"/>
    <col min="15474" max="15474" width="12.85546875" bestFit="1" customWidth="1"/>
    <col min="15475" max="15475" width="7.5703125" bestFit="1" customWidth="1"/>
    <col min="15476" max="15476" width="10" bestFit="1" customWidth="1"/>
    <col min="15477" max="15477" width="12.85546875" bestFit="1" customWidth="1"/>
    <col min="15478" max="15478" width="7.5703125" bestFit="1" customWidth="1"/>
    <col min="15479" max="15479" width="10" bestFit="1" customWidth="1"/>
    <col min="15480" max="15480" width="12.85546875" bestFit="1" customWidth="1"/>
    <col min="15481" max="15481" width="7.5703125" bestFit="1" customWidth="1"/>
    <col min="15482" max="15482" width="10" bestFit="1" customWidth="1"/>
    <col min="15483" max="15483" width="12.85546875" bestFit="1" customWidth="1"/>
    <col min="15484" max="15484" width="7.5703125" bestFit="1" customWidth="1"/>
    <col min="15485" max="15485" width="10" bestFit="1" customWidth="1"/>
    <col min="15486" max="15486" width="12.85546875" bestFit="1" customWidth="1"/>
    <col min="15487" max="15487" width="7.5703125" bestFit="1" customWidth="1"/>
    <col min="15488" max="15488" width="10" bestFit="1" customWidth="1"/>
    <col min="15489" max="15489" width="12.85546875" bestFit="1" customWidth="1"/>
    <col min="15490" max="15490" width="7.5703125" bestFit="1" customWidth="1"/>
    <col min="15491" max="15491" width="10" bestFit="1" customWidth="1"/>
    <col min="15492" max="15492" width="12.85546875" bestFit="1" customWidth="1"/>
    <col min="15493" max="15493" width="7.5703125" bestFit="1" customWidth="1"/>
    <col min="15494" max="15494" width="10" bestFit="1" customWidth="1"/>
    <col min="15495" max="15495" width="12.85546875" bestFit="1" customWidth="1"/>
    <col min="15496" max="15496" width="7.5703125" bestFit="1" customWidth="1"/>
    <col min="15497" max="15497" width="10" bestFit="1" customWidth="1"/>
    <col min="15498" max="15498" width="12.85546875" bestFit="1" customWidth="1"/>
    <col min="15499" max="15499" width="7.5703125" bestFit="1" customWidth="1"/>
    <col min="15500" max="15500" width="10" bestFit="1" customWidth="1"/>
    <col min="15501" max="15501" width="12.85546875" bestFit="1" customWidth="1"/>
    <col min="15502" max="15502" width="7.5703125" bestFit="1" customWidth="1"/>
    <col min="15503" max="15503" width="10" bestFit="1" customWidth="1"/>
    <col min="15504" max="15504" width="12.85546875" bestFit="1" customWidth="1"/>
    <col min="15505" max="15505" width="7.5703125" bestFit="1" customWidth="1"/>
    <col min="15506" max="15506" width="10" bestFit="1" customWidth="1"/>
    <col min="15507" max="15507" width="12.85546875" bestFit="1" customWidth="1"/>
    <col min="15508" max="15508" width="7.5703125" bestFit="1" customWidth="1"/>
    <col min="15509" max="15509" width="10" bestFit="1" customWidth="1"/>
    <col min="15510" max="15510" width="12.85546875" bestFit="1" customWidth="1"/>
    <col min="15511" max="15511" width="7.5703125" bestFit="1" customWidth="1"/>
    <col min="15512" max="15512" width="10" bestFit="1" customWidth="1"/>
    <col min="15513" max="15513" width="12.85546875" bestFit="1" customWidth="1"/>
    <col min="15514" max="15514" width="7.5703125" bestFit="1" customWidth="1"/>
    <col min="15515" max="15515" width="10" bestFit="1" customWidth="1"/>
    <col min="15516" max="15516" width="12.85546875" bestFit="1" customWidth="1"/>
    <col min="15517" max="15517" width="7.5703125" bestFit="1" customWidth="1"/>
    <col min="15518" max="15518" width="10" bestFit="1" customWidth="1"/>
    <col min="15519" max="15519" width="12.85546875" bestFit="1" customWidth="1"/>
    <col min="15520" max="15520" width="7.5703125" bestFit="1" customWidth="1"/>
    <col min="15521" max="15521" width="10" bestFit="1" customWidth="1"/>
    <col min="15522" max="15522" width="10.140625" customWidth="1"/>
    <col min="15523" max="15552" width="0" hidden="1" customWidth="1"/>
    <col min="15630" max="15630" width="41.5703125" bestFit="1" customWidth="1"/>
    <col min="15631" max="15631" width="14" bestFit="1" customWidth="1"/>
    <col min="15632" max="15632" width="9" customWidth="1"/>
    <col min="15633" max="15633" width="10" bestFit="1" customWidth="1"/>
    <col min="15634" max="15634" width="14" bestFit="1" customWidth="1"/>
    <col min="15635" max="15635" width="9" customWidth="1"/>
    <col min="15636" max="15636" width="10" bestFit="1" customWidth="1"/>
    <col min="15637" max="15637" width="14" bestFit="1" customWidth="1"/>
    <col min="15638" max="15638" width="9" customWidth="1"/>
    <col min="15639" max="15639" width="10" bestFit="1" customWidth="1"/>
    <col min="15640" max="15640" width="14" bestFit="1" customWidth="1"/>
    <col min="15641" max="15641" width="9" customWidth="1"/>
    <col min="15642" max="15642" width="10" bestFit="1" customWidth="1"/>
    <col min="15643" max="15643" width="14" bestFit="1" customWidth="1"/>
    <col min="15644" max="15644" width="9" customWidth="1"/>
    <col min="15645" max="15645" width="10" bestFit="1" customWidth="1"/>
    <col min="15646" max="15646" width="13.42578125" bestFit="1" customWidth="1"/>
    <col min="15647" max="15647" width="7.5703125" bestFit="1" customWidth="1"/>
    <col min="15648" max="15648" width="10" bestFit="1" customWidth="1"/>
    <col min="15649" max="15649" width="13.42578125" bestFit="1" customWidth="1"/>
    <col min="15650" max="15650" width="7.5703125" bestFit="1" customWidth="1"/>
    <col min="15651" max="15651" width="10" bestFit="1" customWidth="1"/>
    <col min="15652" max="15652" width="16" bestFit="1" customWidth="1"/>
    <col min="15653" max="15653" width="7.5703125" bestFit="1" customWidth="1"/>
    <col min="15654" max="15654" width="10" bestFit="1" customWidth="1"/>
    <col min="15655" max="15655" width="12.5703125" bestFit="1" customWidth="1"/>
    <col min="15656" max="15656" width="7.5703125" bestFit="1" customWidth="1"/>
    <col min="15657" max="15657" width="10" bestFit="1" customWidth="1"/>
    <col min="15658" max="15658" width="12.5703125" bestFit="1" customWidth="1"/>
    <col min="15659" max="15659" width="7.5703125" bestFit="1" customWidth="1"/>
    <col min="15660" max="15660" width="10" bestFit="1" customWidth="1"/>
    <col min="15661" max="15661" width="13.42578125" bestFit="1" customWidth="1"/>
    <col min="15662" max="15662" width="7.5703125" bestFit="1" customWidth="1"/>
    <col min="15663" max="15663" width="10" bestFit="1" customWidth="1"/>
    <col min="15664" max="15664" width="15.28515625" bestFit="1" customWidth="1"/>
    <col min="15665" max="15665" width="7.5703125" bestFit="1" customWidth="1"/>
    <col min="15666" max="15666" width="10" bestFit="1" customWidth="1"/>
    <col min="15667" max="15667" width="12.5703125" bestFit="1" customWidth="1"/>
    <col min="15668" max="15668" width="7.5703125" bestFit="1" customWidth="1"/>
    <col min="15669" max="15669" width="10" bestFit="1" customWidth="1"/>
    <col min="15670" max="15670" width="12.85546875" bestFit="1" customWidth="1"/>
    <col min="15671" max="15671" width="7.5703125" bestFit="1" customWidth="1"/>
    <col min="15672" max="15672" width="10" bestFit="1" customWidth="1"/>
    <col min="15673" max="15673" width="12.85546875" bestFit="1" customWidth="1"/>
    <col min="15674" max="15674" width="7.5703125" bestFit="1" customWidth="1"/>
    <col min="15675" max="15675" width="10" bestFit="1" customWidth="1"/>
    <col min="15676" max="15676" width="12.85546875" bestFit="1" customWidth="1"/>
    <col min="15677" max="15677" width="7.5703125" bestFit="1" customWidth="1"/>
    <col min="15678" max="15678" width="10" bestFit="1" customWidth="1"/>
    <col min="15679" max="15679" width="12.85546875" bestFit="1" customWidth="1"/>
    <col min="15680" max="15680" width="7.5703125" bestFit="1" customWidth="1"/>
    <col min="15681" max="15681" width="10" bestFit="1" customWidth="1"/>
    <col min="15682" max="15682" width="12.85546875" bestFit="1" customWidth="1"/>
    <col min="15683" max="15683" width="7.5703125" bestFit="1" customWidth="1"/>
    <col min="15684" max="15684" width="10" bestFit="1" customWidth="1"/>
    <col min="15685" max="15685" width="12.85546875" bestFit="1" customWidth="1"/>
    <col min="15686" max="15686" width="7.5703125" bestFit="1" customWidth="1"/>
    <col min="15687" max="15687" width="10" bestFit="1" customWidth="1"/>
    <col min="15688" max="15688" width="12.85546875" bestFit="1" customWidth="1"/>
    <col min="15689" max="15689" width="7.5703125" bestFit="1" customWidth="1"/>
    <col min="15690" max="15690" width="10" bestFit="1" customWidth="1"/>
    <col min="15691" max="15691" width="12.85546875" bestFit="1" customWidth="1"/>
    <col min="15692" max="15692" width="7.5703125" bestFit="1" customWidth="1"/>
    <col min="15693" max="15693" width="10" bestFit="1" customWidth="1"/>
    <col min="15694" max="15694" width="12.85546875" bestFit="1" customWidth="1"/>
    <col min="15695" max="15695" width="7.5703125" bestFit="1" customWidth="1"/>
    <col min="15696" max="15696" width="10" bestFit="1" customWidth="1"/>
    <col min="15697" max="15697" width="12.85546875" bestFit="1" customWidth="1"/>
    <col min="15698" max="15698" width="7.5703125" bestFit="1" customWidth="1"/>
    <col min="15699" max="15699" width="10" bestFit="1" customWidth="1"/>
    <col min="15700" max="15700" width="12.85546875" bestFit="1" customWidth="1"/>
    <col min="15701" max="15701" width="7.5703125" bestFit="1" customWidth="1"/>
    <col min="15702" max="15702" width="10" bestFit="1" customWidth="1"/>
    <col min="15703" max="15703" width="12.85546875" bestFit="1" customWidth="1"/>
    <col min="15704" max="15704" width="7.5703125" bestFit="1" customWidth="1"/>
    <col min="15705" max="15705" width="10" bestFit="1" customWidth="1"/>
    <col min="15706" max="15706" width="12.85546875" bestFit="1" customWidth="1"/>
    <col min="15707" max="15707" width="7.5703125" bestFit="1" customWidth="1"/>
    <col min="15708" max="15708" width="10" bestFit="1" customWidth="1"/>
    <col min="15709" max="15709" width="12.85546875" bestFit="1" customWidth="1"/>
    <col min="15710" max="15710" width="7.5703125" bestFit="1" customWidth="1"/>
    <col min="15711" max="15711" width="10" bestFit="1" customWidth="1"/>
    <col min="15712" max="15712" width="12.85546875" bestFit="1" customWidth="1"/>
    <col min="15713" max="15713" width="7.5703125" bestFit="1" customWidth="1"/>
    <col min="15714" max="15714" width="10" bestFit="1" customWidth="1"/>
    <col min="15715" max="15715" width="12.85546875" bestFit="1" customWidth="1"/>
    <col min="15716" max="15716" width="7.5703125" bestFit="1" customWidth="1"/>
    <col min="15717" max="15717" width="10" bestFit="1" customWidth="1"/>
    <col min="15718" max="15718" width="12.85546875" bestFit="1" customWidth="1"/>
    <col min="15719" max="15719" width="7.5703125" bestFit="1" customWidth="1"/>
    <col min="15720" max="15720" width="10" bestFit="1" customWidth="1"/>
    <col min="15721" max="15721" width="12.85546875" bestFit="1" customWidth="1"/>
    <col min="15722" max="15722" width="7.5703125" bestFit="1" customWidth="1"/>
    <col min="15723" max="15723" width="10" bestFit="1" customWidth="1"/>
    <col min="15724" max="15724" width="12.85546875" bestFit="1" customWidth="1"/>
    <col min="15725" max="15725" width="7.5703125" bestFit="1" customWidth="1"/>
    <col min="15726" max="15726" width="10" bestFit="1" customWidth="1"/>
    <col min="15727" max="15727" width="12.85546875" bestFit="1" customWidth="1"/>
    <col min="15728" max="15728" width="7.5703125" bestFit="1" customWidth="1"/>
    <col min="15729" max="15729" width="10" bestFit="1" customWidth="1"/>
    <col min="15730" max="15730" width="12.85546875" bestFit="1" customWidth="1"/>
    <col min="15731" max="15731" width="7.5703125" bestFit="1" customWidth="1"/>
    <col min="15732" max="15732" width="10" bestFit="1" customWidth="1"/>
    <col min="15733" max="15733" width="12.85546875" bestFit="1" customWidth="1"/>
    <col min="15734" max="15734" width="7.5703125" bestFit="1" customWidth="1"/>
    <col min="15735" max="15735" width="10" bestFit="1" customWidth="1"/>
    <col min="15736" max="15736" width="12.85546875" bestFit="1" customWidth="1"/>
    <col min="15737" max="15737" width="7.5703125" bestFit="1" customWidth="1"/>
    <col min="15738" max="15738" width="10" bestFit="1" customWidth="1"/>
    <col min="15739" max="15739" width="12.85546875" bestFit="1" customWidth="1"/>
    <col min="15740" max="15740" width="7.5703125" bestFit="1" customWidth="1"/>
    <col min="15741" max="15741" width="10" bestFit="1" customWidth="1"/>
    <col min="15742" max="15742" width="12.85546875" bestFit="1" customWidth="1"/>
    <col min="15743" max="15743" width="7.5703125" bestFit="1" customWidth="1"/>
    <col min="15744" max="15744" width="10" bestFit="1" customWidth="1"/>
    <col min="15745" max="15745" width="12.85546875" bestFit="1" customWidth="1"/>
    <col min="15746" max="15746" width="7.5703125" bestFit="1" customWidth="1"/>
    <col min="15747" max="15747" width="10" bestFit="1" customWidth="1"/>
    <col min="15748" max="15748" width="12.85546875" bestFit="1" customWidth="1"/>
    <col min="15749" max="15749" width="7.5703125" bestFit="1" customWidth="1"/>
    <col min="15750" max="15750" width="10" bestFit="1" customWidth="1"/>
    <col min="15751" max="15751" width="12.85546875" bestFit="1" customWidth="1"/>
    <col min="15752" max="15752" width="7.5703125" bestFit="1" customWidth="1"/>
    <col min="15753" max="15753" width="10" bestFit="1" customWidth="1"/>
    <col min="15754" max="15754" width="12.85546875" bestFit="1" customWidth="1"/>
    <col min="15755" max="15755" width="7.5703125" bestFit="1" customWidth="1"/>
    <col min="15756" max="15756" width="10" bestFit="1" customWidth="1"/>
    <col min="15757" max="15757" width="12.85546875" bestFit="1" customWidth="1"/>
    <col min="15758" max="15758" width="7.5703125" bestFit="1" customWidth="1"/>
    <col min="15759" max="15759" width="10" bestFit="1" customWidth="1"/>
    <col min="15760" max="15760" width="12.85546875" bestFit="1" customWidth="1"/>
    <col min="15761" max="15761" width="7.5703125" bestFit="1" customWidth="1"/>
    <col min="15762" max="15762" width="10" bestFit="1" customWidth="1"/>
    <col min="15763" max="15763" width="12.85546875" bestFit="1" customWidth="1"/>
    <col min="15764" max="15764" width="7.5703125" bestFit="1" customWidth="1"/>
    <col min="15765" max="15765" width="10" bestFit="1" customWidth="1"/>
    <col min="15766" max="15766" width="12.85546875" bestFit="1" customWidth="1"/>
    <col min="15767" max="15767" width="7.5703125" bestFit="1" customWidth="1"/>
    <col min="15768" max="15768" width="10" bestFit="1" customWidth="1"/>
    <col min="15769" max="15769" width="12.85546875" bestFit="1" customWidth="1"/>
    <col min="15770" max="15770" width="7.5703125" bestFit="1" customWidth="1"/>
    <col min="15771" max="15771" width="10" bestFit="1" customWidth="1"/>
    <col min="15772" max="15772" width="12.85546875" bestFit="1" customWidth="1"/>
    <col min="15773" max="15773" width="7.5703125" bestFit="1" customWidth="1"/>
    <col min="15774" max="15774" width="10" bestFit="1" customWidth="1"/>
    <col min="15775" max="15775" width="12.85546875" bestFit="1" customWidth="1"/>
    <col min="15776" max="15776" width="7.5703125" bestFit="1" customWidth="1"/>
    <col min="15777" max="15777" width="10" bestFit="1" customWidth="1"/>
    <col min="15778" max="15778" width="10.140625" customWidth="1"/>
    <col min="15779" max="15808" width="0" hidden="1" customWidth="1"/>
    <col min="15886" max="15886" width="41.5703125" bestFit="1" customWidth="1"/>
    <col min="15887" max="15887" width="14" bestFit="1" customWidth="1"/>
    <col min="15888" max="15888" width="9" customWidth="1"/>
    <col min="15889" max="15889" width="10" bestFit="1" customWidth="1"/>
    <col min="15890" max="15890" width="14" bestFit="1" customWidth="1"/>
    <col min="15891" max="15891" width="9" customWidth="1"/>
    <col min="15892" max="15892" width="10" bestFit="1" customWidth="1"/>
    <col min="15893" max="15893" width="14" bestFit="1" customWidth="1"/>
    <col min="15894" max="15894" width="9" customWidth="1"/>
    <col min="15895" max="15895" width="10" bestFit="1" customWidth="1"/>
    <col min="15896" max="15896" width="14" bestFit="1" customWidth="1"/>
    <col min="15897" max="15897" width="9" customWidth="1"/>
    <col min="15898" max="15898" width="10" bestFit="1" customWidth="1"/>
    <col min="15899" max="15899" width="14" bestFit="1" customWidth="1"/>
    <col min="15900" max="15900" width="9" customWidth="1"/>
    <col min="15901" max="15901" width="10" bestFit="1" customWidth="1"/>
    <col min="15902" max="15902" width="13.42578125" bestFit="1" customWidth="1"/>
    <col min="15903" max="15903" width="7.5703125" bestFit="1" customWidth="1"/>
    <col min="15904" max="15904" width="10" bestFit="1" customWidth="1"/>
    <col min="15905" max="15905" width="13.42578125" bestFit="1" customWidth="1"/>
    <col min="15906" max="15906" width="7.5703125" bestFit="1" customWidth="1"/>
    <col min="15907" max="15907" width="10" bestFit="1" customWidth="1"/>
    <col min="15908" max="15908" width="16" bestFit="1" customWidth="1"/>
    <col min="15909" max="15909" width="7.5703125" bestFit="1" customWidth="1"/>
    <col min="15910" max="15910" width="10" bestFit="1" customWidth="1"/>
    <col min="15911" max="15911" width="12.5703125" bestFit="1" customWidth="1"/>
    <col min="15912" max="15912" width="7.5703125" bestFit="1" customWidth="1"/>
    <col min="15913" max="15913" width="10" bestFit="1" customWidth="1"/>
    <col min="15914" max="15914" width="12.5703125" bestFit="1" customWidth="1"/>
    <col min="15915" max="15915" width="7.5703125" bestFit="1" customWidth="1"/>
    <col min="15916" max="15916" width="10" bestFit="1" customWidth="1"/>
    <col min="15917" max="15917" width="13.42578125" bestFit="1" customWidth="1"/>
    <col min="15918" max="15918" width="7.5703125" bestFit="1" customWidth="1"/>
    <col min="15919" max="15919" width="10" bestFit="1" customWidth="1"/>
    <col min="15920" max="15920" width="15.28515625" bestFit="1" customWidth="1"/>
    <col min="15921" max="15921" width="7.5703125" bestFit="1" customWidth="1"/>
    <col min="15922" max="15922" width="10" bestFit="1" customWidth="1"/>
    <col min="15923" max="15923" width="12.5703125" bestFit="1" customWidth="1"/>
    <col min="15924" max="15924" width="7.5703125" bestFit="1" customWidth="1"/>
    <col min="15925" max="15925" width="10" bestFit="1" customWidth="1"/>
    <col min="15926" max="15926" width="12.85546875" bestFit="1" customWidth="1"/>
    <col min="15927" max="15927" width="7.5703125" bestFit="1" customWidth="1"/>
    <col min="15928" max="15928" width="10" bestFit="1" customWidth="1"/>
    <col min="15929" max="15929" width="12.85546875" bestFit="1" customWidth="1"/>
    <col min="15930" max="15930" width="7.5703125" bestFit="1" customWidth="1"/>
    <col min="15931" max="15931" width="10" bestFit="1" customWidth="1"/>
    <col min="15932" max="15932" width="12.85546875" bestFit="1" customWidth="1"/>
    <col min="15933" max="15933" width="7.5703125" bestFit="1" customWidth="1"/>
    <col min="15934" max="15934" width="10" bestFit="1" customWidth="1"/>
    <col min="15935" max="15935" width="12.85546875" bestFit="1" customWidth="1"/>
    <col min="15936" max="15936" width="7.5703125" bestFit="1" customWidth="1"/>
    <col min="15937" max="15937" width="10" bestFit="1" customWidth="1"/>
    <col min="15938" max="15938" width="12.85546875" bestFit="1" customWidth="1"/>
    <col min="15939" max="15939" width="7.5703125" bestFit="1" customWidth="1"/>
    <col min="15940" max="15940" width="10" bestFit="1" customWidth="1"/>
    <col min="15941" max="15941" width="12.85546875" bestFit="1" customWidth="1"/>
    <col min="15942" max="15942" width="7.5703125" bestFit="1" customWidth="1"/>
    <col min="15943" max="15943" width="10" bestFit="1" customWidth="1"/>
    <col min="15944" max="15944" width="12.85546875" bestFit="1" customWidth="1"/>
    <col min="15945" max="15945" width="7.5703125" bestFit="1" customWidth="1"/>
    <col min="15946" max="15946" width="10" bestFit="1" customWidth="1"/>
    <col min="15947" max="15947" width="12.85546875" bestFit="1" customWidth="1"/>
    <col min="15948" max="15948" width="7.5703125" bestFit="1" customWidth="1"/>
    <col min="15949" max="15949" width="10" bestFit="1" customWidth="1"/>
    <col min="15950" max="15950" width="12.85546875" bestFit="1" customWidth="1"/>
    <col min="15951" max="15951" width="7.5703125" bestFit="1" customWidth="1"/>
    <col min="15952" max="15952" width="10" bestFit="1" customWidth="1"/>
    <col min="15953" max="15953" width="12.85546875" bestFit="1" customWidth="1"/>
    <col min="15954" max="15954" width="7.5703125" bestFit="1" customWidth="1"/>
    <col min="15955" max="15955" width="10" bestFit="1" customWidth="1"/>
    <col min="15956" max="15956" width="12.85546875" bestFit="1" customWidth="1"/>
    <col min="15957" max="15957" width="7.5703125" bestFit="1" customWidth="1"/>
    <col min="15958" max="15958" width="10" bestFit="1" customWidth="1"/>
    <col min="15959" max="15959" width="12.85546875" bestFit="1" customWidth="1"/>
    <col min="15960" max="15960" width="7.5703125" bestFit="1" customWidth="1"/>
    <col min="15961" max="15961" width="10" bestFit="1" customWidth="1"/>
    <col min="15962" max="15962" width="12.85546875" bestFit="1" customWidth="1"/>
    <col min="15963" max="15963" width="7.5703125" bestFit="1" customWidth="1"/>
    <col min="15964" max="15964" width="10" bestFit="1" customWidth="1"/>
    <col min="15965" max="15965" width="12.85546875" bestFit="1" customWidth="1"/>
    <col min="15966" max="15966" width="7.5703125" bestFit="1" customWidth="1"/>
    <col min="15967" max="15967" width="10" bestFit="1" customWidth="1"/>
    <col min="15968" max="15968" width="12.85546875" bestFit="1" customWidth="1"/>
    <col min="15969" max="15969" width="7.5703125" bestFit="1" customWidth="1"/>
    <col min="15970" max="15970" width="10" bestFit="1" customWidth="1"/>
    <col min="15971" max="15971" width="12.85546875" bestFit="1" customWidth="1"/>
    <col min="15972" max="15972" width="7.5703125" bestFit="1" customWidth="1"/>
    <col min="15973" max="15973" width="10" bestFit="1" customWidth="1"/>
    <col min="15974" max="15974" width="12.85546875" bestFit="1" customWidth="1"/>
    <col min="15975" max="15975" width="7.5703125" bestFit="1" customWidth="1"/>
    <col min="15976" max="15976" width="10" bestFit="1" customWidth="1"/>
    <col min="15977" max="15977" width="12.85546875" bestFit="1" customWidth="1"/>
    <col min="15978" max="15978" width="7.5703125" bestFit="1" customWidth="1"/>
    <col min="15979" max="15979" width="10" bestFit="1" customWidth="1"/>
    <col min="15980" max="15980" width="12.85546875" bestFit="1" customWidth="1"/>
    <col min="15981" max="15981" width="7.5703125" bestFit="1" customWidth="1"/>
    <col min="15982" max="15982" width="10" bestFit="1" customWidth="1"/>
    <col min="15983" max="15983" width="12.85546875" bestFit="1" customWidth="1"/>
    <col min="15984" max="15984" width="7.5703125" bestFit="1" customWidth="1"/>
    <col min="15985" max="15985" width="10" bestFit="1" customWidth="1"/>
    <col min="15986" max="15986" width="12.85546875" bestFit="1" customWidth="1"/>
    <col min="15987" max="15987" width="7.5703125" bestFit="1" customWidth="1"/>
    <col min="15988" max="15988" width="10" bestFit="1" customWidth="1"/>
    <col min="15989" max="15989" width="12.85546875" bestFit="1" customWidth="1"/>
    <col min="15990" max="15990" width="7.5703125" bestFit="1" customWidth="1"/>
    <col min="15991" max="15991" width="10" bestFit="1" customWidth="1"/>
    <col min="15992" max="15992" width="12.85546875" bestFit="1" customWidth="1"/>
    <col min="15993" max="15993" width="7.5703125" bestFit="1" customWidth="1"/>
    <col min="15994" max="15994" width="10" bestFit="1" customWidth="1"/>
    <col min="15995" max="15995" width="12.85546875" bestFit="1" customWidth="1"/>
    <col min="15996" max="15996" width="7.5703125" bestFit="1" customWidth="1"/>
    <col min="15997" max="15997" width="10" bestFit="1" customWidth="1"/>
    <col min="15998" max="15998" width="12.85546875" bestFit="1" customWidth="1"/>
    <col min="15999" max="15999" width="7.5703125" bestFit="1" customWidth="1"/>
    <col min="16000" max="16000" width="10" bestFit="1" customWidth="1"/>
    <col min="16001" max="16001" width="12.85546875" bestFit="1" customWidth="1"/>
    <col min="16002" max="16002" width="7.5703125" bestFit="1" customWidth="1"/>
    <col min="16003" max="16003" width="10" bestFit="1" customWidth="1"/>
    <col min="16004" max="16004" width="12.85546875" bestFit="1" customWidth="1"/>
    <col min="16005" max="16005" width="7.5703125" bestFit="1" customWidth="1"/>
    <col min="16006" max="16006" width="10" bestFit="1" customWidth="1"/>
    <col min="16007" max="16007" width="12.85546875" bestFit="1" customWidth="1"/>
    <col min="16008" max="16008" width="7.5703125" bestFit="1" customWidth="1"/>
    <col min="16009" max="16009" width="10" bestFit="1" customWidth="1"/>
    <col min="16010" max="16010" width="12.85546875" bestFit="1" customWidth="1"/>
    <col min="16011" max="16011" width="7.5703125" bestFit="1" customWidth="1"/>
    <col min="16012" max="16012" width="10" bestFit="1" customWidth="1"/>
    <col min="16013" max="16013" width="12.85546875" bestFit="1" customWidth="1"/>
    <col min="16014" max="16014" width="7.5703125" bestFit="1" customWidth="1"/>
    <col min="16015" max="16015" width="10" bestFit="1" customWidth="1"/>
    <col min="16016" max="16016" width="12.85546875" bestFit="1" customWidth="1"/>
    <col min="16017" max="16017" width="7.5703125" bestFit="1" customWidth="1"/>
    <col min="16018" max="16018" width="10" bestFit="1" customWidth="1"/>
    <col min="16019" max="16019" width="12.85546875" bestFit="1" customWidth="1"/>
    <col min="16020" max="16020" width="7.5703125" bestFit="1" customWidth="1"/>
    <col min="16021" max="16021" width="10" bestFit="1" customWidth="1"/>
    <col min="16022" max="16022" width="12.85546875" bestFit="1" customWidth="1"/>
    <col min="16023" max="16023" width="7.5703125" bestFit="1" customWidth="1"/>
    <col min="16024" max="16024" width="10" bestFit="1" customWidth="1"/>
    <col min="16025" max="16025" width="12.85546875" bestFit="1" customWidth="1"/>
    <col min="16026" max="16026" width="7.5703125" bestFit="1" customWidth="1"/>
    <col min="16027" max="16027" width="10" bestFit="1" customWidth="1"/>
    <col min="16028" max="16028" width="12.85546875" bestFit="1" customWidth="1"/>
    <col min="16029" max="16029" width="7.5703125" bestFit="1" customWidth="1"/>
    <col min="16030" max="16030" width="10" bestFit="1" customWidth="1"/>
    <col min="16031" max="16031" width="12.85546875" bestFit="1" customWidth="1"/>
    <col min="16032" max="16032" width="7.5703125" bestFit="1" customWidth="1"/>
    <col min="16033" max="16033" width="10" bestFit="1" customWidth="1"/>
    <col min="16034" max="16034" width="10.140625" customWidth="1"/>
    <col min="16035" max="16064" width="0" hidden="1" customWidth="1"/>
    <col min="16142" max="16142" width="41.5703125" bestFit="1" customWidth="1"/>
    <col min="16143" max="16143" width="14" bestFit="1" customWidth="1"/>
    <col min="16144" max="16144" width="9" customWidth="1"/>
    <col min="16145" max="16145" width="10" bestFit="1" customWidth="1"/>
    <col min="16146" max="16146" width="14" bestFit="1" customWidth="1"/>
    <col min="16147" max="16147" width="9" customWidth="1"/>
    <col min="16148" max="16148" width="10" bestFit="1" customWidth="1"/>
    <col min="16149" max="16149" width="14" bestFit="1" customWidth="1"/>
    <col min="16150" max="16150" width="9" customWidth="1"/>
    <col min="16151" max="16151" width="10" bestFit="1" customWidth="1"/>
    <col min="16152" max="16152" width="14" bestFit="1" customWidth="1"/>
    <col min="16153" max="16153" width="9" customWidth="1"/>
    <col min="16154" max="16154" width="10" bestFit="1" customWidth="1"/>
    <col min="16155" max="16155" width="14" bestFit="1" customWidth="1"/>
    <col min="16156" max="16156" width="9" customWidth="1"/>
    <col min="16157" max="16157" width="10" bestFit="1" customWidth="1"/>
    <col min="16158" max="16158" width="13.42578125" bestFit="1" customWidth="1"/>
    <col min="16159" max="16159" width="7.5703125" bestFit="1" customWidth="1"/>
    <col min="16160" max="16160" width="10" bestFit="1" customWidth="1"/>
    <col min="16161" max="16161" width="13.42578125" bestFit="1" customWidth="1"/>
    <col min="16162" max="16162" width="7.5703125" bestFit="1" customWidth="1"/>
    <col min="16163" max="16163" width="10" bestFit="1" customWidth="1"/>
    <col min="16164" max="16164" width="16" bestFit="1" customWidth="1"/>
    <col min="16165" max="16165" width="7.5703125" bestFit="1" customWidth="1"/>
    <col min="16166" max="16166" width="10" bestFit="1" customWidth="1"/>
    <col min="16167" max="16167" width="12.5703125" bestFit="1" customWidth="1"/>
    <col min="16168" max="16168" width="7.5703125" bestFit="1" customWidth="1"/>
    <col min="16169" max="16169" width="10" bestFit="1" customWidth="1"/>
    <col min="16170" max="16170" width="12.5703125" bestFit="1" customWidth="1"/>
    <col min="16171" max="16171" width="7.5703125" bestFit="1" customWidth="1"/>
    <col min="16172" max="16172" width="10" bestFit="1" customWidth="1"/>
    <col min="16173" max="16173" width="13.42578125" bestFit="1" customWidth="1"/>
    <col min="16174" max="16174" width="7.5703125" bestFit="1" customWidth="1"/>
    <col min="16175" max="16175" width="10" bestFit="1" customWidth="1"/>
    <col min="16176" max="16176" width="15.28515625" bestFit="1" customWidth="1"/>
    <col min="16177" max="16177" width="7.5703125" bestFit="1" customWidth="1"/>
    <col min="16178" max="16178" width="10" bestFit="1" customWidth="1"/>
    <col min="16179" max="16179" width="12.5703125" bestFit="1" customWidth="1"/>
    <col min="16180" max="16180" width="7.5703125" bestFit="1" customWidth="1"/>
    <col min="16181" max="16181" width="10" bestFit="1" customWidth="1"/>
    <col min="16182" max="16182" width="12.85546875" bestFit="1" customWidth="1"/>
    <col min="16183" max="16183" width="7.5703125" bestFit="1" customWidth="1"/>
    <col min="16184" max="16184" width="10" bestFit="1" customWidth="1"/>
    <col min="16185" max="16185" width="12.85546875" bestFit="1" customWidth="1"/>
    <col min="16186" max="16186" width="7.5703125" bestFit="1" customWidth="1"/>
    <col min="16187" max="16187" width="10" bestFit="1" customWidth="1"/>
    <col min="16188" max="16188" width="12.85546875" bestFit="1" customWidth="1"/>
    <col min="16189" max="16189" width="7.5703125" bestFit="1" customWidth="1"/>
    <col min="16190" max="16190" width="10" bestFit="1" customWidth="1"/>
    <col min="16191" max="16191" width="12.85546875" bestFit="1" customWidth="1"/>
    <col min="16192" max="16192" width="7.5703125" bestFit="1" customWidth="1"/>
    <col min="16193" max="16193" width="10" bestFit="1" customWidth="1"/>
    <col min="16194" max="16194" width="12.85546875" bestFit="1" customWidth="1"/>
    <col min="16195" max="16195" width="7.5703125" bestFit="1" customWidth="1"/>
    <col min="16196" max="16196" width="10" bestFit="1" customWidth="1"/>
    <col min="16197" max="16197" width="12.85546875" bestFit="1" customWidth="1"/>
    <col min="16198" max="16198" width="7.5703125" bestFit="1" customWidth="1"/>
    <col min="16199" max="16199" width="10" bestFit="1" customWidth="1"/>
    <col min="16200" max="16200" width="12.85546875" bestFit="1" customWidth="1"/>
    <col min="16201" max="16201" width="7.5703125" bestFit="1" customWidth="1"/>
    <col min="16202" max="16202" width="10" bestFit="1" customWidth="1"/>
    <col min="16203" max="16203" width="12.85546875" bestFit="1" customWidth="1"/>
    <col min="16204" max="16204" width="7.5703125" bestFit="1" customWidth="1"/>
    <col min="16205" max="16205" width="10" bestFit="1" customWidth="1"/>
    <col min="16206" max="16206" width="12.85546875" bestFit="1" customWidth="1"/>
    <col min="16207" max="16207" width="7.5703125" bestFit="1" customWidth="1"/>
    <col min="16208" max="16208" width="10" bestFit="1" customWidth="1"/>
    <col min="16209" max="16209" width="12.85546875" bestFit="1" customWidth="1"/>
    <col min="16210" max="16210" width="7.5703125" bestFit="1" customWidth="1"/>
    <col min="16211" max="16211" width="10" bestFit="1" customWidth="1"/>
    <col min="16212" max="16212" width="12.85546875" bestFit="1" customWidth="1"/>
    <col min="16213" max="16213" width="7.5703125" bestFit="1" customWidth="1"/>
    <col min="16214" max="16214" width="10" bestFit="1" customWidth="1"/>
    <col min="16215" max="16215" width="12.85546875" bestFit="1" customWidth="1"/>
    <col min="16216" max="16216" width="7.5703125" bestFit="1" customWidth="1"/>
    <col min="16217" max="16217" width="10" bestFit="1" customWidth="1"/>
    <col min="16218" max="16218" width="12.85546875" bestFit="1" customWidth="1"/>
    <col min="16219" max="16219" width="7.5703125" bestFit="1" customWidth="1"/>
    <col min="16220" max="16220" width="10" bestFit="1" customWidth="1"/>
    <col min="16221" max="16221" width="12.85546875" bestFit="1" customWidth="1"/>
    <col min="16222" max="16222" width="7.5703125" bestFit="1" customWidth="1"/>
    <col min="16223" max="16223" width="10" bestFit="1" customWidth="1"/>
    <col min="16224" max="16224" width="12.85546875" bestFit="1" customWidth="1"/>
    <col min="16225" max="16225" width="7.5703125" bestFit="1" customWidth="1"/>
    <col min="16226" max="16226" width="10" bestFit="1" customWidth="1"/>
    <col min="16227" max="16227" width="12.85546875" bestFit="1" customWidth="1"/>
    <col min="16228" max="16228" width="7.5703125" bestFit="1" customWidth="1"/>
    <col min="16229" max="16229" width="10" bestFit="1" customWidth="1"/>
    <col min="16230" max="16230" width="12.85546875" bestFit="1" customWidth="1"/>
    <col min="16231" max="16231" width="7.5703125" bestFit="1" customWidth="1"/>
    <col min="16232" max="16232" width="10" bestFit="1" customWidth="1"/>
    <col min="16233" max="16233" width="12.85546875" bestFit="1" customWidth="1"/>
    <col min="16234" max="16234" width="7.5703125" bestFit="1" customWidth="1"/>
    <col min="16235" max="16235" width="10" bestFit="1" customWidth="1"/>
    <col min="16236" max="16236" width="12.85546875" bestFit="1" customWidth="1"/>
    <col min="16237" max="16237" width="7.5703125" bestFit="1" customWidth="1"/>
    <col min="16238" max="16238" width="10" bestFit="1" customWidth="1"/>
    <col min="16239" max="16239" width="12.85546875" bestFit="1" customWidth="1"/>
    <col min="16240" max="16240" width="7.5703125" bestFit="1" customWidth="1"/>
    <col min="16241" max="16241" width="10" bestFit="1" customWidth="1"/>
    <col min="16242" max="16242" width="12.85546875" bestFit="1" customWidth="1"/>
    <col min="16243" max="16243" width="7.5703125" bestFit="1" customWidth="1"/>
    <col min="16244" max="16244" width="10" bestFit="1" customWidth="1"/>
    <col min="16245" max="16245" width="12.85546875" bestFit="1" customWidth="1"/>
    <col min="16246" max="16246" width="7.5703125" bestFit="1" customWidth="1"/>
    <col min="16247" max="16247" width="10" bestFit="1" customWidth="1"/>
    <col min="16248" max="16248" width="12.85546875" bestFit="1" customWidth="1"/>
    <col min="16249" max="16249" width="7.5703125" bestFit="1" customWidth="1"/>
    <col min="16250" max="16250" width="10" bestFit="1" customWidth="1"/>
    <col min="16251" max="16251" width="12.85546875" bestFit="1" customWidth="1"/>
    <col min="16252" max="16252" width="7.5703125" bestFit="1" customWidth="1"/>
    <col min="16253" max="16253" width="10" bestFit="1" customWidth="1"/>
    <col min="16254" max="16254" width="12.85546875" bestFit="1" customWidth="1"/>
    <col min="16255" max="16255" width="7.5703125" bestFit="1" customWidth="1"/>
    <col min="16256" max="16256" width="10" bestFit="1" customWidth="1"/>
    <col min="16257" max="16257" width="12.85546875" bestFit="1" customWidth="1"/>
    <col min="16258" max="16258" width="7.5703125" bestFit="1" customWidth="1"/>
    <col min="16259" max="16259" width="10" bestFit="1" customWidth="1"/>
    <col min="16260" max="16260" width="12.85546875" bestFit="1" customWidth="1"/>
    <col min="16261" max="16261" width="7.5703125" bestFit="1" customWidth="1"/>
    <col min="16262" max="16262" width="10" bestFit="1" customWidth="1"/>
    <col min="16263" max="16263" width="12.85546875" bestFit="1" customWidth="1"/>
    <col min="16264" max="16264" width="7.5703125" bestFit="1" customWidth="1"/>
    <col min="16265" max="16265" width="10" bestFit="1" customWidth="1"/>
    <col min="16266" max="16266" width="12.85546875" bestFit="1" customWidth="1"/>
    <col min="16267" max="16267" width="7.5703125" bestFit="1" customWidth="1"/>
    <col min="16268" max="16268" width="10" bestFit="1" customWidth="1"/>
    <col min="16269" max="16269" width="12.85546875" bestFit="1" customWidth="1"/>
    <col min="16270" max="16270" width="7.5703125" bestFit="1" customWidth="1"/>
    <col min="16271" max="16271" width="10" bestFit="1" customWidth="1"/>
    <col min="16272" max="16272" width="12.85546875" bestFit="1" customWidth="1"/>
    <col min="16273" max="16273" width="7.5703125" bestFit="1" customWidth="1"/>
    <col min="16274" max="16274" width="10" bestFit="1" customWidth="1"/>
    <col min="16275" max="16275" width="12.85546875" bestFit="1" customWidth="1"/>
    <col min="16276" max="16276" width="7.5703125" bestFit="1" customWidth="1"/>
    <col min="16277" max="16277" width="10" bestFit="1" customWidth="1"/>
    <col min="16278" max="16278" width="12.85546875" bestFit="1" customWidth="1"/>
    <col min="16279" max="16279" width="7.5703125" bestFit="1" customWidth="1"/>
    <col min="16280" max="16280" width="10" bestFit="1" customWidth="1"/>
    <col min="16281" max="16281" width="12.85546875" bestFit="1" customWidth="1"/>
    <col min="16282" max="16282" width="7.5703125" bestFit="1" customWidth="1"/>
    <col min="16283" max="16283" width="10" bestFit="1" customWidth="1"/>
    <col min="16284" max="16284" width="12.85546875" bestFit="1" customWidth="1"/>
    <col min="16285" max="16285" width="7.5703125" bestFit="1" customWidth="1"/>
    <col min="16286" max="16286" width="10" bestFit="1" customWidth="1"/>
    <col min="16287" max="16287" width="12.85546875" bestFit="1" customWidth="1"/>
    <col min="16288" max="16288" width="7.5703125" bestFit="1" customWidth="1"/>
    <col min="16289" max="16289" width="10" bestFit="1" customWidth="1"/>
    <col min="16290" max="16290" width="10.140625" customWidth="1"/>
    <col min="16291" max="16320" width="0" hidden="1" customWidth="1"/>
  </cols>
  <sheetData>
    <row r="1" spans="1:193">
      <c r="A1" s="124" t="s">
        <v>233</v>
      </c>
      <c r="B1" s="31"/>
      <c r="C1" s="31"/>
      <c r="D1" s="31">
        <v>7</v>
      </c>
      <c r="E1" s="31"/>
      <c r="F1" s="31"/>
      <c r="G1" s="31">
        <v>7</v>
      </c>
      <c r="H1" s="31"/>
      <c r="I1" s="31"/>
      <c r="J1" s="31">
        <v>7</v>
      </c>
      <c r="K1" s="31"/>
      <c r="L1" s="31"/>
      <c r="M1" s="31">
        <v>7</v>
      </c>
      <c r="N1" s="31"/>
      <c r="O1" s="31"/>
      <c r="P1" s="125">
        <v>4</v>
      </c>
      <c r="Q1" s="31"/>
      <c r="R1" s="31"/>
      <c r="S1" s="31">
        <v>7</v>
      </c>
      <c r="T1" s="31"/>
      <c r="U1" s="31"/>
      <c r="V1" s="126">
        <v>8</v>
      </c>
      <c r="W1" s="31"/>
      <c r="X1" s="31"/>
      <c r="Y1" s="31">
        <v>7</v>
      </c>
      <c r="Z1" s="31"/>
      <c r="AA1" s="31"/>
      <c r="AB1" s="125">
        <v>5</v>
      </c>
      <c r="AC1" s="31"/>
      <c r="AD1" s="31"/>
      <c r="AE1" s="31">
        <v>6</v>
      </c>
      <c r="AF1" s="31"/>
      <c r="AG1" s="31"/>
      <c r="AH1" s="125">
        <v>5</v>
      </c>
      <c r="AI1" s="31"/>
      <c r="AJ1" s="31"/>
      <c r="AK1" s="31">
        <v>7</v>
      </c>
      <c r="AL1" s="31"/>
      <c r="AM1" s="31"/>
      <c r="AN1" s="31">
        <v>7</v>
      </c>
      <c r="AO1" s="31"/>
      <c r="AP1" s="31"/>
      <c r="AQ1" s="31">
        <v>7</v>
      </c>
      <c r="AR1" s="31"/>
      <c r="AS1" s="31"/>
      <c r="AT1" s="31">
        <v>4</v>
      </c>
      <c r="AU1" s="31"/>
      <c r="AV1" s="31"/>
      <c r="AW1" s="31">
        <v>3</v>
      </c>
      <c r="AX1" s="31"/>
      <c r="AY1" s="31"/>
      <c r="AZ1" s="31">
        <v>7</v>
      </c>
      <c r="BA1" s="31"/>
      <c r="BB1" s="31"/>
      <c r="BC1" s="31">
        <v>7</v>
      </c>
      <c r="BD1" s="31"/>
      <c r="BE1" s="31"/>
      <c r="BF1" s="31">
        <v>7</v>
      </c>
      <c r="BG1" s="31"/>
      <c r="BH1" s="31"/>
      <c r="BI1" s="31">
        <v>7</v>
      </c>
      <c r="BJ1" s="31"/>
      <c r="BK1" s="31"/>
      <c r="BL1" s="31">
        <v>7</v>
      </c>
      <c r="BM1" s="31"/>
      <c r="BN1" s="31"/>
      <c r="BO1" s="31">
        <v>7</v>
      </c>
      <c r="BP1" s="31"/>
      <c r="BQ1" s="31"/>
      <c r="BR1" s="31">
        <v>7</v>
      </c>
      <c r="BS1" s="31"/>
      <c r="BT1" s="31"/>
      <c r="BU1" s="31">
        <v>7</v>
      </c>
      <c r="BV1" s="31"/>
      <c r="BW1" s="31"/>
      <c r="BX1" s="127">
        <v>2</v>
      </c>
      <c r="BY1" s="31"/>
      <c r="BZ1" s="31"/>
      <c r="CA1" s="127">
        <v>5</v>
      </c>
      <c r="CB1" s="31"/>
      <c r="CC1" s="31"/>
      <c r="CD1" s="31">
        <v>7</v>
      </c>
      <c r="CE1" s="31"/>
      <c r="CF1" s="31"/>
      <c r="CG1" s="31">
        <v>7</v>
      </c>
      <c r="CH1" s="31"/>
      <c r="CI1" s="31"/>
      <c r="CJ1" s="31">
        <v>7</v>
      </c>
      <c r="CK1" s="31"/>
      <c r="CL1" s="31"/>
      <c r="CM1" s="31">
        <v>7</v>
      </c>
      <c r="CN1" s="31"/>
      <c r="CO1" s="31"/>
      <c r="CP1" s="31">
        <v>7</v>
      </c>
      <c r="CQ1" s="31"/>
      <c r="CR1" s="31"/>
      <c r="CS1" s="31">
        <v>7</v>
      </c>
      <c r="CT1" s="31"/>
      <c r="CU1" s="31"/>
      <c r="CV1" s="31">
        <v>7</v>
      </c>
      <c r="CW1" s="31"/>
      <c r="CX1" s="31"/>
      <c r="CY1" s="31">
        <v>7</v>
      </c>
      <c r="CZ1" s="31"/>
      <c r="DA1" s="31"/>
      <c r="DB1" s="31">
        <v>6</v>
      </c>
      <c r="DC1" s="31"/>
      <c r="DD1" s="31"/>
      <c r="DE1" s="31">
        <v>7</v>
      </c>
      <c r="DF1" s="31"/>
      <c r="DG1" s="31"/>
      <c r="DH1" s="31">
        <v>7</v>
      </c>
      <c r="DI1" s="31"/>
      <c r="DJ1" s="31"/>
      <c r="DK1" s="31">
        <v>7</v>
      </c>
      <c r="DL1" s="31"/>
      <c r="DM1" s="31"/>
      <c r="DN1" s="31">
        <v>7</v>
      </c>
      <c r="DO1" s="31"/>
      <c r="DP1" s="31"/>
      <c r="DQ1" s="31">
        <v>7</v>
      </c>
      <c r="DR1" s="31"/>
      <c r="DS1" s="31"/>
      <c r="DT1" s="31">
        <v>7</v>
      </c>
      <c r="DU1" s="31"/>
      <c r="DV1" s="31"/>
      <c r="DW1" s="31">
        <v>7</v>
      </c>
      <c r="DX1" s="31"/>
      <c r="DY1" s="31"/>
      <c r="DZ1" s="31">
        <v>7</v>
      </c>
      <c r="EA1" s="31"/>
      <c r="EB1" s="31"/>
      <c r="EC1" s="31">
        <v>7</v>
      </c>
      <c r="ED1" s="31"/>
      <c r="EE1" s="31"/>
      <c r="EF1" s="31">
        <v>7</v>
      </c>
      <c r="EG1" s="31"/>
      <c r="EH1" s="31"/>
      <c r="EI1" s="31">
        <v>7</v>
      </c>
      <c r="EJ1" s="31"/>
      <c r="EK1" s="31"/>
      <c r="EL1" s="31">
        <v>7</v>
      </c>
      <c r="EM1" s="31"/>
      <c r="EN1" s="31"/>
      <c r="EO1" s="31">
        <v>7</v>
      </c>
      <c r="EP1" s="31"/>
      <c r="EQ1" s="31"/>
      <c r="ER1" s="31">
        <v>7</v>
      </c>
      <c r="ES1" s="31"/>
      <c r="ET1" s="31"/>
      <c r="EU1" s="31">
        <v>7</v>
      </c>
    </row>
    <row r="2" spans="1:193" ht="16.5" thickBot="1">
      <c r="A2" s="124" t="s">
        <v>347</v>
      </c>
      <c r="B2" s="128" t="s">
        <v>235</v>
      </c>
      <c r="E2" s="128" t="s">
        <v>236</v>
      </c>
      <c r="H2" s="128" t="s">
        <v>237</v>
      </c>
      <c r="K2" s="128" t="s">
        <v>238</v>
      </c>
      <c r="N2" s="128" t="s">
        <v>239</v>
      </c>
      <c r="Q2" s="128" t="s">
        <v>240</v>
      </c>
      <c r="T2" s="128" t="s">
        <v>241</v>
      </c>
      <c r="W2" s="128"/>
      <c r="Z2" s="128" t="s">
        <v>242</v>
      </c>
      <c r="AC2" s="128" t="s">
        <v>243</v>
      </c>
      <c r="AF2" s="129" t="s">
        <v>244</v>
      </c>
      <c r="AI2" s="128" t="s">
        <v>245</v>
      </c>
      <c r="AL2" s="128" t="s">
        <v>246</v>
      </c>
      <c r="AO2" s="128" t="s">
        <v>247</v>
      </c>
      <c r="AR2" s="128" t="s">
        <v>248</v>
      </c>
      <c r="AU2" s="128">
        <v>6</v>
      </c>
      <c r="AX2" s="128" t="s">
        <v>249</v>
      </c>
      <c r="BA2" s="128" t="s">
        <v>250</v>
      </c>
      <c r="BD2" s="128" t="s">
        <v>250</v>
      </c>
      <c r="BG2" s="128" t="s">
        <v>251</v>
      </c>
      <c r="BJ2" s="128" t="s">
        <v>252</v>
      </c>
      <c r="BM2" s="128" t="s">
        <v>253</v>
      </c>
      <c r="BP2" s="128" t="s">
        <v>254</v>
      </c>
      <c r="BS2" s="128" t="s">
        <v>255</v>
      </c>
      <c r="BV2" s="128">
        <v>5</v>
      </c>
      <c r="BY2" s="128" t="s">
        <v>256</v>
      </c>
      <c r="CB2" s="128" t="s">
        <v>257</v>
      </c>
      <c r="CE2" s="128" t="s">
        <v>258</v>
      </c>
      <c r="CH2" s="128" t="s">
        <v>259</v>
      </c>
      <c r="CK2" s="128" t="s">
        <v>260</v>
      </c>
      <c r="CN2" s="128" t="s">
        <v>261</v>
      </c>
      <c r="CQ2" s="128" t="s">
        <v>262</v>
      </c>
      <c r="CT2" s="128" t="s">
        <v>234</v>
      </c>
      <c r="CW2" s="128" t="s">
        <v>234</v>
      </c>
      <c r="CZ2" s="128" t="s">
        <v>263</v>
      </c>
      <c r="DC2" s="128" t="s">
        <v>264</v>
      </c>
      <c r="DF2" s="128" t="s">
        <v>368</v>
      </c>
      <c r="DI2" s="128"/>
      <c r="DL2" s="128"/>
      <c r="DO2" s="128"/>
      <c r="DR2" s="128"/>
      <c r="DU2" s="128"/>
      <c r="DX2" s="128"/>
      <c r="EA2" s="128"/>
      <c r="ED2" s="128"/>
      <c r="EG2" s="128"/>
      <c r="EJ2" s="128"/>
      <c r="EM2" s="128"/>
      <c r="EP2" s="128"/>
      <c r="ES2" s="128"/>
    </row>
    <row r="3" spans="1:193" ht="15.75" thickBot="1">
      <c r="A3" s="643" t="s">
        <v>265</v>
      </c>
      <c r="B3" s="634" t="s">
        <v>266</v>
      </c>
      <c r="C3" s="635"/>
      <c r="D3" s="636"/>
      <c r="E3" s="634" t="s">
        <v>267</v>
      </c>
      <c r="F3" s="635"/>
      <c r="G3" s="636"/>
      <c r="H3" s="634" t="s">
        <v>268</v>
      </c>
      <c r="I3" s="635"/>
      <c r="J3" s="636"/>
      <c r="K3" s="634" t="s">
        <v>269</v>
      </c>
      <c r="L3" s="635"/>
      <c r="M3" s="636"/>
      <c r="N3" s="634" t="s">
        <v>270</v>
      </c>
      <c r="O3" s="635"/>
      <c r="P3" s="636"/>
      <c r="Q3" s="634" t="s">
        <v>271</v>
      </c>
      <c r="R3" s="635"/>
      <c r="S3" s="636"/>
      <c r="T3" s="634" t="s">
        <v>272</v>
      </c>
      <c r="U3" s="635"/>
      <c r="V3" s="636"/>
      <c r="W3" s="634" t="s">
        <v>273</v>
      </c>
      <c r="X3" s="635"/>
      <c r="Y3" s="636"/>
      <c r="Z3" s="634" t="s">
        <v>274</v>
      </c>
      <c r="AA3" s="635"/>
      <c r="AB3" s="636"/>
      <c r="AC3" s="640" t="s">
        <v>275</v>
      </c>
      <c r="AD3" s="641"/>
      <c r="AE3" s="642"/>
      <c r="AF3" s="634" t="s">
        <v>276</v>
      </c>
      <c r="AG3" s="635"/>
      <c r="AH3" s="636"/>
      <c r="AI3" s="634" t="s">
        <v>277</v>
      </c>
      <c r="AJ3" s="635"/>
      <c r="AK3" s="636"/>
      <c r="AL3" s="634" t="s">
        <v>278</v>
      </c>
      <c r="AM3" s="635"/>
      <c r="AN3" s="636"/>
      <c r="AO3" s="634" t="s">
        <v>279</v>
      </c>
      <c r="AP3" s="635"/>
      <c r="AQ3" s="636"/>
      <c r="AR3" s="634" t="s">
        <v>280</v>
      </c>
      <c r="AS3" s="635"/>
      <c r="AT3" s="636"/>
      <c r="AU3" s="634" t="s">
        <v>281</v>
      </c>
      <c r="AV3" s="635"/>
      <c r="AW3" s="636"/>
      <c r="AX3" s="634" t="s">
        <v>282</v>
      </c>
      <c r="AY3" s="635"/>
      <c r="AZ3" s="636"/>
      <c r="BA3" s="634" t="s">
        <v>283</v>
      </c>
      <c r="BB3" s="635"/>
      <c r="BC3" s="636"/>
      <c r="BD3" s="634" t="s">
        <v>284</v>
      </c>
      <c r="BE3" s="635"/>
      <c r="BF3" s="636"/>
      <c r="BG3" s="634" t="s">
        <v>285</v>
      </c>
      <c r="BH3" s="635"/>
      <c r="BI3" s="636"/>
      <c r="BJ3" s="634" t="s">
        <v>286</v>
      </c>
      <c r="BK3" s="635"/>
      <c r="BL3" s="636"/>
      <c r="BM3" s="634" t="s">
        <v>287</v>
      </c>
      <c r="BN3" s="635"/>
      <c r="BO3" s="636"/>
      <c r="BP3" s="634" t="s">
        <v>288</v>
      </c>
      <c r="BQ3" s="635"/>
      <c r="BR3" s="636"/>
      <c r="BS3" s="634" t="s">
        <v>289</v>
      </c>
      <c r="BT3" s="635"/>
      <c r="BU3" s="636"/>
      <c r="BV3" s="637" t="s">
        <v>290</v>
      </c>
      <c r="BW3" s="638"/>
      <c r="BX3" s="639"/>
      <c r="BY3" s="637" t="s">
        <v>291</v>
      </c>
      <c r="BZ3" s="638"/>
      <c r="CA3" s="639"/>
      <c r="CB3" s="634" t="s">
        <v>292</v>
      </c>
      <c r="CC3" s="635"/>
      <c r="CD3" s="636"/>
      <c r="CE3" s="634" t="s">
        <v>293</v>
      </c>
      <c r="CF3" s="635"/>
      <c r="CG3" s="636"/>
      <c r="CH3" s="634" t="s">
        <v>294</v>
      </c>
      <c r="CI3" s="635"/>
      <c r="CJ3" s="636"/>
      <c r="CK3" s="634" t="s">
        <v>295</v>
      </c>
      <c r="CL3" s="635"/>
      <c r="CM3" s="636"/>
      <c r="CN3" s="634" t="s">
        <v>296</v>
      </c>
      <c r="CO3" s="635"/>
      <c r="CP3" s="636"/>
      <c r="CQ3" s="634" t="s">
        <v>297</v>
      </c>
      <c r="CR3" s="635"/>
      <c r="CS3" s="636"/>
      <c r="CT3" s="634" t="s">
        <v>298</v>
      </c>
      <c r="CU3" s="635"/>
      <c r="CV3" s="636"/>
      <c r="CW3" s="634" t="s">
        <v>299</v>
      </c>
      <c r="CX3" s="635"/>
      <c r="CY3" s="636"/>
      <c r="CZ3" s="634" t="s">
        <v>300</v>
      </c>
      <c r="DA3" s="635"/>
      <c r="DB3" s="636"/>
      <c r="DC3" s="634" t="s">
        <v>301</v>
      </c>
      <c r="DD3" s="635"/>
      <c r="DE3" s="636"/>
      <c r="DF3" s="634" t="s">
        <v>348</v>
      </c>
      <c r="DG3" s="635"/>
      <c r="DH3" s="636"/>
      <c r="DI3" s="634" t="s">
        <v>349</v>
      </c>
      <c r="DJ3" s="635"/>
      <c r="DK3" s="636"/>
      <c r="DL3" s="634" t="s">
        <v>350</v>
      </c>
      <c r="DM3" s="635"/>
      <c r="DN3" s="636"/>
      <c r="DO3" s="634" t="s">
        <v>302</v>
      </c>
      <c r="DP3" s="635"/>
      <c r="DQ3" s="636"/>
      <c r="DR3" s="634" t="s">
        <v>303</v>
      </c>
      <c r="DS3" s="635"/>
      <c r="DT3" s="636"/>
      <c r="DU3" s="634" t="s">
        <v>304</v>
      </c>
      <c r="DV3" s="635"/>
      <c r="DW3" s="636"/>
      <c r="DX3" s="634" t="s">
        <v>305</v>
      </c>
      <c r="DY3" s="635"/>
      <c r="DZ3" s="636"/>
      <c r="EA3" s="634" t="s">
        <v>306</v>
      </c>
      <c r="EB3" s="635"/>
      <c r="EC3" s="636"/>
      <c r="ED3" s="634" t="s">
        <v>307</v>
      </c>
      <c r="EE3" s="635"/>
      <c r="EF3" s="636"/>
      <c r="EG3" s="634" t="s">
        <v>308</v>
      </c>
      <c r="EH3" s="635"/>
      <c r="EI3" s="636"/>
      <c r="EJ3" s="634" t="s">
        <v>309</v>
      </c>
      <c r="EK3" s="635"/>
      <c r="EL3" s="636"/>
      <c r="EM3" s="634" t="s">
        <v>310</v>
      </c>
      <c r="EN3" s="635"/>
      <c r="EO3" s="636"/>
      <c r="EP3" s="634" t="s">
        <v>311</v>
      </c>
      <c r="EQ3" s="635"/>
      <c r="ER3" s="636"/>
      <c r="ES3" s="634" t="s">
        <v>312</v>
      </c>
      <c r="ET3" s="635"/>
      <c r="EU3" s="636"/>
      <c r="EX3" t="s">
        <v>313</v>
      </c>
      <c r="FE3" t="s">
        <v>314</v>
      </c>
      <c r="FM3" t="s">
        <v>314</v>
      </c>
      <c r="FN3" t="s">
        <v>315</v>
      </c>
    </row>
    <row r="4" spans="1:193" ht="58.5" customHeight="1" thickBot="1">
      <c r="A4" s="644"/>
      <c r="B4" s="130" t="s">
        <v>316</v>
      </c>
      <c r="C4" s="131" t="s">
        <v>317</v>
      </c>
      <c r="D4" s="131" t="s">
        <v>318</v>
      </c>
      <c r="E4" s="130" t="s">
        <v>316</v>
      </c>
      <c r="F4" s="131" t="s">
        <v>317</v>
      </c>
      <c r="G4" s="131" t="s">
        <v>318</v>
      </c>
      <c r="H4" s="130" t="s">
        <v>316</v>
      </c>
      <c r="I4" s="131" t="s">
        <v>317</v>
      </c>
      <c r="J4" s="131" t="s">
        <v>318</v>
      </c>
      <c r="K4" s="130" t="s">
        <v>316</v>
      </c>
      <c r="L4" s="131" t="s">
        <v>317</v>
      </c>
      <c r="M4" s="131" t="s">
        <v>318</v>
      </c>
      <c r="N4" s="130" t="s">
        <v>316</v>
      </c>
      <c r="O4" s="131" t="s">
        <v>317</v>
      </c>
      <c r="P4" s="131" t="s">
        <v>318</v>
      </c>
      <c r="Q4" s="130" t="s">
        <v>316</v>
      </c>
      <c r="R4" s="131" t="s">
        <v>317</v>
      </c>
      <c r="S4" s="131" t="s">
        <v>318</v>
      </c>
      <c r="T4" s="130" t="s">
        <v>316</v>
      </c>
      <c r="U4" s="131" t="s">
        <v>317</v>
      </c>
      <c r="V4" s="131" t="s">
        <v>318</v>
      </c>
      <c r="W4" s="130" t="s">
        <v>316</v>
      </c>
      <c r="X4" s="131" t="s">
        <v>317</v>
      </c>
      <c r="Y4" s="131" t="s">
        <v>318</v>
      </c>
      <c r="Z4" s="130" t="s">
        <v>316</v>
      </c>
      <c r="AA4" s="131" t="s">
        <v>317</v>
      </c>
      <c r="AB4" s="131" t="s">
        <v>318</v>
      </c>
      <c r="AC4" s="130" t="s">
        <v>316</v>
      </c>
      <c r="AD4" s="131" t="s">
        <v>317</v>
      </c>
      <c r="AE4" s="131" t="s">
        <v>318</v>
      </c>
      <c r="AF4" s="132" t="s">
        <v>316</v>
      </c>
      <c r="AG4" s="133" t="s">
        <v>317</v>
      </c>
      <c r="AH4" s="134" t="s">
        <v>318</v>
      </c>
      <c r="AI4" s="132" t="s">
        <v>316</v>
      </c>
      <c r="AJ4" s="133" t="s">
        <v>317</v>
      </c>
      <c r="AK4" s="134" t="s">
        <v>318</v>
      </c>
      <c r="AL4" s="132" t="s">
        <v>316</v>
      </c>
      <c r="AM4" s="133" t="s">
        <v>317</v>
      </c>
      <c r="AN4" s="134" t="s">
        <v>318</v>
      </c>
      <c r="AO4" s="132" t="s">
        <v>316</v>
      </c>
      <c r="AP4" s="133" t="s">
        <v>317</v>
      </c>
      <c r="AQ4" s="134" t="s">
        <v>318</v>
      </c>
      <c r="AR4" s="130" t="s">
        <v>316</v>
      </c>
      <c r="AS4" s="131" t="s">
        <v>317</v>
      </c>
      <c r="AT4" s="131" t="s">
        <v>318</v>
      </c>
      <c r="AU4" s="130" t="s">
        <v>316</v>
      </c>
      <c r="AV4" s="131" t="s">
        <v>317</v>
      </c>
      <c r="AW4" s="131" t="s">
        <v>318</v>
      </c>
      <c r="AX4" s="130" t="s">
        <v>316</v>
      </c>
      <c r="AY4" s="131" t="s">
        <v>317</v>
      </c>
      <c r="AZ4" s="131" t="s">
        <v>318</v>
      </c>
      <c r="BA4" s="130" t="s">
        <v>316</v>
      </c>
      <c r="BB4" s="131" t="s">
        <v>317</v>
      </c>
      <c r="BC4" s="131" t="s">
        <v>318</v>
      </c>
      <c r="BD4" s="130" t="s">
        <v>316</v>
      </c>
      <c r="BE4" s="131" t="s">
        <v>317</v>
      </c>
      <c r="BF4" s="131" t="s">
        <v>318</v>
      </c>
      <c r="BG4" s="130" t="s">
        <v>316</v>
      </c>
      <c r="BH4" s="131" t="s">
        <v>317</v>
      </c>
      <c r="BI4" s="131" t="s">
        <v>318</v>
      </c>
      <c r="BJ4" s="130" t="s">
        <v>316</v>
      </c>
      <c r="BK4" s="131" t="s">
        <v>317</v>
      </c>
      <c r="BL4" s="131" t="s">
        <v>318</v>
      </c>
      <c r="BM4" s="130" t="s">
        <v>316</v>
      </c>
      <c r="BN4" s="131" t="s">
        <v>317</v>
      </c>
      <c r="BO4" s="131" t="s">
        <v>318</v>
      </c>
      <c r="BP4" s="130" t="s">
        <v>316</v>
      </c>
      <c r="BQ4" s="131" t="s">
        <v>317</v>
      </c>
      <c r="BR4" s="131" t="s">
        <v>318</v>
      </c>
      <c r="BS4" s="130" t="s">
        <v>316</v>
      </c>
      <c r="BT4" s="131" t="s">
        <v>317</v>
      </c>
      <c r="BU4" s="131" t="s">
        <v>318</v>
      </c>
      <c r="BV4" s="130" t="s">
        <v>316</v>
      </c>
      <c r="BW4" s="131" t="s">
        <v>317</v>
      </c>
      <c r="BX4" s="131" t="s">
        <v>318</v>
      </c>
      <c r="BY4" s="130" t="s">
        <v>316</v>
      </c>
      <c r="BZ4" s="131" t="s">
        <v>317</v>
      </c>
      <c r="CA4" s="131" t="s">
        <v>318</v>
      </c>
      <c r="CB4" s="130" t="s">
        <v>316</v>
      </c>
      <c r="CC4" s="131" t="s">
        <v>317</v>
      </c>
      <c r="CD4" s="131" t="s">
        <v>318</v>
      </c>
      <c r="CE4" s="130" t="s">
        <v>316</v>
      </c>
      <c r="CF4" s="131" t="s">
        <v>317</v>
      </c>
      <c r="CG4" s="131" t="s">
        <v>318</v>
      </c>
      <c r="CH4" s="130" t="s">
        <v>316</v>
      </c>
      <c r="CI4" s="131" t="s">
        <v>317</v>
      </c>
      <c r="CJ4" s="131" t="s">
        <v>318</v>
      </c>
      <c r="CK4" s="130" t="s">
        <v>316</v>
      </c>
      <c r="CL4" s="131" t="s">
        <v>317</v>
      </c>
      <c r="CM4" s="131" t="s">
        <v>318</v>
      </c>
      <c r="CN4" s="130" t="s">
        <v>316</v>
      </c>
      <c r="CO4" s="131" t="s">
        <v>317</v>
      </c>
      <c r="CP4" s="131" t="s">
        <v>318</v>
      </c>
      <c r="CQ4" s="130" t="s">
        <v>316</v>
      </c>
      <c r="CR4" s="131" t="s">
        <v>317</v>
      </c>
      <c r="CS4" s="131" t="s">
        <v>318</v>
      </c>
      <c r="CT4" s="130" t="s">
        <v>316</v>
      </c>
      <c r="CU4" s="131" t="s">
        <v>317</v>
      </c>
      <c r="CV4" s="131" t="s">
        <v>318</v>
      </c>
      <c r="CW4" s="130" t="s">
        <v>316</v>
      </c>
      <c r="CX4" s="131" t="s">
        <v>317</v>
      </c>
      <c r="CY4" s="131" t="s">
        <v>318</v>
      </c>
      <c r="CZ4" s="130" t="s">
        <v>316</v>
      </c>
      <c r="DA4" s="131" t="s">
        <v>317</v>
      </c>
      <c r="DB4" s="131" t="s">
        <v>318</v>
      </c>
      <c r="DC4" s="130" t="s">
        <v>316</v>
      </c>
      <c r="DD4" s="131" t="s">
        <v>317</v>
      </c>
      <c r="DE4" s="131" t="s">
        <v>318</v>
      </c>
      <c r="DF4" s="130" t="s">
        <v>316</v>
      </c>
      <c r="DG4" s="131" t="s">
        <v>317</v>
      </c>
      <c r="DH4" s="131" t="s">
        <v>318</v>
      </c>
      <c r="DI4" s="130" t="s">
        <v>316</v>
      </c>
      <c r="DJ4" s="131" t="s">
        <v>317</v>
      </c>
      <c r="DK4" s="131" t="s">
        <v>318</v>
      </c>
      <c r="DL4" s="130" t="s">
        <v>316</v>
      </c>
      <c r="DM4" s="131" t="s">
        <v>317</v>
      </c>
      <c r="DN4" s="131" t="s">
        <v>318</v>
      </c>
      <c r="DO4" s="130" t="s">
        <v>316</v>
      </c>
      <c r="DP4" s="131" t="s">
        <v>317</v>
      </c>
      <c r="DQ4" s="131" t="s">
        <v>318</v>
      </c>
      <c r="DR4" s="130" t="s">
        <v>316</v>
      </c>
      <c r="DS4" s="131" t="s">
        <v>317</v>
      </c>
      <c r="DT4" s="131" t="s">
        <v>318</v>
      </c>
      <c r="DU4" s="130" t="s">
        <v>316</v>
      </c>
      <c r="DV4" s="131" t="s">
        <v>317</v>
      </c>
      <c r="DW4" s="131" t="s">
        <v>318</v>
      </c>
      <c r="DX4" s="130" t="s">
        <v>316</v>
      </c>
      <c r="DY4" s="131" t="s">
        <v>317</v>
      </c>
      <c r="DZ4" s="131" t="s">
        <v>318</v>
      </c>
      <c r="EA4" s="130" t="s">
        <v>316</v>
      </c>
      <c r="EB4" s="131" t="s">
        <v>317</v>
      </c>
      <c r="EC4" s="131" t="s">
        <v>318</v>
      </c>
      <c r="ED4" s="130" t="s">
        <v>316</v>
      </c>
      <c r="EE4" s="131" t="s">
        <v>317</v>
      </c>
      <c r="EF4" s="131" t="s">
        <v>318</v>
      </c>
      <c r="EG4" s="132" t="s">
        <v>316</v>
      </c>
      <c r="EH4" s="133" t="s">
        <v>317</v>
      </c>
      <c r="EI4" s="134" t="s">
        <v>318</v>
      </c>
      <c r="EJ4" s="130" t="s">
        <v>316</v>
      </c>
      <c r="EK4" s="131" t="s">
        <v>317</v>
      </c>
      <c r="EL4" s="131" t="s">
        <v>318</v>
      </c>
      <c r="EM4" s="130" t="s">
        <v>316</v>
      </c>
      <c r="EN4" s="131" t="s">
        <v>317</v>
      </c>
      <c r="EO4" s="131" t="s">
        <v>318</v>
      </c>
      <c r="EP4" s="130" t="s">
        <v>316</v>
      </c>
      <c r="EQ4" s="131" t="s">
        <v>317</v>
      </c>
      <c r="ER4" s="131" t="s">
        <v>318</v>
      </c>
      <c r="ES4" s="130" t="s">
        <v>316</v>
      </c>
      <c r="ET4" s="131" t="s">
        <v>317</v>
      </c>
      <c r="EU4" s="131" t="s">
        <v>318</v>
      </c>
      <c r="EX4" s="135" t="s">
        <v>319</v>
      </c>
      <c r="EY4" s="136" t="s">
        <v>166</v>
      </c>
      <c r="EZ4" s="137" t="s">
        <v>167</v>
      </c>
      <c r="FA4" s="136" t="s">
        <v>168</v>
      </c>
      <c r="FB4" s="137" t="s">
        <v>169</v>
      </c>
      <c r="FC4" s="136" t="s">
        <v>170</v>
      </c>
      <c r="FD4" s="138" t="s">
        <v>319</v>
      </c>
      <c r="FE4" s="139" t="s">
        <v>166</v>
      </c>
      <c r="FF4" s="140" t="s">
        <v>167</v>
      </c>
      <c r="FG4" s="141" t="s">
        <v>168</v>
      </c>
      <c r="FH4" s="140" t="s">
        <v>169</v>
      </c>
      <c r="FI4" s="141" t="s">
        <v>170</v>
      </c>
      <c r="FJ4" s="140" t="s">
        <v>320</v>
      </c>
      <c r="FK4" s="140" t="s">
        <v>321</v>
      </c>
      <c r="FL4" s="142"/>
      <c r="FM4" s="139" t="s">
        <v>166</v>
      </c>
      <c r="FN4" s="140" t="s">
        <v>167</v>
      </c>
      <c r="FO4" s="141" t="s">
        <v>168</v>
      </c>
      <c r="FP4" s="140" t="s">
        <v>169</v>
      </c>
      <c r="FQ4" s="141" t="s">
        <v>170</v>
      </c>
      <c r="FR4" s="140" t="s">
        <v>320</v>
      </c>
      <c r="FS4" s="140" t="s">
        <v>321</v>
      </c>
      <c r="FT4" s="140" t="s">
        <v>322</v>
      </c>
      <c r="FU4" s="142"/>
      <c r="FV4" s="143" t="s">
        <v>319</v>
      </c>
      <c r="FW4" s="137" t="s">
        <v>323</v>
      </c>
      <c r="FX4" s="137" t="s">
        <v>324</v>
      </c>
      <c r="FY4" s="137" t="s">
        <v>325</v>
      </c>
      <c r="FZ4" s="137" t="s">
        <v>326</v>
      </c>
    </row>
    <row r="5" spans="1:193">
      <c r="A5" s="144" t="s">
        <v>166</v>
      </c>
      <c r="B5" s="145">
        <f>EY7</f>
        <v>289080.74800418608</v>
      </c>
      <c r="C5" s="146">
        <f>B5*1.07</f>
        <v>309316.40036447911</v>
      </c>
      <c r="D5" s="147">
        <f>C5/$D$1</f>
        <v>44188.05719492559</v>
      </c>
      <c r="E5" s="145">
        <f>EY8-FE8</f>
        <v>337924.50596221408</v>
      </c>
      <c r="F5" s="146">
        <f>E5*1.07</f>
        <v>361579.22137956909</v>
      </c>
      <c r="G5" s="147">
        <f>F5/$G$1</f>
        <v>51654.174482795584</v>
      </c>
      <c r="H5" s="145">
        <f>EY9-FE9</f>
        <v>235984.53619751026</v>
      </c>
      <c r="I5" s="146">
        <f>H5*1.07</f>
        <v>252503.45373133599</v>
      </c>
      <c r="J5" s="147">
        <f>I5/$J$1</f>
        <v>36071.921961619424</v>
      </c>
      <c r="K5" s="145"/>
      <c r="L5" s="146">
        <f>(EY10-FE10)*1.07+FE10*1.1</f>
        <v>0</v>
      </c>
      <c r="M5" s="146">
        <f>L5/$M$1</f>
        <v>0</v>
      </c>
      <c r="N5" s="145">
        <f>EY11-FE11</f>
        <v>169134.30298133937</v>
      </c>
      <c r="O5" s="146">
        <f>N5*1.07</f>
        <v>180973.70419003314</v>
      </c>
      <c r="P5" s="147">
        <f>O5/$P$1</f>
        <v>45243.426047508285</v>
      </c>
      <c r="Q5" s="145">
        <f>EY12</f>
        <v>276146.56783295335</v>
      </c>
      <c r="R5" s="146">
        <f>Q5*1.07</f>
        <v>295476.82758126012</v>
      </c>
      <c r="S5" s="147">
        <f>R5/$S$1</f>
        <v>42210.975368751446</v>
      </c>
      <c r="T5" s="145">
        <f>EY13</f>
        <v>236451.79328276744</v>
      </c>
      <c r="U5" s="146">
        <f>T5*1.07</f>
        <v>253003.41881256117</v>
      </c>
      <c r="V5" s="147">
        <f>U5/$V$1</f>
        <v>31625.427351570146</v>
      </c>
      <c r="W5" s="145">
        <v>0</v>
      </c>
      <c r="X5" s="146">
        <f>W5*1.07</f>
        <v>0</v>
      </c>
      <c r="Y5" s="147">
        <f>X5/$V$1</f>
        <v>0</v>
      </c>
      <c r="Z5" s="145">
        <f>EY14</f>
        <v>192076.74497602633</v>
      </c>
      <c r="AA5" s="146">
        <f>Z5*1.07</f>
        <v>205522.11712434818</v>
      </c>
      <c r="AB5" s="147">
        <f>AA5/$AB$1</f>
        <v>41104.423424869638</v>
      </c>
      <c r="AC5" s="145">
        <f>EY15</f>
        <v>207283.42225272491</v>
      </c>
      <c r="AD5" s="146">
        <f>AC5*1.07</f>
        <v>221793.26181041566</v>
      </c>
      <c r="AE5" s="147">
        <f>AD5/$AE$1</f>
        <v>36965.543635069276</v>
      </c>
      <c r="AF5" s="145">
        <f>EY16</f>
        <v>216119.00526506349</v>
      </c>
      <c r="AG5" s="146">
        <f>AF5*1.07</f>
        <v>231247.33563361794</v>
      </c>
      <c r="AH5" s="147">
        <f>AG5/$AH$1</f>
        <v>46249.46712672359</v>
      </c>
      <c r="AI5" s="145">
        <f>EY17</f>
        <v>229447.66485752753</v>
      </c>
      <c r="AJ5" s="146">
        <f>AI5*1.07</f>
        <v>245509.00139755447</v>
      </c>
      <c r="AK5" s="147">
        <f>AJ5/$AK$1</f>
        <v>35072.714485364922</v>
      </c>
      <c r="AL5" s="145">
        <f>EY18</f>
        <v>228952.28528824393</v>
      </c>
      <c r="AM5" s="146">
        <f>AL5*1.07</f>
        <v>244978.94525842101</v>
      </c>
      <c r="AN5" s="147">
        <f>AM5/$AN$1</f>
        <v>34996.992179774432</v>
      </c>
      <c r="AO5" s="145">
        <f>EY19-FE19</f>
        <v>256476.01024252444</v>
      </c>
      <c r="AP5" s="146">
        <f>AO5*1.07</f>
        <v>274429.33095950115</v>
      </c>
      <c r="AQ5" s="147">
        <f>AP5/$AQ$1</f>
        <v>39204.190137071593</v>
      </c>
      <c r="AR5" s="145">
        <f>EY20</f>
        <v>55186.92374519966</v>
      </c>
      <c r="AS5" s="146">
        <f>AR5*1.07</f>
        <v>59050.008407363639</v>
      </c>
      <c r="AT5" s="147">
        <f>AS5/$AT$1</f>
        <v>14762.50210184091</v>
      </c>
      <c r="AU5" s="145">
        <f>EY21</f>
        <v>68840.708645130027</v>
      </c>
      <c r="AV5" s="146">
        <f>AU5*1.07</f>
        <v>73659.558250289134</v>
      </c>
      <c r="AW5" s="147">
        <f>AV5/$AW$1</f>
        <v>24553.186083429711</v>
      </c>
      <c r="AX5" s="145">
        <f>EY22</f>
        <v>240332.66669557311</v>
      </c>
      <c r="AY5" s="146">
        <f>AX5*1.07</f>
        <v>257155.95336426323</v>
      </c>
      <c r="AZ5" s="147">
        <f>AY5/$AZ$1</f>
        <v>36736.564766323318</v>
      </c>
      <c r="BA5" s="145">
        <f>EY24</f>
        <v>251178.97281853878</v>
      </c>
      <c r="BB5" s="146">
        <f>BA5*1.07</f>
        <v>268761.50091583648</v>
      </c>
      <c r="BC5" s="147">
        <f>BB5/$BC$1</f>
        <v>38394.500130833781</v>
      </c>
      <c r="BD5" s="145">
        <f>EY26-FE26</f>
        <v>293188.33036012907</v>
      </c>
      <c r="BE5" s="146">
        <f>BD5*1.07</f>
        <v>313711.51348533813</v>
      </c>
      <c r="BF5" s="147">
        <f>BE5/$BF$1</f>
        <v>44815.93049790545</v>
      </c>
      <c r="BG5" s="145">
        <f>EY27-FE27-FM27</f>
        <v>183303.22038639066</v>
      </c>
      <c r="BH5" s="146">
        <f>BG5*1.07</f>
        <v>196134.44581343801</v>
      </c>
      <c r="BI5" s="147">
        <f>BH5/$BI$1</f>
        <v>28019.206544776858</v>
      </c>
      <c r="BJ5" s="145">
        <f>EY28</f>
        <v>242121.90808472922</v>
      </c>
      <c r="BK5" s="146">
        <f>BJ5*1.07</f>
        <v>259070.44165066027</v>
      </c>
      <c r="BL5" s="147">
        <f>BK5/$BL$1</f>
        <v>37010.063092951466</v>
      </c>
      <c r="BM5" s="145">
        <f>EY29-FE29</f>
        <v>297135.4306252235</v>
      </c>
      <c r="BN5" s="146">
        <f>BM5*1.07</f>
        <v>317934.91076898918</v>
      </c>
      <c r="BO5" s="147">
        <f>BN5/$BO$1</f>
        <v>45419.272966998455</v>
      </c>
      <c r="BP5" s="145">
        <f>EY30-FE30</f>
        <v>287371.96420900262</v>
      </c>
      <c r="BQ5" s="146">
        <f t="shared" ref="BQ5:BQ13" si="0">BP5*1.07</f>
        <v>307488.00170363282</v>
      </c>
      <c r="BR5" s="147">
        <f>BQ5/$BR$1</f>
        <v>43926.857386233263</v>
      </c>
      <c r="BS5" s="145">
        <f>EY31-FE31</f>
        <v>296714.53078843682</v>
      </c>
      <c r="BT5" s="146">
        <f>BS5*1.07</f>
        <v>317484.5479436274</v>
      </c>
      <c r="BU5" s="147">
        <f>BT5/$BU$1</f>
        <v>45354.935420518203</v>
      </c>
      <c r="BV5" s="145">
        <f>EY32-FE32</f>
        <v>49973.607488425776</v>
      </c>
      <c r="BW5" s="146">
        <f>BV5*1.07</f>
        <v>53471.760012615581</v>
      </c>
      <c r="BX5" s="147">
        <f>BW5/$BX$1</f>
        <v>26735.880006307791</v>
      </c>
      <c r="BY5" s="145">
        <f>EY33-FE33</f>
        <v>148022.86502486188</v>
      </c>
      <c r="BZ5" s="146">
        <f>BY5*1.07</f>
        <v>158384.46557660223</v>
      </c>
      <c r="CA5" s="147">
        <f>BZ5/$CA$1</f>
        <v>31676.893115320447</v>
      </c>
      <c r="CB5" s="145">
        <f>EY34-FE34-FM34</f>
        <v>368157.77440515126</v>
      </c>
      <c r="CC5" s="146">
        <f>CB5*1.07</f>
        <v>393928.81861351186</v>
      </c>
      <c r="CD5" s="147">
        <f>CC5/$CD$1</f>
        <v>56275.545516215978</v>
      </c>
      <c r="CE5" s="145">
        <f>EY35</f>
        <v>453809.82210821228</v>
      </c>
      <c r="CF5" s="146">
        <f>CE5*1.07</f>
        <v>485576.50965578714</v>
      </c>
      <c r="CG5" s="147">
        <f>CF5/$CG$1</f>
        <v>69368.072807969598</v>
      </c>
      <c r="CH5" s="145">
        <f>EY36-FE36-FM36</f>
        <v>442211.07041713706</v>
      </c>
      <c r="CI5" s="146">
        <f>CH5*1.07</f>
        <v>473165.84534633666</v>
      </c>
      <c r="CJ5" s="147">
        <f>CI5/$CJ$1</f>
        <v>67595.120763762374</v>
      </c>
      <c r="CK5" s="145">
        <f>EY37-FE37-FM37</f>
        <v>426069.53415147908</v>
      </c>
      <c r="CL5" s="146">
        <f>CK5*1.07</f>
        <v>455894.40154208266</v>
      </c>
      <c r="CM5" s="147">
        <f>CL5/$CM$1</f>
        <v>65127.771648868955</v>
      </c>
      <c r="CN5" s="145">
        <f>EY38-FE38-FM38</f>
        <v>451174.38281297387</v>
      </c>
      <c r="CO5" s="146">
        <f>CN5*1.07</f>
        <v>482756.5896098821</v>
      </c>
      <c r="CP5" s="146">
        <f>CO5/$CP$1</f>
        <v>68965.227087126012</v>
      </c>
      <c r="CQ5" s="145">
        <f>EY39-FE39-FM39</f>
        <v>394388.92194235278</v>
      </c>
      <c r="CR5" s="146">
        <f>CQ5*1.07</f>
        <v>421996.1464783175</v>
      </c>
      <c r="CS5" s="146">
        <f>CR5/$CS$1</f>
        <v>60285.163782616786</v>
      </c>
      <c r="CT5" s="145">
        <f>EY40-FE40-FM40</f>
        <v>426740.19433213031</v>
      </c>
      <c r="CU5" s="146">
        <f>CT5*1.07</f>
        <v>456612.00793537946</v>
      </c>
      <c r="CV5" s="146">
        <f>CU5/$CV$1</f>
        <v>65230.286847911353</v>
      </c>
      <c r="CW5" s="145">
        <f>EY41-FE41-FM41</f>
        <v>393933.86812710605</v>
      </c>
      <c r="CX5" s="146">
        <f>CW5*1.07</f>
        <v>421509.23889600352</v>
      </c>
      <c r="CY5" s="146">
        <f>CX5/$CV$1</f>
        <v>60215.605556571929</v>
      </c>
      <c r="CZ5" s="145">
        <f>EY42-FE42-FM42</f>
        <v>376211.49896391551</v>
      </c>
      <c r="DA5" s="146">
        <f>CZ5*1.07</f>
        <v>402546.30389138963</v>
      </c>
      <c r="DB5" s="146">
        <f>DA5/$DB$1</f>
        <v>67091.050648564938</v>
      </c>
      <c r="DC5" s="145">
        <f>EY43-FE43-FM43</f>
        <v>494577.84403116524</v>
      </c>
      <c r="DD5" s="146">
        <f>DC5*1.07</f>
        <v>529198.29311334679</v>
      </c>
      <c r="DE5" s="146">
        <f>DD5/$DE$1</f>
        <v>75599.756159049546</v>
      </c>
      <c r="DF5" s="145">
        <v>497925.88961529685</v>
      </c>
      <c r="DG5" s="146">
        <f>DF5*1.07</f>
        <v>532780.70188836765</v>
      </c>
      <c r="DH5" s="146">
        <f>DG5/$DH$1</f>
        <v>76111.528841195381</v>
      </c>
      <c r="DI5" s="145">
        <f>EY45-FE45-FM45</f>
        <v>0</v>
      </c>
      <c r="DJ5" s="146">
        <f>DI5*1.07</f>
        <v>0</v>
      </c>
      <c r="DK5" s="146">
        <f>DJ5/$DK$1</f>
        <v>0</v>
      </c>
      <c r="DL5" s="145">
        <f>EY46-FM46-FE46</f>
        <v>0</v>
      </c>
      <c r="DM5" s="146">
        <f t="shared" ref="DM5:DM13" si="1">DL5*1.07</f>
        <v>0</v>
      </c>
      <c r="DN5" s="146">
        <f>DM5/$DN$1</f>
        <v>0</v>
      </c>
      <c r="DO5" s="145">
        <f>EY47-FE47-FM47</f>
        <v>0</v>
      </c>
      <c r="DP5" s="146">
        <f>DO5*1.07</f>
        <v>0</v>
      </c>
      <c r="DQ5" s="146">
        <f t="shared" ref="DQ5:DQ13" si="2">DP5/$DQ$1</f>
        <v>0</v>
      </c>
      <c r="DR5" s="145">
        <f>EY48-FE48-FM48</f>
        <v>0</v>
      </c>
      <c r="DS5" s="146">
        <f>DR5*1.07</f>
        <v>0</v>
      </c>
      <c r="DT5" s="146">
        <f t="shared" ref="DT5:DT13" si="3">DS5/$DT$1</f>
        <v>0</v>
      </c>
      <c r="DU5" s="145">
        <v>218903.12862133016</v>
      </c>
      <c r="DV5" s="146">
        <v>234226.34762482328</v>
      </c>
      <c r="DW5" s="146">
        <v>33460.906803546182</v>
      </c>
      <c r="DX5" s="145">
        <f>EY50-FE50</f>
        <v>0</v>
      </c>
      <c r="DY5" s="146">
        <f t="shared" ref="DY5:DY11" si="4">DX5*1.07</f>
        <v>0</v>
      </c>
      <c r="DZ5" s="146">
        <f t="shared" ref="DZ5:DZ11" si="5">DY5/$DZ$1</f>
        <v>0</v>
      </c>
      <c r="EA5" s="145">
        <f>EY51-FE51-FM51</f>
        <v>0</v>
      </c>
      <c r="EB5" s="146">
        <f>EA5*1.07</f>
        <v>0</v>
      </c>
      <c r="EC5" s="146">
        <f>EB5/$EC$1</f>
        <v>0</v>
      </c>
      <c r="ED5" s="145">
        <f>EY52-FE52-FM52</f>
        <v>0</v>
      </c>
      <c r="EE5" s="146">
        <f>ED5*1.07</f>
        <v>0</v>
      </c>
      <c r="EF5" s="146">
        <f>EE5/$EF$1</f>
        <v>0</v>
      </c>
      <c r="EG5" s="148">
        <f>EY53-FE53-FM53</f>
        <v>0</v>
      </c>
      <c r="EH5" s="149">
        <f>EG5*1.07</f>
        <v>0</v>
      </c>
      <c r="EI5" s="149">
        <f>EH5/$EI$1</f>
        <v>0</v>
      </c>
      <c r="EJ5" s="150">
        <f>EY54-FE54-FM54</f>
        <v>0</v>
      </c>
      <c r="EK5" s="151">
        <f>EJ5*1.07</f>
        <v>0</v>
      </c>
      <c r="EL5" s="151">
        <f>EK5/$EL$1</f>
        <v>0</v>
      </c>
      <c r="EM5" s="150">
        <f>EY55-FE55</f>
        <v>0</v>
      </c>
      <c r="EN5" s="151">
        <f>EM5*1.07</f>
        <v>0</v>
      </c>
      <c r="EO5" s="151">
        <f>EN5/$EO$1</f>
        <v>0</v>
      </c>
      <c r="EP5" s="150">
        <f>EY56-FE56</f>
        <v>0</v>
      </c>
      <c r="EQ5" s="151">
        <f>EP5*1.07</f>
        <v>0</v>
      </c>
      <c r="ER5" s="151">
        <f>EQ5/$ER$1</f>
        <v>0</v>
      </c>
      <c r="ES5" s="150">
        <f>EY57</f>
        <v>0</v>
      </c>
      <c r="ET5" s="151">
        <f>ES5*1.07</f>
        <v>0</v>
      </c>
      <c r="EU5" s="151">
        <f>ET5/$EU$1</f>
        <v>0</v>
      </c>
      <c r="EX5" s="152">
        <v>2</v>
      </c>
      <c r="EY5" s="153"/>
      <c r="EZ5" s="153"/>
      <c r="FA5" s="153"/>
      <c r="FB5" s="153"/>
      <c r="FC5" s="153"/>
      <c r="FD5" s="154">
        <v>2</v>
      </c>
      <c r="FE5" s="155"/>
      <c r="FF5" s="153"/>
      <c r="FG5" s="153"/>
      <c r="FH5" s="153"/>
      <c r="FI5" s="153"/>
      <c r="FJ5" s="153"/>
      <c r="FK5" s="153"/>
      <c r="FL5" s="156"/>
      <c r="FM5" s="155"/>
      <c r="FN5" s="153"/>
      <c r="FO5" s="153"/>
      <c r="FP5" s="153"/>
      <c r="FQ5" s="153"/>
      <c r="FR5" s="153"/>
      <c r="FS5" s="153"/>
      <c r="FT5" s="153"/>
      <c r="FU5" s="156"/>
      <c r="FV5" s="157">
        <v>2</v>
      </c>
      <c r="FW5" s="158"/>
      <c r="FX5" s="158"/>
      <c r="FY5" s="158"/>
      <c r="FZ5" s="158">
        <f>FW5+FX5</f>
        <v>0</v>
      </c>
      <c r="GA5" s="159"/>
    </row>
    <row r="6" spans="1:193">
      <c r="A6" s="160" t="s">
        <v>327</v>
      </c>
      <c r="B6" s="161">
        <f>EZ7-FF7</f>
        <v>10089.142386851088</v>
      </c>
      <c r="C6" s="162">
        <f>B6*1.07</f>
        <v>10795.382353930665</v>
      </c>
      <c r="D6" s="163">
        <f t="shared" ref="D6:D29" si="6">C6/$D$1</f>
        <v>1542.1974791329521</v>
      </c>
      <c r="E6" s="161">
        <f>EZ8-FF8</f>
        <v>11843.296973676603</v>
      </c>
      <c r="F6" s="162">
        <f t="shared" ref="F6:F13" si="7">E6*1.07</f>
        <v>12672.327761833965</v>
      </c>
      <c r="G6" s="163">
        <f t="shared" ref="G6:G13" si="8">F6/$G$1</f>
        <v>1810.3325374048522</v>
      </c>
      <c r="H6" s="161">
        <f>EZ9-FF9</f>
        <v>8257.9979682623107</v>
      </c>
      <c r="I6" s="162">
        <f t="shared" ref="I6:I13" si="9">H6*1.07</f>
        <v>8836.0578260406728</v>
      </c>
      <c r="J6" s="163">
        <f t="shared" ref="J6:J13" si="10">I6/$J$1</f>
        <v>1262.2939751486676</v>
      </c>
      <c r="K6" s="161"/>
      <c r="L6" s="162">
        <f>K6*1.07</f>
        <v>0</v>
      </c>
      <c r="M6" s="162">
        <f t="shared" ref="M6:M13" si="11">L6/$M$1</f>
        <v>0</v>
      </c>
      <c r="N6" s="161">
        <f>EZ11-FF11</f>
        <v>5919.1062385525947</v>
      </c>
      <c r="O6" s="162">
        <f>N6*1.07</f>
        <v>6333.4436752512765</v>
      </c>
      <c r="P6" s="163">
        <f t="shared" ref="P6:P13" si="12">O6/$P$1</f>
        <v>1583.3609188128191</v>
      </c>
      <c r="Q6" s="161">
        <f>EZ12</f>
        <v>9623.5070438673738</v>
      </c>
      <c r="R6" s="162">
        <f>Q6*1.07</f>
        <v>10297.152536938091</v>
      </c>
      <c r="S6" s="163">
        <f t="shared" ref="S6:S13" si="13">R6/$S$1</f>
        <v>1471.0217909911557</v>
      </c>
      <c r="T6" s="161">
        <f>EZ13</f>
        <v>8156.332904116065</v>
      </c>
      <c r="U6" s="162">
        <f>T6*1.07</f>
        <v>8727.2762074041893</v>
      </c>
      <c r="V6" s="163">
        <f t="shared" ref="V6:V13" si="14">U6/$V$1</f>
        <v>1090.9095259255237</v>
      </c>
      <c r="W6" s="161">
        <v>0</v>
      </c>
      <c r="X6" s="162">
        <f>W6*1.07</f>
        <v>0</v>
      </c>
      <c r="Y6" s="163">
        <f t="shared" ref="Y6:Y13" si="15">X6/$V$1</f>
        <v>0</v>
      </c>
      <c r="Z6" s="161">
        <f>EZ14</f>
        <v>6721.2919722876568</v>
      </c>
      <c r="AA6" s="162">
        <f t="shared" ref="AA6:AA12" si="16">Z6*1.07</f>
        <v>7191.7824103477933</v>
      </c>
      <c r="AB6" s="163">
        <f t="shared" ref="AB6:AB13" si="17">AA6/$AB$1</f>
        <v>1438.3564820695588</v>
      </c>
      <c r="AC6" s="161">
        <f>EZ15</f>
        <v>7151.5296851482899</v>
      </c>
      <c r="AD6" s="162">
        <f t="shared" ref="AD6:AD13" si="18">AC6*1.07</f>
        <v>7652.1367631086705</v>
      </c>
      <c r="AE6" s="163">
        <f t="shared" ref="AE6:AE13" si="19">AD6/$AE$1</f>
        <v>1275.3561271847784</v>
      </c>
      <c r="AF6" s="161">
        <f>EZ16</f>
        <v>7599.091923971906</v>
      </c>
      <c r="AG6" s="162">
        <f t="shared" ref="AG6:AG13" si="20">AF6*1.07</f>
        <v>8131.0283586499399</v>
      </c>
      <c r="AH6" s="163">
        <f t="shared" ref="AH6:AH13" si="21">AG6/$AH$1</f>
        <v>1626.2056717299879</v>
      </c>
      <c r="AI6" s="161">
        <f>EZ17</f>
        <v>7989.7774812411744</v>
      </c>
      <c r="AJ6" s="162">
        <f t="shared" ref="AJ6:AJ13" si="22">AI6*1.07</f>
        <v>8549.0619049280576</v>
      </c>
      <c r="AK6" s="163">
        <f t="shared" ref="AK6:AK13" si="23">AJ6/$AK$1</f>
        <v>1221.2945578468655</v>
      </c>
      <c r="AL6" s="161">
        <f>EZ18</f>
        <v>7852.8291690599626</v>
      </c>
      <c r="AM6" s="162">
        <f t="shared" ref="AM6:AM13" si="24">AL6*1.07</f>
        <v>8402.5272108941608</v>
      </c>
      <c r="AN6" s="163">
        <f t="shared" ref="AN6:AN13" si="25">AM6/$AN$1</f>
        <v>1200.3610301277372</v>
      </c>
      <c r="AO6" s="161">
        <f>EZ19-FF19</f>
        <v>9031.5329056949231</v>
      </c>
      <c r="AP6" s="162">
        <f>AO6*1.07</f>
        <v>9663.7402090935684</v>
      </c>
      <c r="AQ6" s="163">
        <f t="shared" ref="AQ6:AQ13" si="26">AP6/$AQ$1</f>
        <v>1380.5343155847954</v>
      </c>
      <c r="AR6" s="161">
        <f>EZ20</f>
        <v>1891.7680751644129</v>
      </c>
      <c r="AS6" s="162">
        <f>AR6*1.07</f>
        <v>2024.191840425922</v>
      </c>
      <c r="AT6" s="163">
        <f t="shared" ref="AT6:AT13" si="27">AS6/$AT$1</f>
        <v>506.0479601064805</v>
      </c>
      <c r="AU6" s="161">
        <f>EZ21</f>
        <v>2444.4774224900643</v>
      </c>
      <c r="AV6" s="162">
        <f>AU6*1.07</f>
        <v>2615.5908420643691</v>
      </c>
      <c r="AW6" s="163">
        <f t="shared" ref="AW6:AW13" si="28">AV6/$AW$1</f>
        <v>871.86361402145633</v>
      </c>
      <c r="AX6" s="161">
        <f>EZ22</f>
        <v>8534.134796445067</v>
      </c>
      <c r="AY6" s="162">
        <f>AX6*1.07</f>
        <v>9131.5242321962214</v>
      </c>
      <c r="AZ6" s="163">
        <f t="shared" ref="AZ6:AZ13" si="29">AY6/$AZ$1</f>
        <v>1304.5034617423173</v>
      </c>
      <c r="BA6" s="161">
        <f>EZ24</f>
        <v>8790.3303131973244</v>
      </c>
      <c r="BB6" s="162">
        <f t="shared" ref="BB6:BB13" si="30">BA6*1.07</f>
        <v>9405.6534351211376</v>
      </c>
      <c r="BC6" s="163">
        <f t="shared" ref="BC6:BC13" si="31">BB6/$BC$1</f>
        <v>1343.6647764458769</v>
      </c>
      <c r="BD6" s="161">
        <f>EZ26-FF26</f>
        <v>10359.336586641233</v>
      </c>
      <c r="BE6" s="162">
        <f t="shared" ref="BE6:BE13" si="32">BD6*1.07</f>
        <v>11084.490147706119</v>
      </c>
      <c r="BF6" s="163">
        <f t="shared" ref="BF6:BF13" si="33">BE6/$BF$1</f>
        <v>1583.4985925294457</v>
      </c>
      <c r="BG6" s="161">
        <f>EZ27-FF27-FN27</f>
        <v>6489.5590847394915</v>
      </c>
      <c r="BH6" s="162">
        <f t="shared" ref="BH6:BH13" si="34">BG6*1.07</f>
        <v>6943.8282206712565</v>
      </c>
      <c r="BI6" s="163">
        <f t="shared" ref="BI6:BI29" si="35">BH6/$BI$1</f>
        <v>991.97546009589382</v>
      </c>
      <c r="BJ6" s="161">
        <f>EZ28</f>
        <v>8536.3545661830794</v>
      </c>
      <c r="BK6" s="162">
        <f t="shared" ref="BK6:BK13" si="36">BJ6*1.07</f>
        <v>9133.8993858158956</v>
      </c>
      <c r="BL6" s="163">
        <f t="shared" ref="BL6:BL13" si="37">BK6/$BL$1</f>
        <v>1304.8427694022707</v>
      </c>
      <c r="BM6" s="161">
        <f>EZ29-FF29</f>
        <v>10491.586738975044</v>
      </c>
      <c r="BN6" s="162">
        <f t="shared" ref="BN6:BN13" si="38">BM6*1.07</f>
        <v>11225.997810703297</v>
      </c>
      <c r="BO6" s="163">
        <f t="shared" ref="BO6:BO13" si="39">BN6/$BO$1</f>
        <v>1603.7139729576138</v>
      </c>
      <c r="BP6" s="161">
        <f>EZ30-FF30</f>
        <v>10198.528888526767</v>
      </c>
      <c r="BQ6" s="162">
        <f t="shared" si="0"/>
        <v>10912.425910723641</v>
      </c>
      <c r="BR6" s="163">
        <f t="shared" ref="BR6:BR13" si="40">BQ6/$BR$1</f>
        <v>1558.9179872462344</v>
      </c>
      <c r="BS6" s="161">
        <f>EZ31-FF31</f>
        <v>10425.636698222796</v>
      </c>
      <c r="BT6" s="162">
        <f t="shared" ref="BT6:BT13" si="41">BS6*1.07</f>
        <v>11155.431267098393</v>
      </c>
      <c r="BU6" s="163">
        <f t="shared" ref="BU6:BU13" si="42">BT6/$BU$1</f>
        <v>1593.6330381569132</v>
      </c>
      <c r="BV6" s="161">
        <f>EZ32-FF32</f>
        <v>1767.5985172363105</v>
      </c>
      <c r="BW6" s="162">
        <f t="shared" ref="BW6:BW13" si="43">BV6*1.07</f>
        <v>1891.3304134428524</v>
      </c>
      <c r="BX6" s="163">
        <f t="shared" ref="BX6:BX13" si="44">BW6/$BX$1</f>
        <v>945.66520672142622</v>
      </c>
      <c r="BY6" s="161">
        <f>EZ33-FF33</f>
        <v>5204.0170674198889</v>
      </c>
      <c r="BZ6" s="162">
        <f t="shared" ref="BZ6:BZ13" si="45">BY6*1.07</f>
        <v>5568.2982621392812</v>
      </c>
      <c r="CA6" s="163">
        <f t="shared" ref="CA6:CA13" si="46">BZ6/$CA$1</f>
        <v>1113.6596524278561</v>
      </c>
      <c r="CB6" s="161">
        <f>EZ34-FF34-FN34</f>
        <v>12913.042044864014</v>
      </c>
      <c r="CC6" s="162">
        <f t="shared" ref="CC6:CC13" si="47">CB6*1.07</f>
        <v>13816.954988004496</v>
      </c>
      <c r="CD6" s="163">
        <f t="shared" ref="CD6:CD13" si="48">CC6/$CD$1</f>
        <v>1973.850712572071</v>
      </c>
      <c r="CE6" s="161">
        <f>EZ35</f>
        <v>16073.641957298794</v>
      </c>
      <c r="CF6" s="162">
        <f>CE6*1.07</f>
        <v>17198.796894309711</v>
      </c>
      <c r="CG6" s="163">
        <f t="shared" ref="CG6:CG13" si="49">CF6/$CG$1</f>
        <v>2456.9709849013875</v>
      </c>
      <c r="CH6" s="161">
        <f>EZ36-FF36-FN36</f>
        <v>15632.112194921412</v>
      </c>
      <c r="CI6" s="162">
        <f t="shared" ref="CI6:CI13" si="50">CH6*1.07</f>
        <v>16726.360048565912</v>
      </c>
      <c r="CJ6" s="163">
        <f t="shared" ref="CJ6:CJ13" si="51">CI6/$CJ$1</f>
        <v>2389.4800069379876</v>
      </c>
      <c r="CK6" s="161">
        <f>EZ37-FF37-FN37</f>
        <v>15014.313425680675</v>
      </c>
      <c r="CL6" s="162">
        <f t="shared" ref="CL6:CL13" si="52">CK6*1.07</f>
        <v>16065.315365478324</v>
      </c>
      <c r="CM6" s="163">
        <f t="shared" ref="CM6:CM29" si="53">CL6/$CM$1</f>
        <v>2295.0450522111892</v>
      </c>
      <c r="CN6" s="161">
        <f>EZ38-FF38-FN38</f>
        <v>15961.689341642059</v>
      </c>
      <c r="CO6" s="162">
        <f>CN6*1.07</f>
        <v>17079.007595557003</v>
      </c>
      <c r="CP6" s="162">
        <f t="shared" ref="CP6:CP13" si="54">CO6/$CP$1</f>
        <v>2439.8582279367147</v>
      </c>
      <c r="CQ6" s="161">
        <f>EZ39-FF39-FN39</f>
        <v>13917.377270559726</v>
      </c>
      <c r="CR6" s="162">
        <f t="shared" ref="CR6:CR13" si="55">CQ6*1.07</f>
        <v>14891.593679498907</v>
      </c>
      <c r="CS6" s="162">
        <f t="shared" ref="CS6:CS13" si="56">CR6/$CS$1</f>
        <v>2127.3705256427011</v>
      </c>
      <c r="CT6" s="161">
        <f>EZ40-FF40-FN40</f>
        <v>15075.262695133391</v>
      </c>
      <c r="CU6" s="162">
        <f t="shared" ref="CU6:CU13" si="57">CT6*1.07</f>
        <v>16130.53108379273</v>
      </c>
      <c r="CV6" s="162">
        <f t="shared" ref="CV6:CV13" si="58">CU6/$CV$1</f>
        <v>2304.3615833989616</v>
      </c>
      <c r="CW6" s="161">
        <f>EZ41-FF41-FN41</f>
        <v>13986.18961531332</v>
      </c>
      <c r="CX6" s="162">
        <f t="shared" ref="CX6:CX13" si="59">CW6*1.07</f>
        <v>14965.222888385253</v>
      </c>
      <c r="CY6" s="162">
        <f t="shared" ref="CY6:CY13" si="60">CX6/$CV$1</f>
        <v>2137.888984055036</v>
      </c>
      <c r="CZ6" s="161">
        <f>EZ42-FF42-FN42</f>
        <v>13350.050609858594</v>
      </c>
      <c r="DA6" s="162">
        <f t="shared" ref="DA6:DA13" si="61">CZ6*1.07</f>
        <v>14284.554152548697</v>
      </c>
      <c r="DB6" s="162">
        <f t="shared" ref="DB6:DB13" si="62">DA6/$DB$1</f>
        <v>2380.759025424783</v>
      </c>
      <c r="DC6" s="161">
        <f>EZ43-FF43-FN43</f>
        <v>17519.40973332047</v>
      </c>
      <c r="DD6" s="162">
        <f t="shared" ref="DD6:DD13" si="63">DC6*1.07</f>
        <v>18745.768414652903</v>
      </c>
      <c r="DE6" s="162">
        <f t="shared" ref="DE6:DE13" si="64">DD6/$DE$1</f>
        <v>2677.9669163789863</v>
      </c>
      <c r="DF6" s="161">
        <v>17706.982721507935</v>
      </c>
      <c r="DG6" s="162">
        <f t="shared" ref="DG6:DG13" si="65">DF6*1.07</f>
        <v>18946.47151201349</v>
      </c>
      <c r="DH6" s="162">
        <f t="shared" ref="DH6:DH13" si="66">DG6/$DH$1</f>
        <v>2706.6387874304987</v>
      </c>
      <c r="DI6" s="161">
        <f>EZ45-FF45-FN45</f>
        <v>0</v>
      </c>
      <c r="DJ6" s="162">
        <f t="shared" ref="DJ6:DJ13" si="67">DI6*1.07</f>
        <v>0</v>
      </c>
      <c r="DK6" s="162">
        <f t="shared" ref="DK6:DK13" si="68">DJ6/$DK$1</f>
        <v>0</v>
      </c>
      <c r="DL6" s="161">
        <f>EZ46-FN46-FF46</f>
        <v>0</v>
      </c>
      <c r="DM6" s="162">
        <f t="shared" si="1"/>
        <v>0</v>
      </c>
      <c r="DN6" s="162">
        <f t="shared" ref="DN6:DN12" si="69">DM6/$DN$1</f>
        <v>0</v>
      </c>
      <c r="DO6" s="161">
        <f>EZ47-FF47-FN47</f>
        <v>0</v>
      </c>
      <c r="DP6" s="162">
        <f>DO6*1.07</f>
        <v>0</v>
      </c>
      <c r="DQ6" s="162">
        <f t="shared" si="2"/>
        <v>0</v>
      </c>
      <c r="DR6" s="161">
        <f>EZ48-FF48-FN48</f>
        <v>0</v>
      </c>
      <c r="DS6" s="162">
        <f t="shared" ref="DS6:DS13" si="70">DR6*1.07</f>
        <v>0</v>
      </c>
      <c r="DT6" s="162">
        <f t="shared" si="3"/>
        <v>0</v>
      </c>
      <c r="DU6" s="161">
        <v>7691.8441861639003</v>
      </c>
      <c r="DV6" s="162">
        <v>8230.2732791953731</v>
      </c>
      <c r="DW6" s="162">
        <v>1175.753325599339</v>
      </c>
      <c r="DX6" s="161">
        <f>EZ50-FF50</f>
        <v>0</v>
      </c>
      <c r="DY6" s="162">
        <f t="shared" si="4"/>
        <v>0</v>
      </c>
      <c r="DZ6" s="162">
        <f t="shared" si="5"/>
        <v>0</v>
      </c>
      <c r="EA6" s="161">
        <f>EZ51-FF51-FN51</f>
        <v>0</v>
      </c>
      <c r="EB6" s="162">
        <f t="shared" ref="EB6:EB13" si="71">EA6*1.07</f>
        <v>0</v>
      </c>
      <c r="EC6" s="162">
        <f t="shared" ref="EC6:EC13" si="72">EB6/$EC$1</f>
        <v>0</v>
      </c>
      <c r="ED6" s="161">
        <f>EZ52-FN52</f>
        <v>0</v>
      </c>
      <c r="EE6" s="162">
        <f t="shared" ref="EE6:EE13" si="73">ED6*1.07</f>
        <v>0</v>
      </c>
      <c r="EF6" s="162">
        <f t="shared" ref="EF6:EF11" si="74">EE6/$EF$1</f>
        <v>0</v>
      </c>
      <c r="EG6" s="161">
        <f>EZ53-FF53-FN53</f>
        <v>0</v>
      </c>
      <c r="EH6" s="162">
        <f>EG6*1.07</f>
        <v>0</v>
      </c>
      <c r="EI6" s="162">
        <f>EH6/$EI$1</f>
        <v>0</v>
      </c>
      <c r="EJ6" s="164">
        <f>EZ54-FF54-FN54</f>
        <v>0</v>
      </c>
      <c r="EK6" s="165">
        <f t="shared" ref="EK6:EK13" si="75">EJ6*1.07</f>
        <v>0</v>
      </c>
      <c r="EL6" s="165">
        <f t="shared" ref="EL6:EL13" si="76">EK6/$EL$1</f>
        <v>0</v>
      </c>
      <c r="EM6" s="164">
        <f>EZ55-FF55</f>
        <v>0</v>
      </c>
      <c r="EN6" s="165">
        <f t="shared" ref="EN6:EN13" si="77">EM6*1.07</f>
        <v>0</v>
      </c>
      <c r="EO6" s="165">
        <f t="shared" ref="EO6:EO13" si="78">EN6/$EO$1</f>
        <v>0</v>
      </c>
      <c r="EP6" s="164">
        <f>EZ56-FF56</f>
        <v>0</v>
      </c>
      <c r="EQ6" s="165">
        <f t="shared" ref="EQ6:EQ13" si="79">EP6*1.07</f>
        <v>0</v>
      </c>
      <c r="ER6" s="165">
        <f t="shared" ref="ER6:ER13" si="80">EQ6/$ER$1</f>
        <v>0</v>
      </c>
      <c r="ES6" s="164">
        <f>EZ57</f>
        <v>0</v>
      </c>
      <c r="ET6" s="165">
        <f t="shared" ref="ET6:ET13" si="81">ES6*1.07</f>
        <v>0</v>
      </c>
      <c r="EU6" s="165">
        <f t="shared" ref="EU6:EU13" si="82">ET6/$EU$1</f>
        <v>0</v>
      </c>
      <c r="EX6" s="152">
        <v>3</v>
      </c>
      <c r="EY6" s="153"/>
      <c r="EZ6" s="153"/>
      <c r="FA6" s="153"/>
      <c r="FB6" s="153"/>
      <c r="FC6" s="153"/>
      <c r="FD6" s="154">
        <v>3</v>
      </c>
      <c r="FE6" s="155"/>
      <c r="FF6" s="153"/>
      <c r="FG6" s="153"/>
      <c r="FH6" s="153"/>
      <c r="FI6" s="153"/>
      <c r="FJ6" s="153"/>
      <c r="FK6" s="153"/>
      <c r="FL6" s="156"/>
      <c r="FM6" s="155"/>
      <c r="FN6" s="153"/>
      <c r="FO6" s="153"/>
      <c r="FP6" s="153"/>
      <c r="FQ6" s="153"/>
      <c r="FR6" s="153"/>
      <c r="FS6" s="153"/>
      <c r="FT6" s="153"/>
      <c r="FU6" s="156"/>
      <c r="FV6" s="157">
        <v>3</v>
      </c>
      <c r="FW6" s="158"/>
      <c r="FX6" s="158"/>
      <c r="FY6" s="158"/>
      <c r="FZ6" s="158">
        <f>FW6+FX6</f>
        <v>0</v>
      </c>
      <c r="GA6" s="159"/>
    </row>
    <row r="7" spans="1:193">
      <c r="A7" s="160" t="s">
        <v>328</v>
      </c>
      <c r="B7" s="161">
        <f>FA7</f>
        <v>8672.4224401255833</v>
      </c>
      <c r="C7" s="162">
        <f>B7*1.07</f>
        <v>9279.4920109343748</v>
      </c>
      <c r="D7" s="163">
        <f t="shared" si="6"/>
        <v>1325.6417158477677</v>
      </c>
      <c r="E7" s="161">
        <f>FA8-FG8</f>
        <v>10137.735178866422</v>
      </c>
      <c r="F7" s="162">
        <f t="shared" si="7"/>
        <v>10847.376641387073</v>
      </c>
      <c r="G7" s="163">
        <f t="shared" si="8"/>
        <v>1549.6252344838674</v>
      </c>
      <c r="H7" s="161">
        <f>FA9-FG9</f>
        <v>7079.5360859253087</v>
      </c>
      <c r="I7" s="162">
        <f t="shared" si="9"/>
        <v>7575.1036119400806</v>
      </c>
      <c r="J7" s="163">
        <f t="shared" si="10"/>
        <v>1082.157658848583</v>
      </c>
      <c r="K7" s="161"/>
      <c r="L7" s="162">
        <f>(FA10-FG10)*1.07+FG10*1.1</f>
        <v>0</v>
      </c>
      <c r="M7" s="162">
        <f t="shared" si="11"/>
        <v>0</v>
      </c>
      <c r="N7" s="161">
        <f>FA11-FG11</f>
        <v>5074.0290894401815</v>
      </c>
      <c r="O7" s="162">
        <f>N7*1.07</f>
        <v>5429.2111257009947</v>
      </c>
      <c r="P7" s="163">
        <f t="shared" si="12"/>
        <v>1357.3027814252487</v>
      </c>
      <c r="Q7" s="161">
        <f>FA12</f>
        <v>8284.3970349886004</v>
      </c>
      <c r="R7" s="162">
        <f>Q7*1.07</f>
        <v>8864.3048274378034</v>
      </c>
      <c r="S7" s="163">
        <f t="shared" si="13"/>
        <v>1266.3292610625433</v>
      </c>
      <c r="T7" s="161">
        <f>FA13</f>
        <v>7093.5537984830216</v>
      </c>
      <c r="U7" s="162">
        <f>T7*1.07</f>
        <v>7590.1025643768335</v>
      </c>
      <c r="V7" s="163" t="s">
        <v>329</v>
      </c>
      <c r="W7" s="161">
        <v>0</v>
      </c>
      <c r="X7" s="162">
        <f>W7*1.07</f>
        <v>0</v>
      </c>
      <c r="Y7" s="163">
        <f t="shared" si="15"/>
        <v>0</v>
      </c>
      <c r="Z7" s="161">
        <f>FA14</f>
        <v>5762.3023492807897</v>
      </c>
      <c r="AA7" s="162">
        <f t="shared" si="16"/>
        <v>6165.6635137304456</v>
      </c>
      <c r="AB7" s="163">
        <f t="shared" si="17"/>
        <v>1233.1327027460891</v>
      </c>
      <c r="AC7" s="161">
        <f>FA15</f>
        <v>6218.5026675817489</v>
      </c>
      <c r="AD7" s="162">
        <f t="shared" si="18"/>
        <v>6653.7978543124718</v>
      </c>
      <c r="AE7" s="163">
        <f t="shared" si="19"/>
        <v>1108.9663090520787</v>
      </c>
      <c r="AF7" s="161">
        <f>FA16</f>
        <v>6483.5701579519055</v>
      </c>
      <c r="AG7" s="162">
        <f t="shared" si="20"/>
        <v>6937.420069008539</v>
      </c>
      <c r="AH7" s="163">
        <f t="shared" si="21"/>
        <v>1387.4840138017078</v>
      </c>
      <c r="AI7" s="161">
        <f>FA17</f>
        <v>6883.4299457258248</v>
      </c>
      <c r="AJ7" s="162">
        <f t="shared" si="22"/>
        <v>7365.270041926633</v>
      </c>
      <c r="AK7" s="163">
        <f t="shared" si="23"/>
        <v>1052.1814345609475</v>
      </c>
      <c r="AL7" s="161">
        <f>FA18</f>
        <v>6868.5685586473173</v>
      </c>
      <c r="AM7" s="162">
        <f t="shared" si="24"/>
        <v>7349.3683577526299</v>
      </c>
      <c r="AN7" s="163">
        <f t="shared" si="25"/>
        <v>1049.9097653932329</v>
      </c>
      <c r="AO7" s="161">
        <f>FA19-FG19</f>
        <v>7694.2803072757324</v>
      </c>
      <c r="AP7" s="162">
        <f>AO7*1.07</f>
        <v>8232.8799287850343</v>
      </c>
      <c r="AQ7" s="163">
        <f t="shared" si="26"/>
        <v>1176.1257041121478</v>
      </c>
      <c r="AR7" s="161"/>
      <c r="AS7" s="162">
        <f>AR7*1.07</f>
        <v>0</v>
      </c>
      <c r="AT7" s="163">
        <f t="shared" si="27"/>
        <v>0</v>
      </c>
      <c r="AU7" s="161">
        <f>FA21</f>
        <v>2065.2212593539011</v>
      </c>
      <c r="AV7" s="162">
        <f>AU7*1.07</f>
        <v>2209.7867475086741</v>
      </c>
      <c r="AW7" s="163">
        <f>AV7/$AW$1</f>
        <v>736.59558250289138</v>
      </c>
      <c r="AX7" s="161">
        <f>FA22</f>
        <v>7209.9800008671946</v>
      </c>
      <c r="AY7" s="162">
        <f>AX7*1.07</f>
        <v>7714.6786009278985</v>
      </c>
      <c r="AZ7" s="163">
        <f t="shared" si="29"/>
        <v>1102.0969429896998</v>
      </c>
      <c r="BA7" s="161">
        <f>FA24</f>
        <v>7535.3691845561625</v>
      </c>
      <c r="BB7" s="162">
        <f t="shared" si="30"/>
        <v>8062.845027475094</v>
      </c>
      <c r="BC7" s="163">
        <f t="shared" si="31"/>
        <v>1151.8350039250133</v>
      </c>
      <c r="BD7" s="161">
        <f>FA26-FG26</f>
        <v>8795.6499108038697</v>
      </c>
      <c r="BE7" s="162">
        <f t="shared" si="32"/>
        <v>9411.3454045601411</v>
      </c>
      <c r="BF7" s="163">
        <f t="shared" si="33"/>
        <v>1344.477914937163</v>
      </c>
      <c r="BG7" s="161">
        <f>FA27-FG27-FO27</f>
        <v>5499.096611591719</v>
      </c>
      <c r="BH7" s="162">
        <f t="shared" si="34"/>
        <v>5884.0333744031395</v>
      </c>
      <c r="BI7" s="163">
        <f t="shared" si="35"/>
        <v>840.5761963433057</v>
      </c>
      <c r="BJ7" s="161">
        <f>FA28</f>
        <v>7263.6572425418744</v>
      </c>
      <c r="BK7" s="162">
        <f t="shared" si="36"/>
        <v>7772.1132495198062</v>
      </c>
      <c r="BL7" s="163">
        <f t="shared" si="37"/>
        <v>1110.3018927885437</v>
      </c>
      <c r="BM7" s="161">
        <f>FA29-FG29</f>
        <v>8914.0629187567047</v>
      </c>
      <c r="BN7" s="162">
        <f t="shared" si="38"/>
        <v>9538.0473230696753</v>
      </c>
      <c r="BO7" s="163">
        <f t="shared" si="39"/>
        <v>1362.5781890099536</v>
      </c>
      <c r="BP7" s="161">
        <f>FA30-FG30</f>
        <v>8621.1589262700763</v>
      </c>
      <c r="BQ7" s="162">
        <f t="shared" si="0"/>
        <v>9224.6400511089814</v>
      </c>
      <c r="BR7" s="163">
        <f t="shared" si="40"/>
        <v>1317.8057215869974</v>
      </c>
      <c r="BS7" s="161">
        <f>FA31-FG31</f>
        <v>8901.4359236531018</v>
      </c>
      <c r="BT7" s="162">
        <f t="shared" si="41"/>
        <v>9524.5364383088199</v>
      </c>
      <c r="BU7" s="163">
        <f t="shared" si="42"/>
        <v>1360.6480626155458</v>
      </c>
      <c r="BV7" s="161">
        <f>FA32-FG32</f>
        <v>1499.208224652773</v>
      </c>
      <c r="BW7" s="162">
        <f t="shared" si="43"/>
        <v>1604.1528003784672</v>
      </c>
      <c r="BX7" s="163">
        <f t="shared" si="44"/>
        <v>802.0764001892336</v>
      </c>
      <c r="BY7" s="161">
        <f>FA33-FG33</f>
        <v>4440.6859507458548</v>
      </c>
      <c r="BZ7" s="162">
        <f t="shared" si="45"/>
        <v>4751.5339672980654</v>
      </c>
      <c r="CA7" s="163">
        <f t="shared" si="46"/>
        <v>950.30679345961312</v>
      </c>
      <c r="CB7" s="161">
        <f>FA34-FG34-FO34</f>
        <v>11044.733232154536</v>
      </c>
      <c r="CC7" s="162">
        <f t="shared" si="47"/>
        <v>11817.864558405354</v>
      </c>
      <c r="CD7" s="163">
        <f t="shared" si="48"/>
        <v>1688.2663654864791</v>
      </c>
      <c r="CE7" s="161">
        <f>FA35</f>
        <v>13614.294663246374</v>
      </c>
      <c r="CF7" s="162">
        <f>CE7*1.07</f>
        <v>14567.295289673621</v>
      </c>
      <c r="CG7" s="163">
        <f t="shared" si="49"/>
        <v>2081.0421842390888</v>
      </c>
      <c r="CH7" s="161">
        <f>FA36-FG36-FO36</f>
        <v>13266.332112514114</v>
      </c>
      <c r="CI7" s="162">
        <f t="shared" si="50"/>
        <v>14194.975360390103</v>
      </c>
      <c r="CJ7" s="163">
        <f t="shared" si="51"/>
        <v>2027.8536229128717</v>
      </c>
      <c r="CK7" s="161">
        <f>FA37-FG37-FO37</f>
        <v>12782.086024544375</v>
      </c>
      <c r="CL7" s="162">
        <f t="shared" si="52"/>
        <v>13676.832046262482</v>
      </c>
      <c r="CM7" s="163">
        <f t="shared" si="53"/>
        <v>1953.8331494660688</v>
      </c>
      <c r="CN7" s="161">
        <f>FA38-FG38-FO38</f>
        <v>13535.231484389218</v>
      </c>
      <c r="CO7" s="162">
        <f>CN7*1.07</f>
        <v>14482.697688296465</v>
      </c>
      <c r="CP7" s="162">
        <f t="shared" si="54"/>
        <v>2068.9568126137806</v>
      </c>
      <c r="CQ7" s="161">
        <f>FA39-FG39-FO39</f>
        <v>11736.526452921331</v>
      </c>
      <c r="CR7" s="162">
        <f t="shared" si="55"/>
        <v>12558.083304625825</v>
      </c>
      <c r="CS7" s="162">
        <f t="shared" si="56"/>
        <v>1794.0119006608322</v>
      </c>
      <c r="CT7" s="161">
        <f>FA40-FG40-FO40</f>
        <v>12707.064624614659</v>
      </c>
      <c r="CU7" s="162">
        <f t="shared" si="57"/>
        <v>13596.559148337687</v>
      </c>
      <c r="CV7" s="162">
        <f t="shared" si="58"/>
        <v>1942.3655926196695</v>
      </c>
      <c r="CW7" s="161">
        <f>FA41-FG41-FO41</f>
        <v>11722.874838463926</v>
      </c>
      <c r="CX7" s="162">
        <f t="shared" si="59"/>
        <v>12543.476077156402</v>
      </c>
      <c r="CY7" s="162">
        <f t="shared" si="60"/>
        <v>1791.9251538794858</v>
      </c>
      <c r="CZ7" s="161">
        <f>FA42-FG42-FO42</f>
        <v>11204.795364332391</v>
      </c>
      <c r="DA7" s="162">
        <f t="shared" si="61"/>
        <v>11989.131039835658</v>
      </c>
      <c r="DB7" s="162">
        <f t="shared" si="62"/>
        <v>1998.1885066392763</v>
      </c>
      <c r="DC7" s="161">
        <f>FA43-FG43-FO43</f>
        <v>14742.194115585698</v>
      </c>
      <c r="DD7" s="162">
        <f t="shared" si="63"/>
        <v>15774.147703676699</v>
      </c>
      <c r="DE7" s="162">
        <f t="shared" si="64"/>
        <v>2253.4496719538142</v>
      </c>
      <c r="DF7" s="161">
        <v>14838.702073003509</v>
      </c>
      <c r="DG7" s="162">
        <f t="shared" si="65"/>
        <v>15877.411218113755</v>
      </c>
      <c r="DH7" s="162">
        <f t="shared" si="66"/>
        <v>2268.2016025876792</v>
      </c>
      <c r="DI7" s="161">
        <f>FA45-FG45-FO45</f>
        <v>0</v>
      </c>
      <c r="DJ7" s="162">
        <f t="shared" si="67"/>
        <v>0</v>
      </c>
      <c r="DK7" s="162">
        <f t="shared" si="68"/>
        <v>0</v>
      </c>
      <c r="DL7" s="161">
        <f>FA46-FO46-FG46</f>
        <v>0</v>
      </c>
      <c r="DM7" s="162">
        <f t="shared" si="1"/>
        <v>0</v>
      </c>
      <c r="DN7" s="162">
        <f t="shared" si="69"/>
        <v>0</v>
      </c>
      <c r="DO7" s="161">
        <f>FA47-FG47-FO47</f>
        <v>0</v>
      </c>
      <c r="DP7" s="162">
        <f>DO7*1.07</f>
        <v>0</v>
      </c>
      <c r="DQ7" s="162">
        <f t="shared" si="2"/>
        <v>0</v>
      </c>
      <c r="DR7" s="161">
        <f>FA48-FG48-FO48</f>
        <v>0</v>
      </c>
      <c r="DS7" s="162">
        <f t="shared" si="70"/>
        <v>0</v>
      </c>
      <c r="DT7" s="162">
        <f t="shared" si="3"/>
        <v>0</v>
      </c>
      <c r="DU7" s="161">
        <v>6567.0938586399052</v>
      </c>
      <c r="DV7" s="162">
        <v>7026.7904287446991</v>
      </c>
      <c r="DW7" s="162">
        <v>1003.8272041063856</v>
      </c>
      <c r="DX7" s="161">
        <f>FA50-FG50</f>
        <v>0</v>
      </c>
      <c r="DY7" s="162">
        <f t="shared" si="4"/>
        <v>0</v>
      </c>
      <c r="DZ7" s="162">
        <f t="shared" si="5"/>
        <v>0</v>
      </c>
      <c r="EA7" s="161">
        <f>FA51-FG51-FO51</f>
        <v>0</v>
      </c>
      <c r="EB7" s="162">
        <f t="shared" si="71"/>
        <v>0</v>
      </c>
      <c r="EC7" s="162">
        <f t="shared" si="72"/>
        <v>0</v>
      </c>
      <c r="ED7" s="161">
        <f>FA52-FO52</f>
        <v>0</v>
      </c>
      <c r="EE7" s="162">
        <f t="shared" si="73"/>
        <v>0</v>
      </c>
      <c r="EF7" s="162">
        <f t="shared" si="74"/>
        <v>0</v>
      </c>
      <c r="EG7" s="161">
        <f>FA53-FG53-FO53</f>
        <v>0</v>
      </c>
      <c r="EH7" s="162">
        <f>EG7*1.07</f>
        <v>0</v>
      </c>
      <c r="EI7" s="162">
        <f>EH7/$EI$1</f>
        <v>0</v>
      </c>
      <c r="EJ7" s="164">
        <f>FA54-FG54-FO54</f>
        <v>0</v>
      </c>
      <c r="EK7" s="165">
        <f t="shared" si="75"/>
        <v>0</v>
      </c>
      <c r="EL7" s="165">
        <f t="shared" si="76"/>
        <v>0</v>
      </c>
      <c r="EM7" s="164">
        <f>FA55-FG55</f>
        <v>0</v>
      </c>
      <c r="EN7" s="165">
        <f t="shared" si="77"/>
        <v>0</v>
      </c>
      <c r="EO7" s="165">
        <f t="shared" si="78"/>
        <v>0</v>
      </c>
      <c r="EP7" s="164">
        <f>FA56-FG56</f>
        <v>0</v>
      </c>
      <c r="EQ7" s="165">
        <f t="shared" si="79"/>
        <v>0</v>
      </c>
      <c r="ER7" s="165">
        <f t="shared" si="80"/>
        <v>0</v>
      </c>
      <c r="ES7" s="164">
        <f>FA57</f>
        <v>0</v>
      </c>
      <c r="ET7" s="165">
        <f t="shared" si="81"/>
        <v>0</v>
      </c>
      <c r="EU7" s="165">
        <f t="shared" si="82"/>
        <v>0</v>
      </c>
      <c r="EX7" s="152">
        <v>4</v>
      </c>
      <c r="EY7" s="153">
        <v>289080.74800418608</v>
      </c>
      <c r="EZ7" s="153">
        <v>10089.142386851088</v>
      </c>
      <c r="FA7" s="153">
        <v>8672.4224401255833</v>
      </c>
      <c r="FB7" s="153">
        <v>14454.037400209307</v>
      </c>
      <c r="FC7" s="153">
        <v>43362.112200627918</v>
      </c>
      <c r="FD7" s="154">
        <v>4</v>
      </c>
      <c r="FE7" s="155"/>
      <c r="FF7" s="153"/>
      <c r="FG7" s="153"/>
      <c r="FH7" s="153"/>
      <c r="FI7" s="153"/>
      <c r="FJ7" s="153"/>
      <c r="FK7" s="153"/>
      <c r="FL7" s="156"/>
      <c r="FM7" s="155"/>
      <c r="FN7" s="153"/>
      <c r="FO7" s="153"/>
      <c r="FP7" s="153"/>
      <c r="FQ7" s="153"/>
      <c r="FR7" s="153"/>
      <c r="FS7" s="153"/>
      <c r="FT7" s="153"/>
      <c r="FU7" s="156"/>
      <c r="FV7" s="157">
        <v>4</v>
      </c>
      <c r="FW7" s="158">
        <v>16408.067227200023</v>
      </c>
      <c r="FX7" s="158"/>
      <c r="FY7" s="158"/>
      <c r="FZ7" s="158">
        <f t="shared" ref="FZ7:FZ31" si="83">FW7+FX7</f>
        <v>16408.067227200023</v>
      </c>
      <c r="GA7" s="159">
        <f>FZ7+B10</f>
        <v>382066.52965919999</v>
      </c>
    </row>
    <row r="8" spans="1:193">
      <c r="A8" s="166" t="s">
        <v>330</v>
      </c>
      <c r="B8" s="161">
        <f>FB7</f>
        <v>14454.037400209307</v>
      </c>
      <c r="C8" s="162">
        <f>B8*1.07</f>
        <v>15465.82001822396</v>
      </c>
      <c r="D8" s="163">
        <f t="shared" si="6"/>
        <v>2209.4028597462798</v>
      </c>
      <c r="E8" s="161">
        <f>FB8</f>
        <v>16896.225298110709</v>
      </c>
      <c r="F8" s="162">
        <f t="shared" si="7"/>
        <v>18078.96106897846</v>
      </c>
      <c r="G8" s="163">
        <f t="shared" si="8"/>
        <v>2582.7087241397799</v>
      </c>
      <c r="H8" s="161">
        <f>FB9</f>
        <v>11799.226809875516</v>
      </c>
      <c r="I8" s="162">
        <f t="shared" si="9"/>
        <v>12625.172686566802</v>
      </c>
      <c r="J8" s="163">
        <f t="shared" si="10"/>
        <v>1803.5960980809718</v>
      </c>
      <c r="K8" s="161"/>
      <c r="L8" s="162">
        <f>K8*1.07</f>
        <v>0</v>
      </c>
      <c r="M8" s="162">
        <f t="shared" si="11"/>
        <v>0</v>
      </c>
      <c r="N8" s="161">
        <f>FB11</f>
        <v>8456.7151490669676</v>
      </c>
      <c r="O8" s="162">
        <f>N8*1.07</f>
        <v>9048.6852095016566</v>
      </c>
      <c r="P8" s="163">
        <f t="shared" si="12"/>
        <v>2262.1713023754141</v>
      </c>
      <c r="Q8" s="161">
        <f>FB12</f>
        <v>13807.328391647665</v>
      </c>
      <c r="R8" s="162">
        <f>Q8*1.07</f>
        <v>14773.841379063002</v>
      </c>
      <c r="S8" s="163">
        <f t="shared" si="13"/>
        <v>2110.5487684375717</v>
      </c>
      <c r="T8" s="161">
        <f>FB13</f>
        <v>11822.589664138373</v>
      </c>
      <c r="U8" s="162">
        <f>T8*1.07</f>
        <v>12650.170940628061</v>
      </c>
      <c r="V8" s="163">
        <f t="shared" si="14"/>
        <v>1581.2713675785076</v>
      </c>
      <c r="W8" s="161">
        <v>0</v>
      </c>
      <c r="X8" s="161">
        <f>W8*1.07</f>
        <v>0</v>
      </c>
      <c r="Y8" s="163">
        <f t="shared" si="15"/>
        <v>0</v>
      </c>
      <c r="Z8" s="161">
        <f>FB14</f>
        <v>9603.8372488013156</v>
      </c>
      <c r="AA8" s="162">
        <f t="shared" si="16"/>
        <v>10276.105856217408</v>
      </c>
      <c r="AB8" s="163">
        <f t="shared" si="17"/>
        <v>2055.2211712434814</v>
      </c>
      <c r="AC8" s="161">
        <f>FB15</f>
        <v>10364.171112636248</v>
      </c>
      <c r="AD8" s="162">
        <f t="shared" si="18"/>
        <v>11089.663090520786</v>
      </c>
      <c r="AE8" s="163">
        <f t="shared" si="19"/>
        <v>1848.2771817534642</v>
      </c>
      <c r="AF8" s="161">
        <f>FB16</f>
        <v>10805.950263253177</v>
      </c>
      <c r="AG8" s="162">
        <f t="shared" si="20"/>
        <v>11562.366781680899</v>
      </c>
      <c r="AH8" s="163">
        <f t="shared" si="21"/>
        <v>2312.4733563361797</v>
      </c>
      <c r="AI8" s="161">
        <f>FB17</f>
        <v>11472.383242876374</v>
      </c>
      <c r="AJ8" s="162">
        <f t="shared" si="22"/>
        <v>12275.450069877721</v>
      </c>
      <c r="AK8" s="163">
        <f t="shared" si="23"/>
        <v>1753.6357242682459</v>
      </c>
      <c r="AL8" s="161">
        <f>FB18</f>
        <v>11447.614264412197</v>
      </c>
      <c r="AM8" s="162">
        <f t="shared" si="24"/>
        <v>12248.947262921052</v>
      </c>
      <c r="AN8" s="163">
        <f t="shared" si="25"/>
        <v>1749.8496089887217</v>
      </c>
      <c r="AO8" s="161">
        <f>FB19</f>
        <v>12823.800512126223</v>
      </c>
      <c r="AP8" s="162">
        <f>AO8*1.07</f>
        <v>13721.46654797506</v>
      </c>
      <c r="AQ8" s="163">
        <f t="shared" si="26"/>
        <v>1960.20950685358</v>
      </c>
      <c r="AR8" s="161"/>
      <c r="AS8" s="162">
        <f>AR8*1.07</f>
        <v>0</v>
      </c>
      <c r="AT8" s="163">
        <f t="shared" si="27"/>
        <v>0</v>
      </c>
      <c r="AU8" s="161">
        <f>FB21</f>
        <v>3442.0354322565008</v>
      </c>
      <c r="AV8" s="162">
        <f>AU8*1.07</f>
        <v>3682.977912514456</v>
      </c>
      <c r="AW8" s="163">
        <f t="shared" si="28"/>
        <v>1227.6593041714852</v>
      </c>
      <c r="AX8" s="161">
        <f>FB22</f>
        <v>12016.633334778655</v>
      </c>
      <c r="AY8" s="162">
        <f>AX8*1.07</f>
        <v>12857.797668213161</v>
      </c>
      <c r="AZ8" s="163">
        <f t="shared" si="29"/>
        <v>1836.8282383161659</v>
      </c>
      <c r="BA8" s="161">
        <f>FB24</f>
        <v>12558.948640926936</v>
      </c>
      <c r="BB8" s="162">
        <f t="shared" si="30"/>
        <v>13438.075045791822</v>
      </c>
      <c r="BC8" s="163">
        <f t="shared" si="31"/>
        <v>1919.7250065416888</v>
      </c>
      <c r="BD8" s="161">
        <f>FB26</f>
        <v>14659.416518006454</v>
      </c>
      <c r="BE8" s="162">
        <f t="shared" si="32"/>
        <v>15685.575674266907</v>
      </c>
      <c r="BF8" s="163">
        <f t="shared" si="33"/>
        <v>2240.7965248952723</v>
      </c>
      <c r="BG8" s="161">
        <f>FB27-FP27</f>
        <v>9165.161019319532</v>
      </c>
      <c r="BH8" s="162">
        <f t="shared" si="34"/>
        <v>9806.7222906718998</v>
      </c>
      <c r="BI8" s="163">
        <f t="shared" si="35"/>
        <v>1400.9603272388429</v>
      </c>
      <c r="BJ8" s="161">
        <f>FB28</f>
        <v>12106.095404236459</v>
      </c>
      <c r="BK8" s="162">
        <f t="shared" si="36"/>
        <v>12953.522082533013</v>
      </c>
      <c r="BL8" s="163">
        <f t="shared" si="37"/>
        <v>1850.5031546475732</v>
      </c>
      <c r="BM8" s="161">
        <f>FB29</f>
        <v>14856.771531261174</v>
      </c>
      <c r="BN8" s="162">
        <f t="shared" si="38"/>
        <v>15896.745538449457</v>
      </c>
      <c r="BO8" s="163">
        <f t="shared" si="39"/>
        <v>2270.9636483499226</v>
      </c>
      <c r="BP8" s="161">
        <f>FB30</f>
        <v>14368.598210450131</v>
      </c>
      <c r="BQ8" s="162">
        <f t="shared" si="0"/>
        <v>15374.400085181642</v>
      </c>
      <c r="BR8" s="163">
        <f t="shared" si="40"/>
        <v>2196.342869311663</v>
      </c>
      <c r="BS8" s="161">
        <f>FB31</f>
        <v>14835.726539421838</v>
      </c>
      <c r="BT8" s="162">
        <f t="shared" si="41"/>
        <v>15874.227397181367</v>
      </c>
      <c r="BU8" s="163">
        <f t="shared" si="42"/>
        <v>2267.7467710259093</v>
      </c>
      <c r="BV8" s="161">
        <f>FB32-FH32</f>
        <v>2498.6803744212884</v>
      </c>
      <c r="BW8" s="162">
        <f t="shared" si="43"/>
        <v>2673.5880006307789</v>
      </c>
      <c r="BX8" s="163">
        <f t="shared" si="44"/>
        <v>1336.7940003153894</v>
      </c>
      <c r="BY8" s="161">
        <f>FB33</f>
        <v>7401.1432512430929</v>
      </c>
      <c r="BZ8" s="162">
        <f t="shared" si="45"/>
        <v>7919.2232788301098</v>
      </c>
      <c r="CA8" s="163">
        <f t="shared" si="46"/>
        <v>1583.844655766022</v>
      </c>
      <c r="CB8" s="161">
        <f>FB34-FP34</f>
        <v>18407.888720257561</v>
      </c>
      <c r="CC8" s="162">
        <f t="shared" si="47"/>
        <v>19696.440930675592</v>
      </c>
      <c r="CD8" s="163">
        <f t="shared" si="48"/>
        <v>2813.777275810799</v>
      </c>
      <c r="CE8" s="161">
        <f>FB35</f>
        <v>22690.491105410616</v>
      </c>
      <c r="CF8" s="162">
        <f>CE8*1.07</f>
        <v>24278.825482789362</v>
      </c>
      <c r="CG8" s="163">
        <f t="shared" si="49"/>
        <v>3468.4036403984801</v>
      </c>
      <c r="CH8" s="161">
        <f>FB36-FP36</f>
        <v>22110.553520856854</v>
      </c>
      <c r="CI8" s="162">
        <f t="shared" si="50"/>
        <v>23658.292267316836</v>
      </c>
      <c r="CJ8" s="163">
        <f t="shared" si="51"/>
        <v>3379.7560381881194</v>
      </c>
      <c r="CK8" s="161">
        <f>FB37-FP37</f>
        <v>21303.476707573958</v>
      </c>
      <c r="CL8" s="162">
        <f t="shared" si="52"/>
        <v>22794.720077104135</v>
      </c>
      <c r="CM8" s="163">
        <f t="shared" si="53"/>
        <v>3256.3885824434478</v>
      </c>
      <c r="CN8" s="161">
        <f>FB38-FH38-FP38</f>
        <v>22558.719140648696</v>
      </c>
      <c r="CO8" s="162">
        <f>CN8*1.07</f>
        <v>24137.829480494107</v>
      </c>
      <c r="CP8" s="162">
        <f t="shared" si="54"/>
        <v>3448.2613543563011</v>
      </c>
      <c r="CQ8" s="161">
        <f>FB39-FH39-FP39</f>
        <v>19656.018626884801</v>
      </c>
      <c r="CR8" s="162">
        <f t="shared" si="55"/>
        <v>21031.939930766737</v>
      </c>
      <c r="CS8" s="162">
        <f t="shared" si="56"/>
        <v>3004.5628472523908</v>
      </c>
      <c r="CT8" s="161">
        <f>FB40-FP40</f>
        <v>21273.58224637368</v>
      </c>
      <c r="CU8" s="162">
        <f t="shared" si="57"/>
        <v>22762.73300361984</v>
      </c>
      <c r="CV8" s="162">
        <f t="shared" si="58"/>
        <v>3251.81900051712</v>
      </c>
      <c r="CW8" s="161">
        <f>FB41-FP41</f>
        <v>19633.265936122461</v>
      </c>
      <c r="CX8" s="162">
        <f t="shared" si="59"/>
        <v>21007.594551651036</v>
      </c>
      <c r="CY8" s="162">
        <f t="shared" si="60"/>
        <v>3001.0849359501481</v>
      </c>
      <c r="CZ8" s="161">
        <f>FB42-FP42</f>
        <v>18756.208545139052</v>
      </c>
      <c r="DA8" s="162">
        <f t="shared" si="61"/>
        <v>20069.143143298788</v>
      </c>
      <c r="DB8" s="162">
        <f t="shared" si="62"/>
        <v>3344.8571905497979</v>
      </c>
      <c r="DC8" s="161">
        <f>FB43-FP43</f>
        <v>24665.464731325428</v>
      </c>
      <c r="DD8" s="162">
        <f t="shared" si="63"/>
        <v>26392.047262518208</v>
      </c>
      <c r="DE8" s="162">
        <f t="shared" si="64"/>
        <v>3770.2924660740296</v>
      </c>
      <c r="DF8" s="161">
        <v>24830.244737127912</v>
      </c>
      <c r="DG8" s="162">
        <f t="shared" si="65"/>
        <v>26568.361868726868</v>
      </c>
      <c r="DH8" s="162">
        <f t="shared" si="66"/>
        <v>3795.4802669609812</v>
      </c>
      <c r="DI8" s="161">
        <f>FB45-FP45</f>
        <v>0</v>
      </c>
      <c r="DJ8" s="162">
        <f t="shared" si="67"/>
        <v>0</v>
      </c>
      <c r="DK8" s="162">
        <f t="shared" si="68"/>
        <v>0</v>
      </c>
      <c r="DL8" s="161">
        <f>FB46-FP46</f>
        <v>0</v>
      </c>
      <c r="DM8" s="162">
        <f t="shared" si="1"/>
        <v>0</v>
      </c>
      <c r="DN8" s="162">
        <f t="shared" si="69"/>
        <v>0</v>
      </c>
      <c r="DO8" s="161">
        <f>FB47-FP47</f>
        <v>0</v>
      </c>
      <c r="DP8" s="162">
        <f>DO8*1.07</f>
        <v>0</v>
      </c>
      <c r="DQ8" s="162">
        <f t="shared" si="2"/>
        <v>0</v>
      </c>
      <c r="DR8" s="161">
        <f>FB48-FP48</f>
        <v>0</v>
      </c>
      <c r="DS8" s="162">
        <f t="shared" si="70"/>
        <v>0</v>
      </c>
      <c r="DT8" s="162">
        <f t="shared" si="3"/>
        <v>0</v>
      </c>
      <c r="DU8" s="161">
        <v>10945.156431066505</v>
      </c>
      <c r="DV8" s="162">
        <v>11711.317381241161</v>
      </c>
      <c r="DW8" s="162">
        <v>1673.0453401773086</v>
      </c>
      <c r="DX8" s="161">
        <f>FB50</f>
        <v>0</v>
      </c>
      <c r="DY8" s="162">
        <f t="shared" si="4"/>
        <v>0</v>
      </c>
      <c r="DZ8" s="162">
        <f t="shared" si="5"/>
        <v>0</v>
      </c>
      <c r="EA8" s="161">
        <f>FB51-FP51</f>
        <v>0</v>
      </c>
      <c r="EB8" s="162">
        <f t="shared" si="71"/>
        <v>0</v>
      </c>
      <c r="EC8" s="162">
        <f t="shared" si="72"/>
        <v>0</v>
      </c>
      <c r="ED8" s="161">
        <f>FB52-FP52</f>
        <v>0</v>
      </c>
      <c r="EE8" s="162">
        <f t="shared" si="73"/>
        <v>0</v>
      </c>
      <c r="EF8" s="162">
        <f t="shared" si="74"/>
        <v>0</v>
      </c>
      <c r="EG8" s="161">
        <f>FB53-FH53-FP53</f>
        <v>0</v>
      </c>
      <c r="EH8" s="162">
        <f t="shared" ref="EH8:EH13" si="84">EG8*1.07</f>
        <v>0</v>
      </c>
      <c r="EI8" s="162">
        <f t="shared" ref="EI8:EI13" si="85">EH8/$EI$1</f>
        <v>0</v>
      </c>
      <c r="EJ8" s="164">
        <f>FB54-FP54</f>
        <v>0</v>
      </c>
      <c r="EK8" s="165">
        <f t="shared" si="75"/>
        <v>0</v>
      </c>
      <c r="EL8" s="165">
        <f t="shared" si="76"/>
        <v>0</v>
      </c>
      <c r="EM8" s="164">
        <f>FB55</f>
        <v>0</v>
      </c>
      <c r="EN8" s="165">
        <f t="shared" si="77"/>
        <v>0</v>
      </c>
      <c r="EO8" s="165">
        <f t="shared" si="78"/>
        <v>0</v>
      </c>
      <c r="EP8" s="164">
        <f>FB56</f>
        <v>0</v>
      </c>
      <c r="EQ8" s="165">
        <f t="shared" si="79"/>
        <v>0</v>
      </c>
      <c r="ER8" s="165">
        <f t="shared" si="80"/>
        <v>0</v>
      </c>
      <c r="ES8" s="164">
        <f>FB57</f>
        <v>0</v>
      </c>
      <c r="ET8" s="165">
        <f t="shared" si="81"/>
        <v>0</v>
      </c>
      <c r="EU8" s="165">
        <f t="shared" si="82"/>
        <v>0</v>
      </c>
      <c r="EX8" s="152">
        <v>5</v>
      </c>
      <c r="EY8" s="153">
        <v>337924.50596221408</v>
      </c>
      <c r="EZ8" s="153">
        <v>11843.296973676603</v>
      </c>
      <c r="FA8" s="153">
        <v>10137.735178866422</v>
      </c>
      <c r="FB8" s="153">
        <v>16896.225298110709</v>
      </c>
      <c r="FC8" s="153">
        <v>50688.675894332118</v>
      </c>
      <c r="FD8" s="154">
        <v>5</v>
      </c>
      <c r="FE8" s="155"/>
      <c r="FF8" s="153"/>
      <c r="FG8" s="153"/>
      <c r="FH8" s="153"/>
      <c r="FI8" s="153"/>
      <c r="FJ8" s="153"/>
      <c r="FK8" s="153"/>
      <c r="FL8" s="156">
        <f t="shared" ref="FL8:FL16" si="86">SUM(FE8:FK8)</f>
        <v>0</v>
      </c>
      <c r="FM8" s="155"/>
      <c r="FN8" s="153"/>
      <c r="FO8" s="153"/>
      <c r="FP8" s="153"/>
      <c r="FQ8" s="153"/>
      <c r="FR8" s="153"/>
      <c r="FS8" s="153"/>
      <c r="FT8" s="153"/>
      <c r="FU8" s="156"/>
      <c r="FV8" s="157">
        <v>5</v>
      </c>
      <c r="FW8" s="158">
        <v>16981.856841600034</v>
      </c>
      <c r="FX8" s="158"/>
      <c r="FY8" s="158"/>
      <c r="FZ8" s="158">
        <f t="shared" si="83"/>
        <v>16981.856841600034</v>
      </c>
      <c r="GA8" s="159">
        <f>FZ8+E10+FL8</f>
        <v>444472.29614879994</v>
      </c>
      <c r="GK8" s="159"/>
    </row>
    <row r="9" spans="1:193">
      <c r="A9" s="166" t="s">
        <v>170</v>
      </c>
      <c r="B9" s="161">
        <f>FC7</f>
        <v>43362.112200627918</v>
      </c>
      <c r="C9" s="162">
        <f>B9*1.07</f>
        <v>46397.460054671872</v>
      </c>
      <c r="D9" s="163">
        <f t="shared" si="6"/>
        <v>6628.2085792388389</v>
      </c>
      <c r="E9" s="161">
        <f>FC8-FI8</f>
        <v>50688.675894332118</v>
      </c>
      <c r="F9" s="162">
        <f t="shared" si="7"/>
        <v>54236.883206935367</v>
      </c>
      <c r="G9" s="163">
        <f t="shared" si="8"/>
        <v>7748.1261724193382</v>
      </c>
      <c r="H9" s="161">
        <f>FC9-FI9</f>
        <v>35397.680429626547</v>
      </c>
      <c r="I9" s="162">
        <f t="shared" si="9"/>
        <v>37875.518059700407</v>
      </c>
      <c r="J9" s="163">
        <f t="shared" si="10"/>
        <v>5410.7882942429151</v>
      </c>
      <c r="K9" s="161"/>
      <c r="L9" s="162">
        <f>(FC10-FI10)*1.07+FI10*1.1</f>
        <v>0</v>
      </c>
      <c r="M9" s="162">
        <f t="shared" si="11"/>
        <v>0</v>
      </c>
      <c r="N9" s="161">
        <f>FC11-FI11</f>
        <v>25370.145447200903</v>
      </c>
      <c r="O9" s="162">
        <f>N9*1.07</f>
        <v>27146.055628504968</v>
      </c>
      <c r="P9" s="163">
        <f t="shared" si="12"/>
        <v>6786.513907126242</v>
      </c>
      <c r="Q9" s="161">
        <f>FC12</f>
        <v>41421.985174943002</v>
      </c>
      <c r="R9" s="162">
        <f>Q9*1.07</f>
        <v>44321.524137189015</v>
      </c>
      <c r="S9" s="163">
        <f t="shared" si="13"/>
        <v>6331.6463053127163</v>
      </c>
      <c r="T9" s="161">
        <f>FC13</f>
        <v>35467.768992415113</v>
      </c>
      <c r="U9" s="162">
        <f>T9*1.07</f>
        <v>37950.512821884171</v>
      </c>
      <c r="V9" s="163">
        <f t="shared" si="14"/>
        <v>4743.8141027355214</v>
      </c>
      <c r="W9" s="161">
        <v>0</v>
      </c>
      <c r="X9" s="167">
        <f>W9*1.07</f>
        <v>0</v>
      </c>
      <c r="Y9" s="163">
        <f t="shared" si="15"/>
        <v>0</v>
      </c>
      <c r="Z9" s="161">
        <f>FC14</f>
        <v>28811.511746403947</v>
      </c>
      <c r="AA9" s="162">
        <f t="shared" si="16"/>
        <v>30828.317568652226</v>
      </c>
      <c r="AB9" s="163">
        <f t="shared" si="17"/>
        <v>6165.6635137304456</v>
      </c>
      <c r="AC9" s="161">
        <f>FC15</f>
        <v>31092.513337908742</v>
      </c>
      <c r="AD9" s="162">
        <f t="shared" si="18"/>
        <v>33268.989271562357</v>
      </c>
      <c r="AE9" s="163">
        <f t="shared" si="19"/>
        <v>5544.8315452603929</v>
      </c>
      <c r="AF9" s="161">
        <f>FC16</f>
        <v>32417.850789759519</v>
      </c>
      <c r="AG9" s="162">
        <f t="shared" si="20"/>
        <v>34687.100345042687</v>
      </c>
      <c r="AH9" s="163">
        <f t="shared" si="21"/>
        <v>6937.4200690085372</v>
      </c>
      <c r="AI9" s="161">
        <f>FC17</f>
        <v>34417.149728629127</v>
      </c>
      <c r="AJ9" s="162">
        <f t="shared" si="22"/>
        <v>36826.350209633165</v>
      </c>
      <c r="AK9" s="163">
        <f t="shared" si="23"/>
        <v>5260.9071728047375</v>
      </c>
      <c r="AL9" s="161">
        <f>FC18</f>
        <v>34342.842793236588</v>
      </c>
      <c r="AM9" s="162">
        <f t="shared" si="24"/>
        <v>36746.841788763151</v>
      </c>
      <c r="AN9" s="163">
        <f t="shared" si="25"/>
        <v>5249.5488269661646</v>
      </c>
      <c r="AO9" s="161">
        <f>FC19-FI19</f>
        <v>38471.401536378668</v>
      </c>
      <c r="AP9" s="162">
        <f>AO9*1.07</f>
        <v>41164.399643925179</v>
      </c>
      <c r="AQ9" s="163">
        <f t="shared" si="26"/>
        <v>5880.6285205607401</v>
      </c>
      <c r="AR9" s="161"/>
      <c r="AS9" s="162">
        <f>AR9*1.07</f>
        <v>0</v>
      </c>
      <c r="AT9" s="163">
        <f t="shared" si="27"/>
        <v>0</v>
      </c>
      <c r="AU9" s="161">
        <f>FC21</f>
        <v>10326.106296769503</v>
      </c>
      <c r="AV9" s="162">
        <f>AU9*1.07</f>
        <v>11048.93373754337</v>
      </c>
      <c r="AW9" s="163">
        <f t="shared" si="28"/>
        <v>3682.9779125144564</v>
      </c>
      <c r="AX9" s="161">
        <f>FC22</f>
        <v>36049.90000433597</v>
      </c>
      <c r="AY9" s="162">
        <f>AX9*1.07</f>
        <v>38573.393004639489</v>
      </c>
      <c r="AZ9" s="163">
        <f t="shared" si="29"/>
        <v>5510.4847149484985</v>
      </c>
      <c r="BA9" s="161">
        <f>FC24</f>
        <v>37676.845922780805</v>
      </c>
      <c r="BB9" s="162">
        <f t="shared" si="30"/>
        <v>40314.225137375463</v>
      </c>
      <c r="BC9" s="163">
        <f t="shared" si="31"/>
        <v>5759.1750196250659</v>
      </c>
      <c r="BD9" s="161">
        <f>FC26-FI26</f>
        <v>43978.249554019356</v>
      </c>
      <c r="BE9" s="162">
        <f t="shared" si="32"/>
        <v>47056.727022800711</v>
      </c>
      <c r="BF9" s="163">
        <f t="shared" si="33"/>
        <v>6722.3895746858161</v>
      </c>
      <c r="BG9" s="161">
        <f>FC27-FI27-FQ27</f>
        <v>27495.483057958605</v>
      </c>
      <c r="BH9" s="162">
        <f t="shared" si="34"/>
        <v>29420.16687201571</v>
      </c>
      <c r="BI9" s="163">
        <f t="shared" si="35"/>
        <v>4202.8809817165302</v>
      </c>
      <c r="BJ9" s="161">
        <f>FC28</f>
        <v>36318.286212709376</v>
      </c>
      <c r="BK9" s="162">
        <f t="shared" si="36"/>
        <v>38860.566247599032</v>
      </c>
      <c r="BL9" s="163">
        <f t="shared" si="37"/>
        <v>5551.5094639427189</v>
      </c>
      <c r="BM9" s="161">
        <f>FC29-FI29</f>
        <v>44570.314593783529</v>
      </c>
      <c r="BN9" s="162">
        <f t="shared" si="38"/>
        <v>47690.236615348382</v>
      </c>
      <c r="BO9" s="163">
        <f t="shared" si="39"/>
        <v>6812.8909450497686</v>
      </c>
      <c r="BP9" s="161">
        <f>FC30-FI30</f>
        <v>43105.794631350393</v>
      </c>
      <c r="BQ9" s="162">
        <f t="shared" si="0"/>
        <v>46123.200255544922</v>
      </c>
      <c r="BR9" s="163">
        <f t="shared" si="40"/>
        <v>6589.0286079349889</v>
      </c>
      <c r="BS9" s="161">
        <f>FC31-FI31</f>
        <v>44507.179618265502</v>
      </c>
      <c r="BT9" s="162">
        <f t="shared" si="41"/>
        <v>47622.682191544089</v>
      </c>
      <c r="BU9" s="163">
        <f t="shared" si="42"/>
        <v>6803.2403130777266</v>
      </c>
      <c r="BV9" s="161">
        <f>FC32-FI32</f>
        <v>7496.0411232638644</v>
      </c>
      <c r="BW9" s="162">
        <f t="shared" si="43"/>
        <v>8020.7640018923357</v>
      </c>
      <c r="BX9" s="163">
        <f t="shared" si="44"/>
        <v>4010.3820009461679</v>
      </c>
      <c r="BY9" s="161">
        <f>FC33-FI33</f>
        <v>22203.429753729277</v>
      </c>
      <c r="BZ9" s="162">
        <f t="shared" si="45"/>
        <v>23757.669836490328</v>
      </c>
      <c r="CA9" s="163">
        <f t="shared" si="46"/>
        <v>4751.5339672980654</v>
      </c>
      <c r="CB9" s="161">
        <f>FC34-FI34-FQ34</f>
        <v>55223.666160772664</v>
      </c>
      <c r="CC9" s="162">
        <f t="shared" si="47"/>
        <v>59089.322792026753</v>
      </c>
      <c r="CD9" s="163">
        <f t="shared" si="48"/>
        <v>8441.3318274323938</v>
      </c>
      <c r="CE9" s="161">
        <f>FC35</f>
        <v>68071.473316231859</v>
      </c>
      <c r="CF9" s="162">
        <f>CE9*1.07</f>
        <v>72836.476448368092</v>
      </c>
      <c r="CG9" s="163">
        <f t="shared" si="49"/>
        <v>10405.210921195441</v>
      </c>
      <c r="CH9" s="161">
        <f>FC36-FI36-FQ36</f>
        <v>66331.660562570556</v>
      </c>
      <c r="CI9" s="162">
        <f t="shared" si="50"/>
        <v>70974.876801950493</v>
      </c>
      <c r="CJ9" s="163">
        <f t="shared" si="51"/>
        <v>10139.268114564356</v>
      </c>
      <c r="CK9" s="161">
        <f>FC37-FI37-FQ37</f>
        <v>63910.430122721868</v>
      </c>
      <c r="CL9" s="162">
        <f t="shared" si="52"/>
        <v>68384.160231312402</v>
      </c>
      <c r="CM9" s="163">
        <f t="shared" si="53"/>
        <v>9769.1657473303439</v>
      </c>
      <c r="CN9" s="161">
        <f>FC38-FI38-FQ38</f>
        <v>67676.157421946089</v>
      </c>
      <c r="CO9" s="162">
        <f>CN9*1.07</f>
        <v>72413.488441482317</v>
      </c>
      <c r="CP9" s="162">
        <f t="shared" si="54"/>
        <v>10344.784063068902</v>
      </c>
      <c r="CQ9" s="161">
        <f>FC39-FI39-FQ39</f>
        <v>59792.612993681287</v>
      </c>
      <c r="CR9" s="162">
        <f t="shared" si="55"/>
        <v>63978.09590323898</v>
      </c>
      <c r="CS9" s="162">
        <f t="shared" si="56"/>
        <v>9139.7279861769966</v>
      </c>
      <c r="CT9" s="161">
        <f>FC40-FI40-FQ40</f>
        <v>64645.303852147925</v>
      </c>
      <c r="CU9" s="162">
        <f t="shared" si="57"/>
        <v>69170.475121798285</v>
      </c>
      <c r="CV9" s="162">
        <f t="shared" si="58"/>
        <v>9881.4964459711828</v>
      </c>
      <c r="CW9" s="161">
        <f>FC41-FI41-FQ41</f>
        <v>59724.354921394275</v>
      </c>
      <c r="CX9" s="162">
        <f t="shared" si="59"/>
        <v>63905.059765891878</v>
      </c>
      <c r="CY9" s="162">
        <f t="shared" si="60"/>
        <v>9129.2942522702688</v>
      </c>
      <c r="CZ9" s="161">
        <f>FC42-FI42-FQ42</f>
        <v>56975.388875154487</v>
      </c>
      <c r="DA9" s="162">
        <f t="shared" si="61"/>
        <v>60963.666096415305</v>
      </c>
      <c r="DB9" s="162">
        <f t="shared" si="62"/>
        <v>10160.611016069217</v>
      </c>
      <c r="DC9" s="161">
        <f>FC43-FI43-FQ43</f>
        <v>74820.951307003139</v>
      </c>
      <c r="DD9" s="162">
        <f t="shared" si="63"/>
        <v>80058.417898493368</v>
      </c>
      <c r="DE9" s="162">
        <f t="shared" si="64"/>
        <v>11436.916842641909</v>
      </c>
      <c r="DF9" s="161">
        <v>75349.380878663782</v>
      </c>
      <c r="DG9" s="162">
        <f t="shared" si="65"/>
        <v>80623.837540170251</v>
      </c>
      <c r="DH9" s="162">
        <f t="shared" si="66"/>
        <v>11517.691077167179</v>
      </c>
      <c r="DI9" s="161">
        <f>FC45-FI45-FQ45</f>
        <v>0</v>
      </c>
      <c r="DJ9" s="162">
        <f t="shared" si="67"/>
        <v>0</v>
      </c>
      <c r="DK9" s="162">
        <f t="shared" si="68"/>
        <v>0</v>
      </c>
      <c r="DL9" s="161">
        <f>FC46-FQ46-FI46</f>
        <v>0</v>
      </c>
      <c r="DM9" s="162">
        <f t="shared" si="1"/>
        <v>0</v>
      </c>
      <c r="DN9" s="162">
        <f t="shared" si="69"/>
        <v>0</v>
      </c>
      <c r="DO9" s="161">
        <f>FC47-FI47-FQ47</f>
        <v>0</v>
      </c>
      <c r="DP9" s="162">
        <f>DO9*1.07</f>
        <v>0</v>
      </c>
      <c r="DQ9" s="162">
        <f t="shared" si="2"/>
        <v>0</v>
      </c>
      <c r="DR9" s="161">
        <f>FC48-FI48-FQ48</f>
        <v>0</v>
      </c>
      <c r="DS9" s="162">
        <f t="shared" si="70"/>
        <v>0</v>
      </c>
      <c r="DT9" s="162">
        <f t="shared" si="3"/>
        <v>0</v>
      </c>
      <c r="DU9" s="161">
        <v>32835.469293199523</v>
      </c>
      <c r="DV9" s="162">
        <v>35133.952143723494</v>
      </c>
      <c r="DW9" s="162">
        <v>5019.1360205319279</v>
      </c>
      <c r="DX9" s="161">
        <f>FC50-FI50</f>
        <v>0</v>
      </c>
      <c r="DY9" s="162">
        <f t="shared" si="4"/>
        <v>0</v>
      </c>
      <c r="DZ9" s="162">
        <f t="shared" si="5"/>
        <v>0</v>
      </c>
      <c r="EA9" s="161">
        <f>FC51-FI51-FQ51</f>
        <v>0</v>
      </c>
      <c r="EB9" s="162">
        <f t="shared" si="71"/>
        <v>0</v>
      </c>
      <c r="EC9" s="162">
        <f t="shared" si="72"/>
        <v>0</v>
      </c>
      <c r="ED9" s="161">
        <f>FC52-FQ52</f>
        <v>0</v>
      </c>
      <c r="EE9" s="162">
        <f t="shared" si="73"/>
        <v>0</v>
      </c>
      <c r="EF9" s="162">
        <f t="shared" si="74"/>
        <v>0</v>
      </c>
      <c r="EG9" s="161">
        <f>FC53-FI53-FQ53</f>
        <v>0</v>
      </c>
      <c r="EH9" s="162">
        <f t="shared" si="84"/>
        <v>0</v>
      </c>
      <c r="EI9" s="162">
        <f t="shared" si="85"/>
        <v>0</v>
      </c>
      <c r="EJ9" s="164">
        <f>FC54-FI54-FQ54</f>
        <v>0</v>
      </c>
      <c r="EK9" s="165">
        <f t="shared" si="75"/>
        <v>0</v>
      </c>
      <c r="EL9" s="165">
        <f t="shared" si="76"/>
        <v>0</v>
      </c>
      <c r="EM9" s="164">
        <f>FC55-FI55</f>
        <v>0</v>
      </c>
      <c r="EN9" s="165">
        <f t="shared" si="77"/>
        <v>0</v>
      </c>
      <c r="EO9" s="165">
        <f t="shared" si="78"/>
        <v>0</v>
      </c>
      <c r="EP9" s="164">
        <f>FC56-FI56</f>
        <v>0</v>
      </c>
      <c r="EQ9" s="165">
        <f t="shared" si="79"/>
        <v>0</v>
      </c>
      <c r="ER9" s="165">
        <f t="shared" si="80"/>
        <v>0</v>
      </c>
      <c r="ES9" s="164">
        <f>FC57</f>
        <v>0</v>
      </c>
      <c r="ET9" s="165">
        <f t="shared" si="81"/>
        <v>0</v>
      </c>
      <c r="EU9" s="165">
        <f t="shared" si="82"/>
        <v>0</v>
      </c>
      <c r="EX9" s="152">
        <v>6</v>
      </c>
      <c r="EY9" s="153">
        <v>235984.53619751026</v>
      </c>
      <c r="EZ9" s="153">
        <v>8257.9979682623107</v>
      </c>
      <c r="FA9" s="153">
        <v>7079.5360859253087</v>
      </c>
      <c r="FB9" s="153">
        <v>11799.226809875516</v>
      </c>
      <c r="FC9" s="153">
        <v>35397.680429626547</v>
      </c>
      <c r="FD9" s="154">
        <v>6</v>
      </c>
      <c r="FE9" s="155"/>
      <c r="FF9" s="153"/>
      <c r="FG9" s="153"/>
      <c r="FH9" s="153"/>
      <c r="FI9" s="153"/>
      <c r="FJ9" s="153"/>
      <c r="FK9" s="153"/>
      <c r="FL9" s="156">
        <f t="shared" si="86"/>
        <v>0</v>
      </c>
      <c r="FM9" s="155"/>
      <c r="FN9" s="153"/>
      <c r="FO9" s="153"/>
      <c r="FP9" s="153"/>
      <c r="FQ9" s="153"/>
      <c r="FR9" s="153"/>
      <c r="FS9" s="153"/>
      <c r="FT9" s="153"/>
      <c r="FU9" s="156"/>
      <c r="FV9" s="157">
        <v>6</v>
      </c>
      <c r="FW9" s="158">
        <v>16981.856841599969</v>
      </c>
      <c r="FX9" s="158">
        <v>3982.7861568000003</v>
      </c>
      <c r="FY9" s="158"/>
      <c r="FZ9" s="158">
        <f t="shared" si="83"/>
        <v>20964.64299839997</v>
      </c>
      <c r="GA9" s="159">
        <f>FZ9+H10+FL9</f>
        <v>319483.62048959988</v>
      </c>
    </row>
    <row r="10" spans="1:193">
      <c r="A10" s="166"/>
      <c r="B10" s="168">
        <f>SUM(B5:B9)+B15+B19+B23</f>
        <v>365658.46243199997</v>
      </c>
      <c r="C10" s="169">
        <f t="shared" ref="C10:C13" si="87">B10*1.07</f>
        <v>391254.55480223999</v>
      </c>
      <c r="D10" s="170">
        <f t="shared" si="6"/>
        <v>55893.50782889143</v>
      </c>
      <c r="E10" s="168">
        <f>SUM(E5:E9)</f>
        <v>427490.43930719991</v>
      </c>
      <c r="F10" s="169">
        <f t="shared" si="7"/>
        <v>457414.7700587039</v>
      </c>
      <c r="G10" s="170">
        <f t="shared" si="8"/>
        <v>65344.967151243414</v>
      </c>
      <c r="H10" s="168">
        <f>SUM(H5:H9)</f>
        <v>298518.97749119991</v>
      </c>
      <c r="I10" s="169">
        <f t="shared" si="9"/>
        <v>319415.30591558391</v>
      </c>
      <c r="J10" s="170">
        <f t="shared" si="10"/>
        <v>45630.75798794056</v>
      </c>
      <c r="K10" s="168"/>
      <c r="L10" s="169">
        <f t="shared" ref="L10:L13" si="88">K10*1.07</f>
        <v>0</v>
      </c>
      <c r="M10" s="169">
        <f t="shared" si="11"/>
        <v>0</v>
      </c>
      <c r="N10" s="168">
        <f>SUM(N5:N9)</f>
        <v>213954.29890560001</v>
      </c>
      <c r="O10" s="169">
        <f t="shared" ref="O10:O13" si="89">N10*1.07</f>
        <v>228931.09982899201</v>
      </c>
      <c r="P10" s="170">
        <f t="shared" si="12"/>
        <v>57232.774957248002</v>
      </c>
      <c r="Q10" s="168">
        <f>SUM(Q5:Q9)</f>
        <v>349283.78547840001</v>
      </c>
      <c r="R10" s="169">
        <f t="shared" ref="R10:R13" si="90">Q10*1.07</f>
        <v>373733.65046188806</v>
      </c>
      <c r="S10" s="170">
        <f t="shared" si="13"/>
        <v>53390.52149455544</v>
      </c>
      <c r="T10" s="168">
        <f>SUM(T5:T9)</f>
        <v>298992.03864192002</v>
      </c>
      <c r="U10" s="169">
        <f t="shared" ref="U10:U13" si="91">T10*1.07</f>
        <v>319921.48134685442</v>
      </c>
      <c r="V10" s="170">
        <f t="shared" si="14"/>
        <v>39990.185168356802</v>
      </c>
      <c r="W10" s="168">
        <v>0</v>
      </c>
      <c r="X10" s="169">
        <f t="shared" ref="X10:X13" si="92">W10*1.07</f>
        <v>0</v>
      </c>
      <c r="Y10" s="170">
        <f t="shared" si="15"/>
        <v>0</v>
      </c>
      <c r="Z10" s="168">
        <f>SUM(Z5:Z9)</f>
        <v>242975.68829280004</v>
      </c>
      <c r="AA10" s="169">
        <f t="shared" si="16"/>
        <v>259983.98647329607</v>
      </c>
      <c r="AB10" s="170">
        <f t="shared" si="17"/>
        <v>51996.797294659213</v>
      </c>
      <c r="AC10" s="168">
        <f>SUM(AC5:AC9)</f>
        <v>262110.13905599996</v>
      </c>
      <c r="AD10" s="169">
        <f t="shared" si="18"/>
        <v>280457.84878991998</v>
      </c>
      <c r="AE10" s="170">
        <f t="shared" si="19"/>
        <v>46742.97479832</v>
      </c>
      <c r="AF10" s="168">
        <f>SUM(AF5:AF9)</f>
        <v>273425.46840000001</v>
      </c>
      <c r="AG10" s="169">
        <f t="shared" si="20"/>
        <v>292565.25118800002</v>
      </c>
      <c r="AH10" s="170">
        <f t="shared" si="21"/>
        <v>58513.050237600008</v>
      </c>
      <c r="AI10" s="168">
        <f>SUM(AI5:AI9)</f>
        <v>290210.40525600006</v>
      </c>
      <c r="AJ10" s="169">
        <f t="shared" si="22"/>
        <v>310525.13362392009</v>
      </c>
      <c r="AK10" s="170">
        <f t="shared" si="23"/>
        <v>44360.733374845724</v>
      </c>
      <c r="AL10" s="168">
        <f>SUM(AL5:AL9)</f>
        <v>289464.14007359999</v>
      </c>
      <c r="AM10" s="169">
        <f t="shared" si="24"/>
        <v>309726.62987875199</v>
      </c>
      <c r="AN10" s="170">
        <f t="shared" si="25"/>
        <v>44246.661411250287</v>
      </c>
      <c r="AO10" s="168">
        <f>SUM(AO5:AO9)</f>
        <v>324497.02550399996</v>
      </c>
      <c r="AP10" s="169">
        <f t="shared" ref="AP10:AP13" si="93">AO10*1.07</f>
        <v>347211.81728928001</v>
      </c>
      <c r="AQ10" s="170">
        <f t="shared" si="26"/>
        <v>49601.688184182858</v>
      </c>
      <c r="AR10" s="168"/>
      <c r="AS10" s="169">
        <f t="shared" ref="AS10:AS13" si="94">AR10*1.07</f>
        <v>0</v>
      </c>
      <c r="AT10" s="170">
        <f t="shared" si="27"/>
        <v>0</v>
      </c>
      <c r="AU10" s="168">
        <f>SUM(AU5:AU9)</f>
        <v>87118.549055999989</v>
      </c>
      <c r="AV10" s="169">
        <f t="shared" ref="AV10:AV13" si="95">AU10*1.07</f>
        <v>93216.847489919994</v>
      </c>
      <c r="AW10" s="170">
        <f t="shared" si="28"/>
        <v>31072.282496639997</v>
      </c>
      <c r="AX10" s="168">
        <f>SUM(AX5:AX9)</f>
        <v>304143.31483199995</v>
      </c>
      <c r="AY10" s="169">
        <f t="shared" ref="AY10:AY13" si="96">AX10*1.07</f>
        <v>325433.34687023994</v>
      </c>
      <c r="AZ10" s="170">
        <f t="shared" si="29"/>
        <v>46490.47812431999</v>
      </c>
      <c r="BA10" s="168">
        <f>SUM(BA5:BA9)</f>
        <v>317740.46688000002</v>
      </c>
      <c r="BB10" s="169">
        <f t="shared" si="30"/>
        <v>339982.29956160003</v>
      </c>
      <c r="BC10" s="170">
        <f t="shared" si="31"/>
        <v>48568.899937371432</v>
      </c>
      <c r="BD10" s="168">
        <f>SUM(BD5:BD9)</f>
        <v>370980.9829296</v>
      </c>
      <c r="BE10" s="169">
        <f t="shared" si="32"/>
        <v>396949.65173467202</v>
      </c>
      <c r="BF10" s="170">
        <f t="shared" si="33"/>
        <v>56707.093104953143</v>
      </c>
      <c r="BG10" s="168">
        <f>SUM(BG5:BG9)</f>
        <v>231952.52015999999</v>
      </c>
      <c r="BH10" s="169">
        <f t="shared" si="34"/>
        <v>248189.19657120001</v>
      </c>
      <c r="BI10" s="170">
        <f t="shared" si="35"/>
        <v>35455.599510171429</v>
      </c>
      <c r="BJ10" s="168">
        <f>SUM(BJ5:BJ9)</f>
        <v>306346.30151040002</v>
      </c>
      <c r="BK10" s="169">
        <f t="shared" si="36"/>
        <v>327790.54261612805</v>
      </c>
      <c r="BL10" s="170">
        <f t="shared" si="37"/>
        <v>46827.220373732576</v>
      </c>
      <c r="BM10" s="168">
        <f>SUM(BM5:BM9)</f>
        <v>375968.16640799987</v>
      </c>
      <c r="BN10" s="169">
        <f t="shared" si="38"/>
        <v>402285.93805655988</v>
      </c>
      <c r="BO10" s="170">
        <f t="shared" si="39"/>
        <v>57469.419722365696</v>
      </c>
      <c r="BP10" s="168">
        <f>SUM(BP5:BP9)</f>
        <v>363666.04486560001</v>
      </c>
      <c r="BQ10" s="169">
        <f t="shared" si="0"/>
        <v>389122.66800619202</v>
      </c>
      <c r="BR10" s="170">
        <f t="shared" si="40"/>
        <v>55588.952572313145</v>
      </c>
      <c r="BS10" s="168">
        <f>SUM(BS5:BS9)</f>
        <v>375384.50956799998</v>
      </c>
      <c r="BT10" s="169">
        <f t="shared" si="41"/>
        <v>401661.42523776001</v>
      </c>
      <c r="BU10" s="170">
        <f t="shared" si="42"/>
        <v>57380.203605394287</v>
      </c>
      <c r="BV10" s="168">
        <f>SUM(BV5:BV9)</f>
        <v>63235.135728000008</v>
      </c>
      <c r="BW10" s="169">
        <f t="shared" si="43"/>
        <v>67661.59522896001</v>
      </c>
      <c r="BX10" s="170">
        <f t="shared" si="44"/>
        <v>33830.797614480005</v>
      </c>
      <c r="BY10" s="168">
        <f>SUM(BY5:BY9)</f>
        <v>187272.14104800002</v>
      </c>
      <c r="BZ10" s="169">
        <f t="shared" si="45"/>
        <v>200381.19092136004</v>
      </c>
      <c r="CA10" s="170">
        <f t="shared" si="46"/>
        <v>40076.238184272006</v>
      </c>
      <c r="CB10" s="168">
        <f>SUM(CB5:CB9)</f>
        <v>465747.10456320003</v>
      </c>
      <c r="CC10" s="169">
        <f t="shared" si="47"/>
        <v>498349.40188262408</v>
      </c>
      <c r="CD10" s="170">
        <f t="shared" si="48"/>
        <v>71192.771697517732</v>
      </c>
      <c r="CE10" s="168">
        <f>SUM(CE5:CE9)</f>
        <v>574259.72315039998</v>
      </c>
      <c r="CF10" s="169">
        <f t="shared" ref="CF10:CF13" si="97">CE10*1.07</f>
        <v>614457.90377092804</v>
      </c>
      <c r="CG10" s="170">
        <f t="shared" si="49"/>
        <v>87779.700538704012</v>
      </c>
      <c r="CH10" s="168">
        <f>SUM(CH5:CH9)</f>
        <v>559551.72880799999</v>
      </c>
      <c r="CI10" s="169">
        <f t="shared" si="50"/>
        <v>598720.34982455999</v>
      </c>
      <c r="CJ10" s="170">
        <f t="shared" si="51"/>
        <v>85531.478546365717</v>
      </c>
      <c r="CK10" s="168">
        <f>SUM(CK5:CK9)</f>
        <v>539079.840432</v>
      </c>
      <c r="CL10" s="169">
        <f t="shared" si="52"/>
        <v>576815.42926224007</v>
      </c>
      <c r="CM10" s="170">
        <f t="shared" si="53"/>
        <v>82402.204180320012</v>
      </c>
      <c r="CN10" s="168">
        <f>SUM(CN5:CN9)</f>
        <v>570906.18020159996</v>
      </c>
      <c r="CO10" s="169">
        <f t="shared" ref="CO10:CO13" si="98">CN10*1.07</f>
        <v>610869.612815712</v>
      </c>
      <c r="CP10" s="169">
        <f t="shared" si="54"/>
        <v>87267.08754510172</v>
      </c>
      <c r="CQ10" s="168">
        <f>SUM(CQ5:CQ9)</f>
        <v>499491.45728639991</v>
      </c>
      <c r="CR10" s="169">
        <f t="shared" si="55"/>
        <v>534455.85929644795</v>
      </c>
      <c r="CS10" s="169">
        <f t="shared" si="56"/>
        <v>76350.837042349711</v>
      </c>
      <c r="CT10" s="168">
        <f>SUM(CT5:CT9)</f>
        <v>540441.40775040002</v>
      </c>
      <c r="CU10" s="169">
        <f t="shared" si="57"/>
        <v>578272.30629292806</v>
      </c>
      <c r="CV10" s="169">
        <f t="shared" si="58"/>
        <v>82610.329470418292</v>
      </c>
      <c r="CW10" s="168">
        <f>SUM(CW5:CW9)</f>
        <v>499000.55343839998</v>
      </c>
      <c r="CX10" s="169">
        <f t="shared" si="59"/>
        <v>533930.59217908804</v>
      </c>
      <c r="CY10" s="169">
        <f t="shared" si="60"/>
        <v>76275.798882726856</v>
      </c>
      <c r="CZ10" s="168">
        <f>SUM(CZ5:CZ9)</f>
        <v>476497.94235840003</v>
      </c>
      <c r="DA10" s="169">
        <f t="shared" si="61"/>
        <v>509852.79832348804</v>
      </c>
      <c r="DB10" s="169">
        <f t="shared" si="62"/>
        <v>84975.466387248001</v>
      </c>
      <c r="DC10" s="168">
        <f>SUM(DC5:DC9)</f>
        <v>626325.8639183999</v>
      </c>
      <c r="DD10" s="169">
        <f t="shared" si="63"/>
        <v>670168.67439268797</v>
      </c>
      <c r="DE10" s="169">
        <f t="shared" si="64"/>
        <v>95738.382056098286</v>
      </c>
      <c r="DF10" s="168">
        <f>SUM(DF5:DF9)</f>
        <v>630651.20002559992</v>
      </c>
      <c r="DG10" s="169">
        <f t="shared" si="65"/>
        <v>674796.78402739193</v>
      </c>
      <c r="DH10" s="169">
        <f t="shared" si="66"/>
        <v>96399.5405753417</v>
      </c>
      <c r="DI10" s="168">
        <f>SUM(DI5:DI9)</f>
        <v>0</v>
      </c>
      <c r="DJ10" s="169">
        <f t="shared" si="67"/>
        <v>0</v>
      </c>
      <c r="DK10" s="169">
        <f t="shared" si="68"/>
        <v>0</v>
      </c>
      <c r="DL10" s="168">
        <f>SUM(DL5:DL9)</f>
        <v>0</v>
      </c>
      <c r="DM10" s="169">
        <f t="shared" si="1"/>
        <v>0</v>
      </c>
      <c r="DN10" s="169">
        <f t="shared" si="69"/>
        <v>0</v>
      </c>
      <c r="DO10" s="168">
        <f>SUM(DO5:DO9)</f>
        <v>0</v>
      </c>
      <c r="DP10" s="169">
        <f t="shared" ref="DP10:DP13" si="99">DO10*1.07</f>
        <v>0</v>
      </c>
      <c r="DQ10" s="169">
        <f t="shared" si="2"/>
        <v>0</v>
      </c>
      <c r="DR10" s="168">
        <f>SUM(DR5:DR9)</f>
        <v>0</v>
      </c>
      <c r="DS10" s="169">
        <f t="shared" si="70"/>
        <v>0</v>
      </c>
      <c r="DT10" s="169">
        <f t="shared" si="3"/>
        <v>0</v>
      </c>
      <c r="DU10" s="168">
        <v>276942.69239039999</v>
      </c>
      <c r="DV10" s="169">
        <v>296328.680857728</v>
      </c>
      <c r="DW10" s="169">
        <v>42332.668693961146</v>
      </c>
      <c r="DX10" s="168">
        <f>SUM(DX5:DX9)</f>
        <v>0</v>
      </c>
      <c r="DY10" s="169">
        <f t="shared" si="4"/>
        <v>0</v>
      </c>
      <c r="DZ10" s="169">
        <f t="shared" si="5"/>
        <v>0</v>
      </c>
      <c r="EA10" s="168">
        <f>SUM(EA5:EA9)</f>
        <v>0</v>
      </c>
      <c r="EB10" s="169">
        <f t="shared" si="71"/>
        <v>0</v>
      </c>
      <c r="EC10" s="169">
        <f t="shared" si="72"/>
        <v>0</v>
      </c>
      <c r="ED10" s="168">
        <f>SUM(ED5:ED9)</f>
        <v>0</v>
      </c>
      <c r="EE10" s="169">
        <f t="shared" si="73"/>
        <v>0</v>
      </c>
      <c r="EF10" s="169">
        <f t="shared" si="74"/>
        <v>0</v>
      </c>
      <c r="EG10" s="168">
        <f>SUM(EG5:EG9)</f>
        <v>0</v>
      </c>
      <c r="EH10" s="169">
        <f t="shared" si="84"/>
        <v>0</v>
      </c>
      <c r="EI10" s="169">
        <f t="shared" si="85"/>
        <v>0</v>
      </c>
      <c r="EJ10" s="168">
        <f>SUM(EJ5:EJ9)</f>
        <v>0</v>
      </c>
      <c r="EK10" s="169">
        <f t="shared" si="75"/>
        <v>0</v>
      </c>
      <c r="EL10" s="169">
        <f t="shared" si="76"/>
        <v>0</v>
      </c>
      <c r="EM10" s="168">
        <f>SUM(EM5:EM9)</f>
        <v>0</v>
      </c>
      <c r="EN10" s="169">
        <f t="shared" si="77"/>
        <v>0</v>
      </c>
      <c r="EO10" s="169">
        <f t="shared" si="78"/>
        <v>0</v>
      </c>
      <c r="EP10" s="168">
        <f>SUM(EP5:EP9)</f>
        <v>0</v>
      </c>
      <c r="EQ10" s="169">
        <f t="shared" si="79"/>
        <v>0</v>
      </c>
      <c r="ER10" s="169">
        <f t="shared" si="80"/>
        <v>0</v>
      </c>
      <c r="ES10" s="168">
        <f>SUM(ES5:ES9)</f>
        <v>0</v>
      </c>
      <c r="ET10" s="169">
        <f t="shared" si="81"/>
        <v>0</v>
      </c>
      <c r="EU10" s="169">
        <f t="shared" si="82"/>
        <v>0</v>
      </c>
      <c r="EW10" s="214"/>
      <c r="EX10" s="152">
        <v>7</v>
      </c>
      <c r="EY10" s="153"/>
      <c r="EZ10" s="153"/>
      <c r="FA10" s="153"/>
      <c r="FB10" s="153"/>
      <c r="FC10" s="153"/>
      <c r="FD10" s="154">
        <v>7</v>
      </c>
      <c r="FE10" s="155"/>
      <c r="FF10" s="153"/>
      <c r="FG10" s="153"/>
      <c r="FH10" s="153"/>
      <c r="FI10" s="153"/>
      <c r="FJ10" s="153"/>
      <c r="FK10" s="153"/>
      <c r="FL10" s="156">
        <f t="shared" si="86"/>
        <v>0</v>
      </c>
      <c r="FM10" s="155"/>
      <c r="FN10" s="153"/>
      <c r="FO10" s="153"/>
      <c r="FP10" s="153"/>
      <c r="FQ10" s="153"/>
      <c r="FR10" s="153"/>
      <c r="FS10" s="153"/>
      <c r="FT10" s="153"/>
      <c r="FU10" s="156"/>
      <c r="FV10" s="157">
        <v>7</v>
      </c>
      <c r="FW10" s="158"/>
      <c r="FX10" s="158"/>
      <c r="FY10" s="158"/>
      <c r="FZ10" s="158">
        <f t="shared" si="83"/>
        <v>0</v>
      </c>
      <c r="GA10" s="159"/>
    </row>
    <row r="11" spans="1:193">
      <c r="A11" s="171" t="s">
        <v>331</v>
      </c>
      <c r="B11" s="172">
        <f>0.039*181000</f>
        <v>7059</v>
      </c>
      <c r="C11" s="173">
        <f t="shared" si="87"/>
        <v>7553.13</v>
      </c>
      <c r="D11" s="174">
        <f t="shared" si="6"/>
        <v>1079.0185714285715</v>
      </c>
      <c r="E11" s="172">
        <f>0.032*247000</f>
        <v>7904</v>
      </c>
      <c r="F11" s="173">
        <f t="shared" si="7"/>
        <v>8457.2800000000007</v>
      </c>
      <c r="G11" s="174">
        <f>F11/$G$1</f>
        <v>1208.1828571428573</v>
      </c>
      <c r="H11" s="172">
        <f>0.039*50000</f>
        <v>1950</v>
      </c>
      <c r="I11" s="173">
        <f t="shared" si="9"/>
        <v>2086.5</v>
      </c>
      <c r="J11" s="174">
        <f t="shared" si="10"/>
        <v>298.07142857142856</v>
      </c>
      <c r="K11" s="172"/>
      <c r="L11" s="173">
        <f t="shared" si="88"/>
        <v>0</v>
      </c>
      <c r="M11" s="173">
        <f t="shared" si="11"/>
        <v>0</v>
      </c>
      <c r="N11" s="172">
        <f>0.039*57000</f>
        <v>2223</v>
      </c>
      <c r="O11" s="173">
        <f t="shared" si="89"/>
        <v>2378.61</v>
      </c>
      <c r="P11" s="174">
        <f t="shared" si="12"/>
        <v>594.65250000000003</v>
      </c>
      <c r="Q11" s="172">
        <f>0.039*231000</f>
        <v>9009</v>
      </c>
      <c r="R11" s="173">
        <f t="shared" si="90"/>
        <v>9639.630000000001</v>
      </c>
      <c r="S11" s="174">
        <f t="shared" si="13"/>
        <v>1377.0900000000001</v>
      </c>
      <c r="T11" s="172">
        <f>0.039*255000</f>
        <v>9945</v>
      </c>
      <c r="U11" s="173">
        <f t="shared" si="91"/>
        <v>10641.150000000001</v>
      </c>
      <c r="V11" s="174">
        <f t="shared" si="14"/>
        <v>1330.1437500000002</v>
      </c>
      <c r="W11" s="172">
        <v>0</v>
      </c>
      <c r="X11" s="175">
        <f t="shared" si="92"/>
        <v>0</v>
      </c>
      <c r="Y11" s="174">
        <f t="shared" si="15"/>
        <v>0</v>
      </c>
      <c r="Z11" s="172">
        <f>0.039*50000</f>
        <v>1950</v>
      </c>
      <c r="AA11" s="173">
        <f t="shared" si="16"/>
        <v>2086.5</v>
      </c>
      <c r="AB11" s="174">
        <f t="shared" si="17"/>
        <v>417.3</v>
      </c>
      <c r="AC11" s="172">
        <f>0.039*186500</f>
        <v>7273.5</v>
      </c>
      <c r="AD11" s="173">
        <f t="shared" si="18"/>
        <v>7782.6450000000004</v>
      </c>
      <c r="AE11" s="174">
        <f t="shared" si="19"/>
        <v>1297.1075000000001</v>
      </c>
      <c r="AF11" s="172">
        <f>0.039*119500</f>
        <v>4660.5</v>
      </c>
      <c r="AG11" s="173">
        <f t="shared" si="20"/>
        <v>4986.7350000000006</v>
      </c>
      <c r="AH11" s="174">
        <f t="shared" si="21"/>
        <v>997.34700000000009</v>
      </c>
      <c r="AI11" s="172">
        <f>0.039*160000</f>
        <v>6240</v>
      </c>
      <c r="AJ11" s="173">
        <f t="shared" si="22"/>
        <v>6676.8</v>
      </c>
      <c r="AK11" s="174">
        <f t="shared" si="23"/>
        <v>953.82857142857142</v>
      </c>
      <c r="AL11" s="172">
        <f>0.039*114500</f>
        <v>4465.5</v>
      </c>
      <c r="AM11" s="173">
        <f t="shared" si="24"/>
        <v>4778.085</v>
      </c>
      <c r="AN11" s="174">
        <f t="shared" si="25"/>
        <v>682.58357142857142</v>
      </c>
      <c r="AO11" s="172">
        <f>0.039*134000</f>
        <v>5226</v>
      </c>
      <c r="AP11" s="173">
        <f t="shared" si="93"/>
        <v>5591.8200000000006</v>
      </c>
      <c r="AQ11" s="174">
        <f t="shared" si="26"/>
        <v>798.83142857142866</v>
      </c>
      <c r="AR11" s="172"/>
      <c r="AS11" s="173">
        <f t="shared" si="94"/>
        <v>0</v>
      </c>
      <c r="AT11" s="174">
        <f t="shared" si="27"/>
        <v>0</v>
      </c>
      <c r="AU11" s="172">
        <f>0.039*100500</f>
        <v>3919.5</v>
      </c>
      <c r="AV11" s="173">
        <f t="shared" si="95"/>
        <v>4193.8650000000007</v>
      </c>
      <c r="AW11" s="174">
        <f t="shared" si="28"/>
        <v>1397.9550000000002</v>
      </c>
      <c r="AX11" s="172">
        <f>0.039*232500</f>
        <v>9067.5</v>
      </c>
      <c r="AY11" s="173">
        <f t="shared" si="96"/>
        <v>9702.2250000000004</v>
      </c>
      <c r="AZ11" s="174">
        <f t="shared" si="29"/>
        <v>1386.0321428571428</v>
      </c>
      <c r="BA11" s="172">
        <f>0.039*130500</f>
        <v>5089.5</v>
      </c>
      <c r="BB11" s="173">
        <f t="shared" si="30"/>
        <v>5445.7650000000003</v>
      </c>
      <c r="BC11" s="174">
        <f t="shared" si="31"/>
        <v>777.96642857142865</v>
      </c>
      <c r="BD11" s="172">
        <f>0.039*0</f>
        <v>0</v>
      </c>
      <c r="BE11" s="173">
        <f t="shared" si="32"/>
        <v>0</v>
      </c>
      <c r="BF11" s="174">
        <f t="shared" si="33"/>
        <v>0</v>
      </c>
      <c r="BG11" s="172">
        <f>0.039*0</f>
        <v>0</v>
      </c>
      <c r="BH11" s="173">
        <f t="shared" si="34"/>
        <v>0</v>
      </c>
      <c r="BI11" s="174">
        <f t="shared" si="35"/>
        <v>0</v>
      </c>
      <c r="BJ11" s="172">
        <f>0.039*230500</f>
        <v>8989.5</v>
      </c>
      <c r="BK11" s="173">
        <f t="shared" si="36"/>
        <v>9618.7650000000012</v>
      </c>
      <c r="BL11" s="174">
        <f t="shared" si="37"/>
        <v>1374.109285714286</v>
      </c>
      <c r="BM11" s="172">
        <f>0.039*230500</f>
        <v>8989.5</v>
      </c>
      <c r="BN11" s="173">
        <f t="shared" si="38"/>
        <v>9618.7650000000012</v>
      </c>
      <c r="BO11" s="174">
        <f t="shared" si="39"/>
        <v>1374.109285714286</v>
      </c>
      <c r="BP11" s="172">
        <f>0.039*165500</f>
        <v>6454.5</v>
      </c>
      <c r="BQ11" s="173">
        <f t="shared" si="0"/>
        <v>6906.3150000000005</v>
      </c>
      <c r="BR11" s="174">
        <f t="shared" si="40"/>
        <v>986.61642857142863</v>
      </c>
      <c r="BS11" s="172">
        <f>0.039*116500</f>
        <v>4543.5</v>
      </c>
      <c r="BT11" s="173">
        <f t="shared" si="41"/>
        <v>4861.5450000000001</v>
      </c>
      <c r="BU11" s="174">
        <f t="shared" si="42"/>
        <v>694.50642857142861</v>
      </c>
      <c r="BV11" s="172">
        <f>0.039*41500</f>
        <v>1618.5</v>
      </c>
      <c r="BW11" s="173">
        <f t="shared" si="43"/>
        <v>1731.7950000000001</v>
      </c>
      <c r="BX11" s="174">
        <f t="shared" si="44"/>
        <v>865.89750000000004</v>
      </c>
      <c r="BY11" s="172">
        <f>0.039*181000</f>
        <v>7059</v>
      </c>
      <c r="BZ11" s="173">
        <f t="shared" si="45"/>
        <v>7553.13</v>
      </c>
      <c r="CA11" s="174">
        <f t="shared" si="46"/>
        <v>1510.626</v>
      </c>
      <c r="CB11" s="172">
        <f>0.039*230500</f>
        <v>8989.5</v>
      </c>
      <c r="CC11" s="173">
        <f t="shared" si="47"/>
        <v>9618.7650000000012</v>
      </c>
      <c r="CD11" s="174">
        <f t="shared" si="48"/>
        <v>1374.109285714286</v>
      </c>
      <c r="CE11" s="172">
        <f>0.039*230500</f>
        <v>8989.5</v>
      </c>
      <c r="CF11" s="173">
        <f t="shared" si="97"/>
        <v>9618.7650000000012</v>
      </c>
      <c r="CG11" s="174">
        <f t="shared" si="49"/>
        <v>1374.109285714286</v>
      </c>
      <c r="CH11" s="172">
        <f>0.039*297600</f>
        <v>11606.4</v>
      </c>
      <c r="CI11" s="173">
        <f t="shared" si="50"/>
        <v>12418.848</v>
      </c>
      <c r="CJ11" s="174">
        <f t="shared" si="51"/>
        <v>1774.1211428571428</v>
      </c>
      <c r="CK11" s="172">
        <f>0.039*230500</f>
        <v>8989.5</v>
      </c>
      <c r="CL11" s="173">
        <f t="shared" si="52"/>
        <v>9618.7650000000012</v>
      </c>
      <c r="CM11" s="174">
        <f t="shared" si="53"/>
        <v>1374.109285714286</v>
      </c>
      <c r="CN11" s="172">
        <f>0.039*282500</f>
        <v>11017.5</v>
      </c>
      <c r="CO11" s="173">
        <f t="shared" si="98"/>
        <v>11788.725</v>
      </c>
      <c r="CP11" s="173">
        <f t="shared" si="54"/>
        <v>1684.1035714285715</v>
      </c>
      <c r="CQ11" s="172">
        <f>0.039*289000</f>
        <v>11271</v>
      </c>
      <c r="CR11" s="173">
        <f t="shared" si="55"/>
        <v>12059.970000000001</v>
      </c>
      <c r="CS11" s="173">
        <f t="shared" si="56"/>
        <v>1722.8528571428574</v>
      </c>
      <c r="CT11" s="172">
        <f>0.039*229000</f>
        <v>8931</v>
      </c>
      <c r="CU11" s="173">
        <f t="shared" si="57"/>
        <v>9556.17</v>
      </c>
      <c r="CV11" s="173">
        <f t="shared" si="58"/>
        <v>1365.1671428571428</v>
      </c>
      <c r="CW11" s="172">
        <f>0.039*229000</f>
        <v>8931</v>
      </c>
      <c r="CX11" s="173">
        <f t="shared" si="59"/>
        <v>9556.17</v>
      </c>
      <c r="CY11" s="173">
        <f t="shared" si="60"/>
        <v>1365.1671428571428</v>
      </c>
      <c r="CZ11" s="172">
        <f>0.039*212000</f>
        <v>8268</v>
      </c>
      <c r="DA11" s="173">
        <f t="shared" si="61"/>
        <v>8846.76</v>
      </c>
      <c r="DB11" s="173">
        <f t="shared" si="62"/>
        <v>1474.46</v>
      </c>
      <c r="DC11" s="172">
        <f>0.039*229000</f>
        <v>8931</v>
      </c>
      <c r="DD11" s="173">
        <f t="shared" si="63"/>
        <v>9556.17</v>
      </c>
      <c r="DE11" s="173">
        <f t="shared" si="64"/>
        <v>1365.1671428571428</v>
      </c>
      <c r="DF11" s="172">
        <f>0.039*262000</f>
        <v>10218</v>
      </c>
      <c r="DG11" s="173">
        <f t="shared" si="65"/>
        <v>10933.26</v>
      </c>
      <c r="DH11" s="173">
        <f t="shared" si="66"/>
        <v>1561.8942857142858</v>
      </c>
      <c r="DI11" s="172">
        <f>0.039*0</f>
        <v>0</v>
      </c>
      <c r="DJ11" s="173">
        <f t="shared" si="67"/>
        <v>0</v>
      </c>
      <c r="DK11" s="173">
        <f t="shared" si="68"/>
        <v>0</v>
      </c>
      <c r="DL11" s="172">
        <f>0.039*0</f>
        <v>0</v>
      </c>
      <c r="DM11" s="173">
        <f t="shared" si="1"/>
        <v>0</v>
      </c>
      <c r="DN11" s="173">
        <f t="shared" si="69"/>
        <v>0</v>
      </c>
      <c r="DO11" s="172">
        <f>0.039*0</f>
        <v>0</v>
      </c>
      <c r="DP11" s="173">
        <f t="shared" si="99"/>
        <v>0</v>
      </c>
      <c r="DQ11" s="173">
        <f t="shared" si="2"/>
        <v>0</v>
      </c>
      <c r="DR11" s="172">
        <f>0.039*0</f>
        <v>0</v>
      </c>
      <c r="DS11" s="173">
        <f t="shared" si="70"/>
        <v>0</v>
      </c>
      <c r="DT11" s="173">
        <f t="shared" si="3"/>
        <v>0</v>
      </c>
      <c r="DU11" s="172">
        <v>0</v>
      </c>
      <c r="DV11" s="173">
        <v>0</v>
      </c>
      <c r="DW11" s="173">
        <v>0</v>
      </c>
      <c r="DX11" s="172">
        <f>0.039*0</f>
        <v>0</v>
      </c>
      <c r="DY11" s="173">
        <f t="shared" si="4"/>
        <v>0</v>
      </c>
      <c r="DZ11" s="173">
        <f t="shared" si="5"/>
        <v>0</v>
      </c>
      <c r="EA11" s="172">
        <f>0.039*0</f>
        <v>0</v>
      </c>
      <c r="EB11" s="173">
        <f t="shared" si="71"/>
        <v>0</v>
      </c>
      <c r="EC11" s="173">
        <f t="shared" si="72"/>
        <v>0</v>
      </c>
      <c r="ED11" s="172">
        <f>0.039*0</f>
        <v>0</v>
      </c>
      <c r="EE11" s="173">
        <f t="shared" si="73"/>
        <v>0</v>
      </c>
      <c r="EF11" s="173">
        <f t="shared" si="74"/>
        <v>0</v>
      </c>
      <c r="EG11" s="172">
        <f>0.039*0</f>
        <v>0</v>
      </c>
      <c r="EH11" s="173">
        <f t="shared" si="84"/>
        <v>0</v>
      </c>
      <c r="EI11" s="173">
        <f t="shared" si="85"/>
        <v>0</v>
      </c>
      <c r="EJ11" s="172">
        <f>0.039*0</f>
        <v>0</v>
      </c>
      <c r="EK11" s="176">
        <f t="shared" si="75"/>
        <v>0</v>
      </c>
      <c r="EL11" s="176">
        <f t="shared" si="76"/>
        <v>0</v>
      </c>
      <c r="EM11" s="172">
        <f>0.039*0</f>
        <v>0</v>
      </c>
      <c r="EN11" s="176">
        <f t="shared" si="77"/>
        <v>0</v>
      </c>
      <c r="EO11" s="176">
        <f t="shared" si="78"/>
        <v>0</v>
      </c>
      <c r="EP11" s="172">
        <f>0.039*0</f>
        <v>0</v>
      </c>
      <c r="EQ11" s="176">
        <f t="shared" si="79"/>
        <v>0</v>
      </c>
      <c r="ER11" s="176">
        <f t="shared" si="80"/>
        <v>0</v>
      </c>
      <c r="ES11" s="172">
        <f>0.039*0</f>
        <v>0</v>
      </c>
      <c r="ET11" s="176">
        <f t="shared" si="81"/>
        <v>0</v>
      </c>
      <c r="EU11" s="176">
        <f t="shared" si="82"/>
        <v>0</v>
      </c>
      <c r="EV11" s="177"/>
      <c r="EW11" s="177"/>
      <c r="EX11" s="152">
        <v>8</v>
      </c>
      <c r="EY11" s="153">
        <v>169134.30298133937</v>
      </c>
      <c r="EZ11" s="153">
        <v>5919.1062385525947</v>
      </c>
      <c r="FA11" s="153">
        <v>5074.0290894401815</v>
      </c>
      <c r="FB11" s="153">
        <v>8456.7151490669676</v>
      </c>
      <c r="FC11" s="153">
        <v>25370.145447200903</v>
      </c>
      <c r="FD11" s="154">
        <v>8</v>
      </c>
      <c r="FE11" s="155"/>
      <c r="FF11" s="153"/>
      <c r="FG11" s="153"/>
      <c r="FH11" s="153"/>
      <c r="FI11" s="153"/>
      <c r="FJ11" s="153"/>
      <c r="FK11" s="153"/>
      <c r="FL11" s="156">
        <f t="shared" si="86"/>
        <v>0</v>
      </c>
      <c r="FM11" s="155"/>
      <c r="FN11" s="153"/>
      <c r="FO11" s="153"/>
      <c r="FP11" s="153"/>
      <c r="FQ11" s="153"/>
      <c r="FR11" s="153"/>
      <c r="FS11" s="153"/>
      <c r="FT11" s="153"/>
      <c r="FU11" s="156"/>
      <c r="FV11" s="157">
        <v>8</v>
      </c>
      <c r="FW11" s="158">
        <v>9703.9181951999853</v>
      </c>
      <c r="FX11" s="158">
        <v>5630.2646400000003</v>
      </c>
      <c r="FY11" s="158"/>
      <c r="FZ11" s="158">
        <f>FW11+FX11</f>
        <v>15334.182835199987</v>
      </c>
      <c r="GA11" s="159">
        <f>FZ11+N10+FL11</f>
        <v>229288.48174079999</v>
      </c>
      <c r="GB11" s="177"/>
      <c r="GK11" s="159"/>
    </row>
    <row r="12" spans="1:193">
      <c r="A12" s="178" t="s">
        <v>332</v>
      </c>
      <c r="B12" s="179">
        <f>21840*0.035</f>
        <v>764.40000000000009</v>
      </c>
      <c r="C12" s="173">
        <f t="shared" si="87"/>
        <v>817.90800000000013</v>
      </c>
      <c r="D12" s="174">
        <f t="shared" si="6"/>
        <v>116.84400000000002</v>
      </c>
      <c r="E12" s="179">
        <f>0*0.035</f>
        <v>0</v>
      </c>
      <c r="F12" s="173">
        <f t="shared" si="7"/>
        <v>0</v>
      </c>
      <c r="G12" s="174">
        <f t="shared" si="8"/>
        <v>0</v>
      </c>
      <c r="H12" s="179">
        <f>21840*0.035</f>
        <v>764.40000000000009</v>
      </c>
      <c r="I12" s="173">
        <f t="shared" si="9"/>
        <v>817.90800000000013</v>
      </c>
      <c r="J12" s="174">
        <f t="shared" si="10"/>
        <v>116.84400000000002</v>
      </c>
      <c r="K12" s="179"/>
      <c r="L12" s="173">
        <f t="shared" si="88"/>
        <v>0</v>
      </c>
      <c r="M12" s="173">
        <f t="shared" si="11"/>
        <v>0</v>
      </c>
      <c r="N12" s="179">
        <f>0*0.035</f>
        <v>0</v>
      </c>
      <c r="O12" s="173">
        <f t="shared" si="89"/>
        <v>0</v>
      </c>
      <c r="P12" s="174">
        <f t="shared" si="12"/>
        <v>0</v>
      </c>
      <c r="Q12" s="179">
        <f>0*0.035</f>
        <v>0</v>
      </c>
      <c r="R12" s="173">
        <f t="shared" si="90"/>
        <v>0</v>
      </c>
      <c r="S12" s="174">
        <f t="shared" si="13"/>
        <v>0</v>
      </c>
      <c r="T12" s="179">
        <f>43680*0.035</f>
        <v>1528.8000000000002</v>
      </c>
      <c r="U12" s="173">
        <f t="shared" si="91"/>
        <v>1635.8160000000003</v>
      </c>
      <c r="V12" s="174">
        <f t="shared" si="14"/>
        <v>204.47700000000003</v>
      </c>
      <c r="W12" s="179">
        <v>0</v>
      </c>
      <c r="X12" s="173">
        <f t="shared" si="92"/>
        <v>0</v>
      </c>
      <c r="Y12" s="174">
        <f t="shared" si="15"/>
        <v>0</v>
      </c>
      <c r="Z12" s="179">
        <f>0*0.035</f>
        <v>0</v>
      </c>
      <c r="AA12" s="173">
        <f t="shared" si="16"/>
        <v>0</v>
      </c>
      <c r="AB12" s="174">
        <f t="shared" si="17"/>
        <v>0</v>
      </c>
      <c r="AC12" s="179">
        <f>10920*0.035</f>
        <v>382.20000000000005</v>
      </c>
      <c r="AD12" s="173">
        <f t="shared" si="18"/>
        <v>408.95400000000006</v>
      </c>
      <c r="AE12" s="174">
        <f t="shared" si="19"/>
        <v>68.159000000000006</v>
      </c>
      <c r="AF12" s="179">
        <f>21840*0.035</f>
        <v>764.40000000000009</v>
      </c>
      <c r="AG12" s="173">
        <f t="shared" si="20"/>
        <v>817.90800000000013</v>
      </c>
      <c r="AH12" s="174">
        <f t="shared" si="21"/>
        <v>163.58160000000004</v>
      </c>
      <c r="AI12" s="179">
        <f>32760*0.033</f>
        <v>1081.0800000000002</v>
      </c>
      <c r="AJ12" s="173">
        <f t="shared" si="22"/>
        <v>1156.7556000000002</v>
      </c>
      <c r="AK12" s="174">
        <f t="shared" si="23"/>
        <v>165.25080000000003</v>
      </c>
      <c r="AL12" s="179">
        <f>0*0.035</f>
        <v>0</v>
      </c>
      <c r="AM12" s="173">
        <f t="shared" si="24"/>
        <v>0</v>
      </c>
      <c r="AN12" s="174">
        <f t="shared" si="25"/>
        <v>0</v>
      </c>
      <c r="AO12" s="179">
        <f>21840*0.035</f>
        <v>764.40000000000009</v>
      </c>
      <c r="AP12" s="173">
        <f t="shared" si="93"/>
        <v>817.90800000000013</v>
      </c>
      <c r="AQ12" s="174">
        <f t="shared" si="26"/>
        <v>116.84400000000002</v>
      </c>
      <c r="AR12" s="179"/>
      <c r="AS12" s="173">
        <f t="shared" si="94"/>
        <v>0</v>
      </c>
      <c r="AT12" s="174">
        <f t="shared" si="27"/>
        <v>0</v>
      </c>
      <c r="AU12" s="179">
        <f>0*0.035</f>
        <v>0</v>
      </c>
      <c r="AV12" s="173">
        <f t="shared" si="95"/>
        <v>0</v>
      </c>
      <c r="AW12" s="174">
        <f t="shared" si="28"/>
        <v>0</v>
      </c>
      <c r="AX12" s="179">
        <f>0*0.035</f>
        <v>0</v>
      </c>
      <c r="AY12" s="173">
        <f t="shared" si="96"/>
        <v>0</v>
      </c>
      <c r="AZ12" s="174">
        <f t="shared" si="29"/>
        <v>0</v>
      </c>
      <c r="BA12" s="179">
        <f>10920*0.035</f>
        <v>382.20000000000005</v>
      </c>
      <c r="BB12" s="173">
        <f t="shared" si="30"/>
        <v>408.95400000000006</v>
      </c>
      <c r="BC12" s="174">
        <f t="shared" si="31"/>
        <v>58.422000000000011</v>
      </c>
      <c r="BD12" s="179">
        <f>0*0.035</f>
        <v>0</v>
      </c>
      <c r="BE12" s="173">
        <f t="shared" si="32"/>
        <v>0</v>
      </c>
      <c r="BF12" s="174">
        <f t="shared" si="33"/>
        <v>0</v>
      </c>
      <c r="BG12" s="179">
        <f>0*0.035</f>
        <v>0</v>
      </c>
      <c r="BH12" s="173">
        <f t="shared" si="34"/>
        <v>0</v>
      </c>
      <c r="BI12" s="174">
        <f t="shared" si="35"/>
        <v>0</v>
      </c>
      <c r="BJ12" s="179">
        <f>0*0.035</f>
        <v>0</v>
      </c>
      <c r="BK12" s="173">
        <f t="shared" si="36"/>
        <v>0</v>
      </c>
      <c r="BL12" s="174">
        <f t="shared" si="37"/>
        <v>0</v>
      </c>
      <c r="BM12" s="179">
        <f>0*0.035</f>
        <v>0</v>
      </c>
      <c r="BN12" s="173">
        <f t="shared" si="38"/>
        <v>0</v>
      </c>
      <c r="BO12" s="174">
        <f t="shared" si="39"/>
        <v>0</v>
      </c>
      <c r="BP12" s="179">
        <f>0*0.035</f>
        <v>0</v>
      </c>
      <c r="BQ12" s="173">
        <f t="shared" si="0"/>
        <v>0</v>
      </c>
      <c r="BR12" s="174">
        <f t="shared" si="40"/>
        <v>0</v>
      </c>
      <c r="BS12" s="179">
        <f>21840*0.035</f>
        <v>764.40000000000009</v>
      </c>
      <c r="BT12" s="173">
        <f t="shared" si="41"/>
        <v>817.90800000000013</v>
      </c>
      <c r="BU12" s="174">
        <f t="shared" si="42"/>
        <v>116.84400000000002</v>
      </c>
      <c r="BV12" s="179">
        <f>5460*0.035</f>
        <v>191.10000000000002</v>
      </c>
      <c r="BW12" s="173">
        <f t="shared" si="43"/>
        <v>204.47700000000003</v>
      </c>
      <c r="BX12" s="174">
        <f t="shared" si="44"/>
        <v>102.23850000000002</v>
      </c>
      <c r="BY12" s="179">
        <f>10920*0.035</f>
        <v>382.20000000000005</v>
      </c>
      <c r="BZ12" s="173">
        <f t="shared" si="45"/>
        <v>408.95400000000006</v>
      </c>
      <c r="CA12" s="174">
        <f t="shared" si="46"/>
        <v>81.790800000000019</v>
      </c>
      <c r="CB12" s="179">
        <f>21840*0.035</f>
        <v>764.40000000000009</v>
      </c>
      <c r="CC12" s="173">
        <f t="shared" si="47"/>
        <v>817.90800000000013</v>
      </c>
      <c r="CD12" s="174">
        <f t="shared" si="48"/>
        <v>116.84400000000002</v>
      </c>
      <c r="CE12" s="179">
        <f>0*0.035</f>
        <v>0</v>
      </c>
      <c r="CF12" s="173">
        <f t="shared" si="97"/>
        <v>0</v>
      </c>
      <c r="CG12" s="174">
        <f t="shared" si="49"/>
        <v>0</v>
      </c>
      <c r="CH12" s="179">
        <f>10920*0.035</f>
        <v>382.20000000000005</v>
      </c>
      <c r="CI12" s="173">
        <f t="shared" si="50"/>
        <v>408.95400000000006</v>
      </c>
      <c r="CJ12" s="174">
        <f t="shared" si="51"/>
        <v>58.422000000000011</v>
      </c>
      <c r="CK12" s="179">
        <f>10920*0.035</f>
        <v>382.20000000000005</v>
      </c>
      <c r="CL12" s="173">
        <f t="shared" si="52"/>
        <v>408.95400000000006</v>
      </c>
      <c r="CM12" s="174">
        <f t="shared" si="53"/>
        <v>58.422000000000011</v>
      </c>
      <c r="CN12" s="179">
        <f>10920*0.035</f>
        <v>382.20000000000005</v>
      </c>
      <c r="CO12" s="173">
        <f t="shared" si="98"/>
        <v>408.95400000000006</v>
      </c>
      <c r="CP12" s="173">
        <f t="shared" si="54"/>
        <v>58.422000000000011</v>
      </c>
      <c r="CQ12" s="179">
        <f>21840*0.035</f>
        <v>764.40000000000009</v>
      </c>
      <c r="CR12" s="173">
        <f t="shared" si="55"/>
        <v>817.90800000000013</v>
      </c>
      <c r="CS12" s="173">
        <f t="shared" si="56"/>
        <v>116.84400000000002</v>
      </c>
      <c r="CT12" s="179">
        <f>21840*0.035</f>
        <v>764.40000000000009</v>
      </c>
      <c r="CU12" s="173">
        <f t="shared" si="57"/>
        <v>817.90800000000013</v>
      </c>
      <c r="CV12" s="173">
        <f t="shared" si="58"/>
        <v>116.84400000000002</v>
      </c>
      <c r="CW12" s="179">
        <f>0*0.035</f>
        <v>0</v>
      </c>
      <c r="CX12" s="173">
        <f t="shared" si="59"/>
        <v>0</v>
      </c>
      <c r="CY12" s="173">
        <f t="shared" si="60"/>
        <v>0</v>
      </c>
      <c r="CZ12" s="179">
        <f>0*0.035</f>
        <v>0</v>
      </c>
      <c r="DA12" s="173">
        <f t="shared" si="61"/>
        <v>0</v>
      </c>
      <c r="DB12" s="173">
        <f t="shared" si="62"/>
        <v>0</v>
      </c>
      <c r="DC12" s="179">
        <f>0*0.035</f>
        <v>0</v>
      </c>
      <c r="DD12" s="173">
        <f t="shared" si="63"/>
        <v>0</v>
      </c>
      <c r="DE12" s="173">
        <f t="shared" si="64"/>
        <v>0</v>
      </c>
      <c r="DF12" s="179">
        <f>43680*0.035</f>
        <v>1528.8000000000002</v>
      </c>
      <c r="DG12" s="173">
        <f t="shared" si="65"/>
        <v>1635.8160000000003</v>
      </c>
      <c r="DH12" s="173">
        <f t="shared" si="66"/>
        <v>233.68800000000005</v>
      </c>
      <c r="DI12" s="179">
        <f>0*0.035</f>
        <v>0</v>
      </c>
      <c r="DJ12" s="173">
        <f t="shared" si="67"/>
        <v>0</v>
      </c>
      <c r="DK12" s="173">
        <f t="shared" si="68"/>
        <v>0</v>
      </c>
      <c r="DL12" s="179">
        <f>0*0.035</f>
        <v>0</v>
      </c>
      <c r="DM12" s="173">
        <f t="shared" si="1"/>
        <v>0</v>
      </c>
      <c r="DN12" s="173">
        <f t="shared" si="69"/>
        <v>0</v>
      </c>
      <c r="DO12" s="179">
        <f>0*0.035</f>
        <v>0</v>
      </c>
      <c r="DP12" s="173">
        <f t="shared" si="99"/>
        <v>0</v>
      </c>
      <c r="DQ12" s="173">
        <f t="shared" si="2"/>
        <v>0</v>
      </c>
      <c r="DR12" s="179">
        <f>0*0.035</f>
        <v>0</v>
      </c>
      <c r="DS12" s="173">
        <f t="shared" si="70"/>
        <v>0</v>
      </c>
      <c r="DT12" s="173">
        <f t="shared" si="3"/>
        <v>0</v>
      </c>
      <c r="DU12" s="179">
        <f>0*0.035</f>
        <v>0</v>
      </c>
      <c r="DV12" s="173">
        <v>0</v>
      </c>
      <c r="DW12" s="173">
        <v>0</v>
      </c>
      <c r="DX12" s="179">
        <f>0*0.035</f>
        <v>0</v>
      </c>
      <c r="DY12" s="173">
        <f>DX12*1.07</f>
        <v>0</v>
      </c>
      <c r="DZ12" s="173">
        <f>DY12/$DZ$1</f>
        <v>0</v>
      </c>
      <c r="EA12" s="179">
        <f>0*0.035</f>
        <v>0</v>
      </c>
      <c r="EB12" s="173">
        <f t="shared" si="71"/>
        <v>0</v>
      </c>
      <c r="EC12" s="173">
        <f t="shared" si="72"/>
        <v>0</v>
      </c>
      <c r="ED12" s="179">
        <f>0*0.035</f>
        <v>0</v>
      </c>
      <c r="EE12" s="173">
        <f t="shared" si="73"/>
        <v>0</v>
      </c>
      <c r="EF12" s="173">
        <f>EE12/$EF$1</f>
        <v>0</v>
      </c>
      <c r="EG12" s="179">
        <f>0*0.035</f>
        <v>0</v>
      </c>
      <c r="EH12" s="173">
        <f t="shared" si="84"/>
        <v>0</v>
      </c>
      <c r="EI12" s="173">
        <f t="shared" si="85"/>
        <v>0</v>
      </c>
      <c r="EJ12" s="179">
        <f>0*0.035</f>
        <v>0</v>
      </c>
      <c r="EK12" s="176">
        <f t="shared" si="75"/>
        <v>0</v>
      </c>
      <c r="EL12" s="176">
        <f t="shared" si="76"/>
        <v>0</v>
      </c>
      <c r="EM12" s="179">
        <f>0*0.035</f>
        <v>0</v>
      </c>
      <c r="EN12" s="176">
        <f t="shared" si="77"/>
        <v>0</v>
      </c>
      <c r="EO12" s="176">
        <f t="shared" si="78"/>
        <v>0</v>
      </c>
      <c r="EP12" s="179">
        <f>0*0.035</f>
        <v>0</v>
      </c>
      <c r="EQ12" s="176">
        <f t="shared" si="79"/>
        <v>0</v>
      </c>
      <c r="ER12" s="176">
        <f t="shared" si="80"/>
        <v>0</v>
      </c>
      <c r="ES12" s="179">
        <f>0*0.035</f>
        <v>0</v>
      </c>
      <c r="ET12" s="176">
        <f t="shared" si="81"/>
        <v>0</v>
      </c>
      <c r="EU12" s="176">
        <f t="shared" si="82"/>
        <v>0</v>
      </c>
      <c r="EX12" s="152">
        <v>9</v>
      </c>
      <c r="EY12" s="153">
        <v>276146.56783295335</v>
      </c>
      <c r="EZ12" s="153">
        <v>9623.5070438673738</v>
      </c>
      <c r="FA12" s="153">
        <v>8284.3970349886004</v>
      </c>
      <c r="FB12" s="153">
        <v>13807.328391647665</v>
      </c>
      <c r="FC12" s="153">
        <v>41421.985174943002</v>
      </c>
      <c r="FD12" s="154">
        <v>9</v>
      </c>
      <c r="FE12" s="155"/>
      <c r="FF12" s="153"/>
      <c r="FG12" s="153"/>
      <c r="FH12" s="153"/>
      <c r="FI12" s="153"/>
      <c r="FJ12" s="153"/>
      <c r="FK12" s="153"/>
      <c r="FL12" s="156">
        <f t="shared" si="86"/>
        <v>0</v>
      </c>
      <c r="FM12" s="155"/>
      <c r="FN12" s="153"/>
      <c r="FO12" s="153"/>
      <c r="FP12" s="153"/>
      <c r="FQ12" s="153"/>
      <c r="FR12" s="153"/>
      <c r="FS12" s="153"/>
      <c r="FT12" s="153"/>
      <c r="FU12" s="156"/>
      <c r="FV12" s="157">
        <v>9</v>
      </c>
      <c r="FW12" s="158">
        <v>11868.255561600097</v>
      </c>
      <c r="FX12" s="158">
        <v>5630.2646400000003</v>
      </c>
      <c r="FY12" s="158"/>
      <c r="FZ12" s="158">
        <f t="shared" si="83"/>
        <v>17498.520201600099</v>
      </c>
      <c r="GA12" s="159">
        <f>FZ12+Q10+FL12</f>
        <v>366782.30568000011</v>
      </c>
    </row>
    <row r="13" spans="1:193" ht="15.75" thickBot="1">
      <c r="A13" s="181" t="s">
        <v>333</v>
      </c>
      <c r="B13" s="182">
        <v>30</v>
      </c>
      <c r="C13" s="183">
        <f t="shared" si="87"/>
        <v>32.1</v>
      </c>
      <c r="D13" s="184">
        <f t="shared" si="6"/>
        <v>4.5857142857142863</v>
      </c>
      <c r="E13" s="182">
        <v>101</v>
      </c>
      <c r="F13" s="183">
        <f t="shared" si="7"/>
        <v>108.07000000000001</v>
      </c>
      <c r="G13" s="184">
        <f t="shared" si="8"/>
        <v>15.43857142857143</v>
      </c>
      <c r="H13" s="182">
        <v>50</v>
      </c>
      <c r="I13" s="183">
        <f t="shared" si="9"/>
        <v>53.5</v>
      </c>
      <c r="J13" s="184">
        <f t="shared" si="10"/>
        <v>7.6428571428571432</v>
      </c>
      <c r="K13" s="182"/>
      <c r="L13" s="183">
        <f t="shared" si="88"/>
        <v>0</v>
      </c>
      <c r="M13" s="183">
        <f t="shared" si="11"/>
        <v>0</v>
      </c>
      <c r="N13" s="182">
        <v>5</v>
      </c>
      <c r="O13" s="183">
        <f t="shared" si="89"/>
        <v>5.3500000000000005</v>
      </c>
      <c r="P13" s="184">
        <f t="shared" si="12"/>
        <v>1.3375000000000001</v>
      </c>
      <c r="Q13" s="182">
        <v>70</v>
      </c>
      <c r="R13" s="183">
        <f t="shared" si="90"/>
        <v>74.900000000000006</v>
      </c>
      <c r="S13" s="184">
        <f t="shared" si="13"/>
        <v>10.700000000000001</v>
      </c>
      <c r="T13" s="182">
        <v>15</v>
      </c>
      <c r="U13" s="183">
        <f t="shared" si="91"/>
        <v>16.05</v>
      </c>
      <c r="V13" s="184">
        <f t="shared" si="14"/>
        <v>2.0062500000000001</v>
      </c>
      <c r="W13" s="182">
        <v>0</v>
      </c>
      <c r="X13" s="183">
        <f t="shared" si="92"/>
        <v>0</v>
      </c>
      <c r="Y13" s="184">
        <f t="shared" si="15"/>
        <v>0</v>
      </c>
      <c r="Z13" s="182">
        <v>0</v>
      </c>
      <c r="AA13" s="183">
        <f>Z13*1.07</f>
        <v>0</v>
      </c>
      <c r="AB13" s="184">
        <f t="shared" si="17"/>
        <v>0</v>
      </c>
      <c r="AC13" s="182">
        <v>0</v>
      </c>
      <c r="AD13" s="183">
        <f t="shared" si="18"/>
        <v>0</v>
      </c>
      <c r="AE13" s="184">
        <f t="shared" si="19"/>
        <v>0</v>
      </c>
      <c r="AF13" s="182">
        <v>15</v>
      </c>
      <c r="AG13" s="183">
        <f t="shared" si="20"/>
        <v>16.05</v>
      </c>
      <c r="AH13" s="184">
        <f t="shared" si="21"/>
        <v>3.21</v>
      </c>
      <c r="AI13" s="182">
        <v>0</v>
      </c>
      <c r="AJ13" s="183">
        <f t="shared" si="22"/>
        <v>0</v>
      </c>
      <c r="AK13" s="184">
        <f t="shared" si="23"/>
        <v>0</v>
      </c>
      <c r="AL13" s="182">
        <v>0</v>
      </c>
      <c r="AM13" s="183">
        <f t="shared" si="24"/>
        <v>0</v>
      </c>
      <c r="AN13" s="184">
        <f t="shared" si="25"/>
        <v>0</v>
      </c>
      <c r="AO13" s="182">
        <v>209</v>
      </c>
      <c r="AP13" s="183">
        <f t="shared" si="93"/>
        <v>223.63000000000002</v>
      </c>
      <c r="AQ13" s="184">
        <f t="shared" si="26"/>
        <v>31.947142857142861</v>
      </c>
      <c r="AR13" s="182"/>
      <c r="AS13" s="183">
        <f t="shared" si="94"/>
        <v>0</v>
      </c>
      <c r="AT13" s="184">
        <f t="shared" si="27"/>
        <v>0</v>
      </c>
      <c r="AU13" s="182">
        <v>0</v>
      </c>
      <c r="AV13" s="183">
        <f t="shared" si="95"/>
        <v>0</v>
      </c>
      <c r="AW13" s="184">
        <f t="shared" si="28"/>
        <v>0</v>
      </c>
      <c r="AX13" s="182">
        <v>0</v>
      </c>
      <c r="AY13" s="183">
        <f t="shared" si="96"/>
        <v>0</v>
      </c>
      <c r="AZ13" s="184">
        <f t="shared" si="29"/>
        <v>0</v>
      </c>
      <c r="BA13" s="182">
        <v>15</v>
      </c>
      <c r="BB13" s="183">
        <f t="shared" si="30"/>
        <v>16.05</v>
      </c>
      <c r="BC13" s="184">
        <f t="shared" si="31"/>
        <v>2.2928571428571431</v>
      </c>
      <c r="BD13" s="182">
        <v>0</v>
      </c>
      <c r="BE13" s="183">
        <f t="shared" si="32"/>
        <v>0</v>
      </c>
      <c r="BF13" s="184">
        <f t="shared" si="33"/>
        <v>0</v>
      </c>
      <c r="BG13" s="182">
        <v>15</v>
      </c>
      <c r="BH13" s="183">
        <f t="shared" si="34"/>
        <v>16.05</v>
      </c>
      <c r="BI13" s="184">
        <f t="shared" si="35"/>
        <v>2.2928571428571431</v>
      </c>
      <c r="BJ13" s="182">
        <v>45</v>
      </c>
      <c r="BK13" s="183">
        <f t="shared" si="36"/>
        <v>48.150000000000006</v>
      </c>
      <c r="BL13" s="184">
        <f t="shared" si="37"/>
        <v>6.878571428571429</v>
      </c>
      <c r="BM13" s="182">
        <v>40</v>
      </c>
      <c r="BN13" s="183">
        <f t="shared" si="38"/>
        <v>42.800000000000004</v>
      </c>
      <c r="BO13" s="184">
        <f t="shared" si="39"/>
        <v>6.1142857142857148</v>
      </c>
      <c r="BP13" s="182">
        <v>15</v>
      </c>
      <c r="BQ13" s="183">
        <f t="shared" si="0"/>
        <v>16.05</v>
      </c>
      <c r="BR13" s="184">
        <f t="shared" si="40"/>
        <v>2.2928571428571431</v>
      </c>
      <c r="BS13" s="182">
        <v>60</v>
      </c>
      <c r="BT13" s="183">
        <f t="shared" si="41"/>
        <v>64.2</v>
      </c>
      <c r="BU13" s="184">
        <f t="shared" si="42"/>
        <v>9.1714285714285726</v>
      </c>
      <c r="BV13" s="182">
        <v>0</v>
      </c>
      <c r="BW13" s="183">
        <f t="shared" si="43"/>
        <v>0</v>
      </c>
      <c r="BX13" s="184">
        <f t="shared" si="44"/>
        <v>0</v>
      </c>
      <c r="BY13" s="182">
        <v>0</v>
      </c>
      <c r="BZ13" s="183">
        <f t="shared" si="45"/>
        <v>0</v>
      </c>
      <c r="CA13" s="184">
        <f t="shared" si="46"/>
        <v>0</v>
      </c>
      <c r="CB13" s="182">
        <v>40</v>
      </c>
      <c r="CC13" s="183">
        <f t="shared" si="47"/>
        <v>42.800000000000004</v>
      </c>
      <c r="CD13" s="184">
        <f t="shared" si="48"/>
        <v>6.1142857142857148</v>
      </c>
      <c r="CE13" s="182">
        <v>50</v>
      </c>
      <c r="CF13" s="183">
        <f t="shared" si="97"/>
        <v>53.5</v>
      </c>
      <c r="CG13" s="184">
        <f t="shared" si="49"/>
        <v>7.6428571428571432</v>
      </c>
      <c r="CH13" s="182">
        <v>50</v>
      </c>
      <c r="CI13" s="183">
        <f t="shared" si="50"/>
        <v>53.5</v>
      </c>
      <c r="CJ13" s="184">
        <f t="shared" si="51"/>
        <v>7.6428571428571432</v>
      </c>
      <c r="CK13" s="182">
        <v>30</v>
      </c>
      <c r="CL13" s="183">
        <f t="shared" si="52"/>
        <v>32.1</v>
      </c>
      <c r="CM13" s="184">
        <f t="shared" si="53"/>
        <v>4.5857142857142863</v>
      </c>
      <c r="CN13" s="182">
        <v>150</v>
      </c>
      <c r="CO13" s="183">
        <f t="shared" si="98"/>
        <v>160.5</v>
      </c>
      <c r="CP13" s="183">
        <f t="shared" si="54"/>
        <v>22.928571428571427</v>
      </c>
      <c r="CQ13" s="182">
        <v>45</v>
      </c>
      <c r="CR13" s="183">
        <f t="shared" si="55"/>
        <v>48.150000000000006</v>
      </c>
      <c r="CS13" s="183">
        <f t="shared" si="56"/>
        <v>6.878571428571429</v>
      </c>
      <c r="CT13" s="182">
        <v>90</v>
      </c>
      <c r="CU13" s="183">
        <f t="shared" si="57"/>
        <v>96.300000000000011</v>
      </c>
      <c r="CV13" s="183">
        <f t="shared" si="58"/>
        <v>13.757142857142858</v>
      </c>
      <c r="CW13" s="182">
        <v>30</v>
      </c>
      <c r="CX13" s="183">
        <f t="shared" si="59"/>
        <v>32.1</v>
      </c>
      <c r="CY13" s="183">
        <f t="shared" si="60"/>
        <v>4.5857142857142863</v>
      </c>
      <c r="CZ13" s="182">
        <v>15</v>
      </c>
      <c r="DA13" s="183">
        <f t="shared" si="61"/>
        <v>16.05</v>
      </c>
      <c r="DB13" s="183">
        <f t="shared" si="62"/>
        <v>2.6750000000000003</v>
      </c>
      <c r="DC13" s="182">
        <v>35</v>
      </c>
      <c r="DD13" s="183">
        <f t="shared" si="63"/>
        <v>37.450000000000003</v>
      </c>
      <c r="DE13" s="183">
        <f t="shared" si="64"/>
        <v>5.3500000000000005</v>
      </c>
      <c r="DF13" s="182">
        <v>40</v>
      </c>
      <c r="DG13" s="183">
        <f t="shared" si="65"/>
        <v>42.800000000000004</v>
      </c>
      <c r="DH13" s="183">
        <f t="shared" si="66"/>
        <v>6.1142857142857148</v>
      </c>
      <c r="DI13" s="182"/>
      <c r="DJ13" s="183">
        <f t="shared" si="67"/>
        <v>0</v>
      </c>
      <c r="DK13" s="183">
        <f t="shared" si="68"/>
        <v>0</v>
      </c>
      <c r="DL13" s="182"/>
      <c r="DM13" s="183">
        <f t="shared" si="1"/>
        <v>0</v>
      </c>
      <c r="DN13" s="183">
        <f>DM13/$DN$1</f>
        <v>0</v>
      </c>
      <c r="DO13" s="182"/>
      <c r="DP13" s="183">
        <f t="shared" si="99"/>
        <v>0</v>
      </c>
      <c r="DQ13" s="183">
        <f t="shared" si="2"/>
        <v>0</v>
      </c>
      <c r="DR13" s="182"/>
      <c r="DS13" s="183">
        <f t="shared" si="70"/>
        <v>0</v>
      </c>
      <c r="DT13" s="183">
        <f t="shared" si="3"/>
        <v>0</v>
      </c>
      <c r="DU13" s="182"/>
      <c r="DV13" s="183">
        <v>48.150000000000006</v>
      </c>
      <c r="DW13" s="183">
        <v>6.878571428571429</v>
      </c>
      <c r="DX13" s="182"/>
      <c r="DY13" s="183">
        <f>DX13*1.07</f>
        <v>0</v>
      </c>
      <c r="DZ13" s="183">
        <f>DY13/$DZ$1</f>
        <v>0</v>
      </c>
      <c r="EA13" s="182"/>
      <c r="EB13" s="183">
        <f t="shared" si="71"/>
        <v>0</v>
      </c>
      <c r="EC13" s="183">
        <f t="shared" si="72"/>
        <v>0</v>
      </c>
      <c r="ED13" s="182"/>
      <c r="EE13" s="183">
        <f t="shared" si="73"/>
        <v>0</v>
      </c>
      <c r="EF13" s="183">
        <f>EE13/$EF$1</f>
        <v>0</v>
      </c>
      <c r="EG13" s="182"/>
      <c r="EH13" s="183">
        <f t="shared" si="84"/>
        <v>0</v>
      </c>
      <c r="EI13" s="183">
        <f t="shared" si="85"/>
        <v>0</v>
      </c>
      <c r="EJ13" s="182"/>
      <c r="EK13" s="183">
        <f t="shared" si="75"/>
        <v>0</v>
      </c>
      <c r="EL13" s="183">
        <f t="shared" si="76"/>
        <v>0</v>
      </c>
      <c r="EM13" s="182"/>
      <c r="EN13" s="183">
        <f t="shared" si="77"/>
        <v>0</v>
      </c>
      <c r="EO13" s="183">
        <f t="shared" si="78"/>
        <v>0</v>
      </c>
      <c r="EP13" s="182"/>
      <c r="EQ13" s="183">
        <f t="shared" si="79"/>
        <v>0</v>
      </c>
      <c r="ER13" s="183">
        <f t="shared" si="80"/>
        <v>0</v>
      </c>
      <c r="ES13" s="182"/>
      <c r="ET13" s="183">
        <f t="shared" si="81"/>
        <v>0</v>
      </c>
      <c r="EU13" s="183">
        <f t="shared" si="82"/>
        <v>0</v>
      </c>
      <c r="EX13" s="152">
        <v>10</v>
      </c>
      <c r="EY13" s="153">
        <v>236451.79328276744</v>
      </c>
      <c r="EZ13" s="153">
        <v>8156.332904116065</v>
      </c>
      <c r="FA13" s="153">
        <v>7093.5537984830216</v>
      </c>
      <c r="FB13" s="153">
        <v>11822.589664138373</v>
      </c>
      <c r="FC13" s="153">
        <v>35467.768992415113</v>
      </c>
      <c r="FD13" s="154">
        <v>10</v>
      </c>
      <c r="FE13" s="155"/>
      <c r="FF13" s="153"/>
      <c r="FG13" s="153"/>
      <c r="FH13" s="153"/>
      <c r="FI13" s="153"/>
      <c r="FJ13" s="153"/>
      <c r="FK13" s="153"/>
      <c r="FL13" s="156">
        <f t="shared" si="86"/>
        <v>0</v>
      </c>
      <c r="FM13" s="155"/>
      <c r="FN13" s="153"/>
      <c r="FO13" s="153"/>
      <c r="FP13" s="153"/>
      <c r="FQ13" s="153"/>
      <c r="FR13" s="153"/>
      <c r="FS13" s="153"/>
      <c r="FT13" s="153"/>
      <c r="FU13" s="156"/>
      <c r="FV13" s="157">
        <v>10</v>
      </c>
      <c r="FW13" s="158">
        <v>9180.633830399951</v>
      </c>
      <c r="FX13" s="158"/>
      <c r="FY13" s="158"/>
      <c r="FZ13" s="158">
        <f>FW13+FX13+FY13</f>
        <v>9180.633830399951</v>
      </c>
      <c r="GA13" s="159">
        <f>FZ13+AC10+FL13</f>
        <v>271290.77288639988</v>
      </c>
    </row>
    <row r="14" spans="1:193" ht="20.25" customHeight="1">
      <c r="A14" s="215" t="s">
        <v>334</v>
      </c>
      <c r="B14" s="185"/>
      <c r="C14" s="186"/>
      <c r="D14" s="187"/>
      <c r="E14" s="185"/>
      <c r="F14" s="188"/>
      <c r="G14" s="85"/>
      <c r="H14" s="185"/>
      <c r="I14" s="188"/>
      <c r="J14" s="85"/>
      <c r="K14" s="185"/>
      <c r="L14" s="189"/>
      <c r="M14" s="189"/>
      <c r="N14" s="185"/>
      <c r="O14" s="189"/>
      <c r="P14" s="85"/>
      <c r="Q14" s="185"/>
      <c r="R14" s="189"/>
      <c r="S14" s="85"/>
      <c r="T14" s="185"/>
      <c r="U14" s="185"/>
      <c r="V14" s="185"/>
      <c r="W14" s="185"/>
      <c r="X14" s="185"/>
      <c r="Y14" s="185"/>
      <c r="Z14" s="185"/>
      <c r="AA14" s="185"/>
      <c r="AB14" s="185"/>
      <c r="AC14" s="185"/>
      <c r="AD14" s="189"/>
      <c r="AE14" s="189"/>
      <c r="AF14" s="185"/>
      <c r="AG14" s="189"/>
      <c r="AH14" s="189"/>
      <c r="AI14" s="185"/>
      <c r="AJ14" s="189"/>
      <c r="AK14" s="189"/>
      <c r="AL14" s="185"/>
      <c r="AM14" s="189"/>
      <c r="AN14" s="189"/>
      <c r="AO14" s="185"/>
      <c r="AP14" s="189"/>
      <c r="AQ14" s="189"/>
      <c r="AR14" s="185"/>
      <c r="AS14" s="189"/>
      <c r="AT14" s="189"/>
      <c r="AU14" s="185"/>
      <c r="AV14" s="189"/>
      <c r="AW14" s="189"/>
      <c r="AX14" s="185"/>
      <c r="AY14" s="189"/>
      <c r="AZ14" s="189"/>
      <c r="BA14" s="185"/>
      <c r="BB14" s="189"/>
      <c r="BC14" s="189"/>
      <c r="BD14" s="185"/>
      <c r="BE14" s="189"/>
      <c r="BF14" s="189"/>
      <c r="BG14" s="185"/>
      <c r="BH14" s="189"/>
      <c r="BI14" s="189"/>
      <c r="BJ14" s="189"/>
      <c r="BK14" s="189"/>
      <c r="BL14" s="189"/>
      <c r="BM14" s="189"/>
      <c r="BN14" s="189"/>
      <c r="BO14" s="189"/>
      <c r="BP14" s="189"/>
      <c r="BQ14" s="189"/>
      <c r="BR14" s="189"/>
      <c r="BS14" s="189"/>
      <c r="BT14" s="189"/>
      <c r="BU14" s="189"/>
      <c r="BV14" s="189"/>
      <c r="BW14" s="189"/>
      <c r="BX14" s="189"/>
      <c r="BY14" s="189"/>
      <c r="BZ14" s="189"/>
      <c r="CA14" s="189"/>
      <c r="CB14" s="189"/>
      <c r="CC14" s="189"/>
      <c r="CD14" s="189"/>
      <c r="CE14" s="189"/>
      <c r="CF14" s="189"/>
      <c r="CG14" s="189"/>
      <c r="CH14" s="189"/>
      <c r="CI14" s="189"/>
      <c r="CJ14" s="189"/>
      <c r="CK14" s="189"/>
      <c r="CL14" s="189"/>
      <c r="CM14" s="189"/>
      <c r="CN14" s="189"/>
      <c r="CO14" s="189"/>
      <c r="CP14" s="189"/>
      <c r="CQ14" s="189"/>
      <c r="CR14" s="189"/>
      <c r="CS14" s="189"/>
      <c r="CT14" s="189"/>
      <c r="CU14" s="189"/>
      <c r="CV14" s="189"/>
      <c r="CW14" s="189"/>
      <c r="CX14" s="189"/>
      <c r="CY14" s="189"/>
      <c r="CZ14" s="189"/>
      <c r="DA14" s="189"/>
      <c r="DB14" s="189"/>
      <c r="DC14" s="189"/>
      <c r="DD14" s="189"/>
      <c r="DE14" s="189"/>
      <c r="DF14" s="189"/>
      <c r="DG14" s="189"/>
      <c r="DH14" s="189"/>
      <c r="DI14" s="189"/>
      <c r="DJ14" s="189"/>
      <c r="DK14" s="189"/>
      <c r="DL14" s="189"/>
      <c r="DM14" s="189"/>
      <c r="DN14" s="189"/>
      <c r="DO14" s="189"/>
      <c r="DP14" s="189"/>
      <c r="DQ14" s="189"/>
      <c r="DR14" s="189"/>
      <c r="DS14" s="189"/>
      <c r="DT14" s="189"/>
      <c r="DU14" s="189"/>
      <c r="DV14" s="189"/>
      <c r="DW14" s="189"/>
      <c r="DX14" s="189"/>
      <c r="DY14" s="189"/>
      <c r="DZ14" s="189"/>
      <c r="EA14" s="189"/>
      <c r="EB14" s="189"/>
      <c r="EC14" s="189"/>
      <c r="ED14" s="189"/>
      <c r="EE14" s="189"/>
      <c r="EF14" s="189"/>
      <c r="EG14" s="189"/>
      <c r="EH14" s="189"/>
      <c r="EI14" s="189"/>
      <c r="EJ14" s="189"/>
      <c r="EK14" s="189"/>
      <c r="EL14" s="189"/>
      <c r="EM14" s="189"/>
      <c r="EN14" s="189"/>
      <c r="EO14" s="189"/>
      <c r="EP14" s="189"/>
      <c r="EQ14" s="189"/>
      <c r="ER14" s="189"/>
      <c r="ES14" s="189"/>
      <c r="ET14" s="189"/>
      <c r="EU14" s="189"/>
      <c r="EX14" s="152">
        <v>12</v>
      </c>
      <c r="EY14" s="153">
        <v>192076.74497602633</v>
      </c>
      <c r="EZ14" s="153">
        <v>6721.2919722876568</v>
      </c>
      <c r="FA14" s="153">
        <v>5762.3023492807897</v>
      </c>
      <c r="FB14" s="153">
        <v>9603.8372488013156</v>
      </c>
      <c r="FC14" s="153">
        <v>28811.511746403947</v>
      </c>
      <c r="FD14" s="154">
        <v>12</v>
      </c>
      <c r="FE14" s="155"/>
      <c r="FF14" s="153"/>
      <c r="FG14" s="153"/>
      <c r="FH14" s="153"/>
      <c r="FI14" s="153"/>
      <c r="FJ14" s="153"/>
      <c r="FK14" s="153"/>
      <c r="FL14" s="156">
        <f t="shared" si="86"/>
        <v>0</v>
      </c>
      <c r="FM14" s="155"/>
      <c r="FN14" s="153"/>
      <c r="FO14" s="153"/>
      <c r="FP14" s="153"/>
      <c r="FQ14" s="153"/>
      <c r="FR14" s="153"/>
      <c r="FS14" s="153"/>
      <c r="FT14" s="153"/>
      <c r="FU14" s="156"/>
      <c r="FV14" s="157">
        <v>12</v>
      </c>
      <c r="FW14" s="158">
        <v>3549.8509199999926</v>
      </c>
      <c r="FX14" s="158">
        <v>7037.8308000000006</v>
      </c>
      <c r="FY14" s="158"/>
      <c r="FZ14" s="158">
        <f>FW14+FX14+FY14</f>
        <v>10587.681719999993</v>
      </c>
      <c r="GA14" s="159">
        <f>FZ14+AF10</f>
        <v>284013.15012000001</v>
      </c>
    </row>
    <row r="15" spans="1:193">
      <c r="A15" s="190" t="s">
        <v>166</v>
      </c>
      <c r="B15" s="169">
        <v>0</v>
      </c>
      <c r="C15" s="162">
        <f>B15*1.1</f>
        <v>0</v>
      </c>
      <c r="D15" s="163">
        <f>C15/$D$1</f>
        <v>0</v>
      </c>
      <c r="E15" s="169">
        <v>0</v>
      </c>
      <c r="F15" s="162">
        <f>E15*1.1</f>
        <v>0</v>
      </c>
      <c r="G15" s="162">
        <f>F15/$G$1</f>
        <v>0</v>
      </c>
      <c r="H15" s="169">
        <f>FE9</f>
        <v>0</v>
      </c>
      <c r="I15" s="162">
        <f>H15*1.1</f>
        <v>0</v>
      </c>
      <c r="J15" s="162">
        <f>I15/$J$1</f>
        <v>0</v>
      </c>
      <c r="K15" s="169"/>
      <c r="L15" s="162"/>
      <c r="M15" s="162"/>
      <c r="N15" s="169">
        <v>0</v>
      </c>
      <c r="O15" s="162">
        <f>N15*1.1</f>
        <v>0</v>
      </c>
      <c r="P15" s="162">
        <f>O15/$J$1</f>
        <v>0</v>
      </c>
      <c r="Q15" s="169">
        <v>0</v>
      </c>
      <c r="R15" s="162">
        <f>Q15*1.1</f>
        <v>0</v>
      </c>
      <c r="S15" s="162">
        <f>R15/$J$1</f>
        <v>0</v>
      </c>
      <c r="T15" s="169">
        <v>0</v>
      </c>
      <c r="U15" s="162">
        <f>T15*1.1</f>
        <v>0</v>
      </c>
      <c r="V15" s="162">
        <f>U15/$J$1</f>
        <v>0</v>
      </c>
      <c r="W15" s="191">
        <v>0</v>
      </c>
      <c r="X15" s="162">
        <f t="shared" ref="X15:X25" si="100">W15*1.1</f>
        <v>0</v>
      </c>
      <c r="Y15" s="162">
        <f t="shared" ref="Y15:Y25" si="101">X15/$Y$1</f>
        <v>0</v>
      </c>
      <c r="Z15" s="169">
        <v>0</v>
      </c>
      <c r="AA15" s="162">
        <f>Z15*1.1</f>
        <v>0</v>
      </c>
      <c r="AB15" s="162">
        <f>AA15/$J$1</f>
        <v>0</v>
      </c>
      <c r="AC15" s="169">
        <v>0</v>
      </c>
      <c r="AD15" s="162">
        <f t="shared" ref="AD15:AD27" si="102">AC15*1.1</f>
        <v>0</v>
      </c>
      <c r="AE15" s="162">
        <f>AD15/$AE$1</f>
        <v>0</v>
      </c>
      <c r="AF15" s="169">
        <v>0</v>
      </c>
      <c r="AG15" s="162">
        <f t="shared" ref="AG15:AG26" si="103">AF15*1.1</f>
        <v>0</v>
      </c>
      <c r="AH15" s="162">
        <f>AG15/$AH$1</f>
        <v>0</v>
      </c>
      <c r="AI15" s="169">
        <f>FE15</f>
        <v>0</v>
      </c>
      <c r="AJ15" s="162">
        <f>AI15*1.1</f>
        <v>0</v>
      </c>
      <c r="AK15" s="162">
        <f>AJ15/$AK$1</f>
        <v>0</v>
      </c>
      <c r="AL15" s="169">
        <f>FH15</f>
        <v>0</v>
      </c>
      <c r="AM15" s="162">
        <f>AL15*1.1</f>
        <v>0</v>
      </c>
      <c r="AN15" s="162">
        <f>AM15/$AK$1</f>
        <v>0</v>
      </c>
      <c r="AO15" s="169">
        <f>FK15</f>
        <v>0</v>
      </c>
      <c r="AP15" s="162">
        <f>AO15*1.1</f>
        <v>0</v>
      </c>
      <c r="AQ15" s="162">
        <f>AP15/$AK$1</f>
        <v>0</v>
      </c>
      <c r="AR15" s="169"/>
      <c r="AS15" s="162">
        <f>AR15*1.1</f>
        <v>0</v>
      </c>
      <c r="AT15" s="162">
        <f>AS15/$AK$1</f>
        <v>0</v>
      </c>
      <c r="AU15" s="169">
        <f>FP15</f>
        <v>0</v>
      </c>
      <c r="AV15" s="162">
        <f>AU15*1.1</f>
        <v>0</v>
      </c>
      <c r="AW15" s="162">
        <f>AV15/$AK$1</f>
        <v>0</v>
      </c>
      <c r="AX15" s="169">
        <f>FS15</f>
        <v>0</v>
      </c>
      <c r="AY15" s="162">
        <f>AX15*1.1</f>
        <v>0</v>
      </c>
      <c r="AZ15" s="162">
        <f>AY15/$AK$1</f>
        <v>0</v>
      </c>
      <c r="BA15" s="169">
        <v>0</v>
      </c>
      <c r="BB15" s="162">
        <f>BA15*1.1</f>
        <v>0</v>
      </c>
      <c r="BC15" s="162">
        <f>BB15/$AK$1</f>
        <v>0</v>
      </c>
      <c r="BD15" s="169">
        <v>0</v>
      </c>
      <c r="BE15" s="162">
        <f>BD15*1.1</f>
        <v>0</v>
      </c>
      <c r="BF15" s="162">
        <f>BE15/$AK$1</f>
        <v>0</v>
      </c>
      <c r="BG15" s="169">
        <f>FE27+FM27</f>
        <v>8552.0869124380552</v>
      </c>
      <c r="BH15" s="162">
        <f>BG15*1.1</f>
        <v>9407.2956036818614</v>
      </c>
      <c r="BI15" s="162">
        <f t="shared" si="35"/>
        <v>1343.8993719545517</v>
      </c>
      <c r="BJ15" s="169">
        <v>0</v>
      </c>
      <c r="BK15" s="162">
        <f>BJ15*1.1</f>
        <v>0</v>
      </c>
      <c r="BL15" s="162">
        <f>BK15/$BL$1</f>
        <v>0</v>
      </c>
      <c r="BM15" s="169">
        <f>FE29</f>
        <v>8547.3270440251563</v>
      </c>
      <c r="BN15" s="162">
        <f>BM15*1.1</f>
        <v>9402.0597484276732</v>
      </c>
      <c r="BO15" s="162">
        <f>BN15/$BO$1</f>
        <v>1343.1513926325247</v>
      </c>
      <c r="BP15" s="169">
        <v>0</v>
      </c>
      <c r="BQ15" s="162">
        <f>BP15*1.1</f>
        <v>0</v>
      </c>
      <c r="BR15" s="162">
        <f>BQ15/$BR$1</f>
        <v>0</v>
      </c>
      <c r="BS15" s="169">
        <v>0</v>
      </c>
      <c r="BT15" s="162">
        <f>BS15*1.1</f>
        <v>0</v>
      </c>
      <c r="BU15" s="162">
        <f>BT15/$BU$1</f>
        <v>0</v>
      </c>
      <c r="BV15" s="169">
        <f>FE32</f>
        <v>5658.0188679245284</v>
      </c>
      <c r="BW15" s="162">
        <f>BV15*1.1</f>
        <v>6223.8207547169814</v>
      </c>
      <c r="BX15" s="162">
        <f>BW15/$BX$1</f>
        <v>3111.9103773584907</v>
      </c>
      <c r="BY15" s="169">
        <f>FE33</f>
        <v>11311.32075471698</v>
      </c>
      <c r="BZ15" s="162">
        <f>BY15*1.1</f>
        <v>12442.45283018868</v>
      </c>
      <c r="CA15" s="162">
        <f>BZ15/$CA$1</f>
        <v>2488.4905660377362</v>
      </c>
      <c r="CB15" s="169">
        <f>FE34+FM34</f>
        <v>13335.958505936047</v>
      </c>
      <c r="CC15" s="162">
        <f>CB15*1.1</f>
        <v>14669.554356529652</v>
      </c>
      <c r="CD15" s="162">
        <f>CC15/$CD$1</f>
        <v>2095.6506223613787</v>
      </c>
      <c r="CE15" s="169">
        <v>0</v>
      </c>
      <c r="CF15" s="162">
        <f t="shared" ref="CF15:CF26" si="104">CE15*1.1</f>
        <v>0</v>
      </c>
      <c r="CG15" s="162">
        <f>CF15/$CG$1</f>
        <v>0</v>
      </c>
      <c r="CH15" s="169">
        <f>FM36</f>
        <v>15370.91052424123</v>
      </c>
      <c r="CI15" s="162">
        <f t="shared" ref="CI15:CI29" si="105">CH15*1.1</f>
        <v>16908.001576665352</v>
      </c>
      <c r="CJ15" s="162">
        <f>CI15/$CJ$1</f>
        <v>2415.4287966664788</v>
      </c>
      <c r="CK15" s="169">
        <f>FE37+FM37</f>
        <v>9049.8025449758661</v>
      </c>
      <c r="CL15" s="162">
        <f>CK15*1.1</f>
        <v>9954.7827994734544</v>
      </c>
      <c r="CM15" s="162">
        <f t="shared" si="53"/>
        <v>1422.1118284962079</v>
      </c>
      <c r="CN15" s="169">
        <f>FE38+FM38</f>
        <v>9288.0503144654085</v>
      </c>
      <c r="CO15" s="165">
        <f t="shared" ref="CO15:CO29" si="106">CN15*1.1</f>
        <v>10216.85534591195</v>
      </c>
      <c r="CP15" s="165">
        <f t="shared" ref="CP15:CP29" si="107">CO15/$CP$1</f>
        <v>1459.5507637017072</v>
      </c>
      <c r="CQ15" s="169">
        <f>FE39+FM39</f>
        <v>26079.621600315335</v>
      </c>
      <c r="CR15" s="165">
        <f>CQ15*1.1</f>
        <v>28687.583760346872</v>
      </c>
      <c r="CS15" s="165">
        <f>CR15/$CS$1</f>
        <v>4098.2262514781241</v>
      </c>
      <c r="CT15" s="169">
        <f>FE40+FM40</f>
        <v>10036.163522012579</v>
      </c>
      <c r="CU15" s="165">
        <f>CT15*1.1</f>
        <v>11039.779874213838</v>
      </c>
      <c r="CV15" s="165">
        <f>CU15/$CV$1</f>
        <v>1577.111410601977</v>
      </c>
      <c r="CW15" s="169">
        <f>FE41+FM41</f>
        <v>9109.4595582857983</v>
      </c>
      <c r="CX15" s="165">
        <f>CW15*1.1</f>
        <v>10020.405514114378</v>
      </c>
      <c r="CY15" s="165">
        <f>CX15/$CV$1</f>
        <v>1431.4865020163397</v>
      </c>
      <c r="CZ15" s="169">
        <f>FE42+FM42</f>
        <v>20808.908159243201</v>
      </c>
      <c r="DA15" s="165">
        <f>CZ15*1.1</f>
        <v>22889.798975167523</v>
      </c>
      <c r="DB15" s="165">
        <f>DA15/$DB$1</f>
        <v>3814.9664958612539</v>
      </c>
      <c r="DC15" s="169">
        <f>FE43+FM43</f>
        <v>19230.795453700332</v>
      </c>
      <c r="DD15" s="165">
        <f>DC15*1.1</f>
        <v>21153.874999070365</v>
      </c>
      <c r="DE15" s="165">
        <f>DD15/$DE$1</f>
        <v>3021.9821427243378</v>
      </c>
      <c r="DF15" s="169">
        <f>FE44+FM44</f>
        <v>0</v>
      </c>
      <c r="DG15" s="162">
        <f>DF15*1.1</f>
        <v>0</v>
      </c>
      <c r="DH15" s="162">
        <f>DG15/$DH$1</f>
        <v>0</v>
      </c>
      <c r="DI15" s="169">
        <f>FE45+FM45</f>
        <v>0</v>
      </c>
      <c r="DJ15" s="162">
        <f>DI15*1.1</f>
        <v>0</v>
      </c>
      <c r="DK15" s="162">
        <f>DJ15/$DK$1</f>
        <v>0</v>
      </c>
      <c r="DL15" s="169">
        <f>FM46+FE46</f>
        <v>0</v>
      </c>
      <c r="DM15" s="162">
        <f>DL15*1.1</f>
        <v>0</v>
      </c>
      <c r="DN15" s="162">
        <f>DM15/$DN$1</f>
        <v>0</v>
      </c>
      <c r="DO15" s="169">
        <f>FE47+FM47</f>
        <v>0</v>
      </c>
      <c r="DP15" s="162">
        <f t="shared" ref="DP15:DP29" si="108">DO15*1.1</f>
        <v>0</v>
      </c>
      <c r="DQ15" s="162">
        <f t="shared" ref="DQ15:DQ29" si="109">DP15/$DQ$1</f>
        <v>0</v>
      </c>
      <c r="DR15" s="169">
        <f>FE48+FM48</f>
        <v>0</v>
      </c>
      <c r="DS15" s="162">
        <f t="shared" ref="DS15:DS27" si="110">DR15*1.1</f>
        <v>0</v>
      </c>
      <c r="DT15" s="162">
        <f>DS15/$DT$1</f>
        <v>0</v>
      </c>
      <c r="DU15" s="169">
        <v>15421.270851771145</v>
      </c>
      <c r="DV15" s="162">
        <v>16963.397936948262</v>
      </c>
      <c r="DW15" s="162">
        <v>2423.3425624211804</v>
      </c>
      <c r="DX15" s="169">
        <f>FE50</f>
        <v>0</v>
      </c>
      <c r="DY15" s="162">
        <f t="shared" ref="DY15:DY29" si="111">DX15*1.1</f>
        <v>0</v>
      </c>
      <c r="DZ15" s="162">
        <f t="shared" ref="DZ15:DZ29" si="112">DY15/$DZ$1</f>
        <v>0</v>
      </c>
      <c r="EA15" s="169">
        <f>FE51+FM51</f>
        <v>0</v>
      </c>
      <c r="EB15" s="162">
        <f>EA15*1.1</f>
        <v>0</v>
      </c>
      <c r="EC15" s="162">
        <f>EB15/$EC$1</f>
        <v>0</v>
      </c>
      <c r="ED15" s="169">
        <f>FM52</f>
        <v>0</v>
      </c>
      <c r="EE15" s="162">
        <f t="shared" ref="EE15:EE26" si="113">ED15*1.1</f>
        <v>0</v>
      </c>
      <c r="EF15" s="162">
        <f>EE15/$EF$1</f>
        <v>0</v>
      </c>
      <c r="EG15" s="169">
        <f>FE53+FM53</f>
        <v>0</v>
      </c>
      <c r="EH15" s="162">
        <f>EG15*1.1</f>
        <v>0</v>
      </c>
      <c r="EI15" s="162">
        <f>EH15/$EI$1</f>
        <v>0</v>
      </c>
      <c r="EJ15" s="169">
        <f>FE54</f>
        <v>0</v>
      </c>
      <c r="EK15" s="162">
        <f t="shared" ref="EK15:EK25" si="114">EJ15*1.1</f>
        <v>0</v>
      </c>
      <c r="EL15" s="162">
        <f>EK15/$EL$1</f>
        <v>0</v>
      </c>
      <c r="EM15" s="169">
        <f>FE55</f>
        <v>0</v>
      </c>
      <c r="EN15" s="165">
        <f t="shared" ref="EN15:EN27" si="115">EM15*1.1</f>
        <v>0</v>
      </c>
      <c r="EO15" s="165">
        <f t="shared" ref="EO15:EO27" si="116">EN15/$EO$1</f>
        <v>0</v>
      </c>
      <c r="EP15" s="169">
        <v>0</v>
      </c>
      <c r="EQ15" s="165">
        <f t="shared" ref="EQ15:EQ29" si="117">EP15*1.1</f>
        <v>0</v>
      </c>
      <c r="ER15" s="165">
        <f>EQ15/$ER$1</f>
        <v>0</v>
      </c>
      <c r="ES15" s="169">
        <v>0</v>
      </c>
      <c r="ET15" s="165">
        <f t="shared" ref="ET15:ET29" si="118">ES15*1.1</f>
        <v>0</v>
      </c>
      <c r="EU15" s="165">
        <f>ET15/$EU$1</f>
        <v>0</v>
      </c>
      <c r="EX15" s="152">
        <v>13</v>
      </c>
      <c r="EY15" s="153">
        <v>207283.42225272491</v>
      </c>
      <c r="EZ15" s="153">
        <v>7151.5296851482899</v>
      </c>
      <c r="FA15" s="153">
        <v>6218.5026675817489</v>
      </c>
      <c r="FB15" s="153">
        <v>10364.171112636248</v>
      </c>
      <c r="FC15" s="153">
        <v>31092.513337908742</v>
      </c>
      <c r="FD15" s="154">
        <v>13</v>
      </c>
      <c r="FE15" s="155"/>
      <c r="FF15" s="153"/>
      <c r="FG15" s="153"/>
      <c r="FH15" s="153"/>
      <c r="FI15" s="153"/>
      <c r="FJ15" s="153"/>
      <c r="FK15" s="153"/>
      <c r="FL15" s="156">
        <f t="shared" si="86"/>
        <v>0</v>
      </c>
      <c r="FM15" s="155"/>
      <c r="FN15" s="153"/>
      <c r="FO15" s="153"/>
      <c r="FP15" s="153"/>
      <c r="FQ15" s="153"/>
      <c r="FR15" s="153"/>
      <c r="FS15" s="153"/>
      <c r="FT15" s="153"/>
      <c r="FU15" s="156"/>
      <c r="FV15" s="157">
        <v>13</v>
      </c>
      <c r="FW15" s="158">
        <v>7606.0399680000501</v>
      </c>
      <c r="FX15" s="158">
        <v>3427.4949120000001</v>
      </c>
      <c r="FY15" s="158"/>
      <c r="FZ15" s="158">
        <f t="shared" si="83"/>
        <v>11033.53488000005</v>
      </c>
      <c r="GA15" s="159">
        <f>FZ15+AC10+FL15</f>
        <v>273143.67393599998</v>
      </c>
    </row>
    <row r="16" spans="1:193">
      <c r="A16" s="190" t="s">
        <v>335</v>
      </c>
      <c r="B16" s="169">
        <v>0</v>
      </c>
      <c r="C16" s="162">
        <f t="shared" ref="C16:C29" si="119">B16*1.1</f>
        <v>0</v>
      </c>
      <c r="D16" s="163">
        <f t="shared" si="6"/>
        <v>0</v>
      </c>
      <c r="E16" s="169">
        <v>0</v>
      </c>
      <c r="F16" s="162">
        <f t="shared" ref="F16:F29" si="120">E16*1.1</f>
        <v>0</v>
      </c>
      <c r="G16" s="162">
        <f t="shared" ref="G16:G29" si="121">F16/$G$1</f>
        <v>0</v>
      </c>
      <c r="H16" s="169">
        <f>FE10</f>
        <v>0</v>
      </c>
      <c r="I16" s="162">
        <f t="shared" ref="I16:I29" si="122">H16*1.1</f>
        <v>0</v>
      </c>
      <c r="J16" s="162">
        <f t="shared" ref="J16:J29" si="123">I16/$J$1</f>
        <v>0</v>
      </c>
      <c r="K16" s="169"/>
      <c r="L16" s="162">
        <f>K16*1.1</f>
        <v>0</v>
      </c>
      <c r="M16" s="162">
        <f>L16/$M$1</f>
        <v>0</v>
      </c>
      <c r="N16" s="169">
        <v>0</v>
      </c>
      <c r="O16" s="162">
        <f t="shared" ref="O16:O26" si="124">N16*1.1</f>
        <v>0</v>
      </c>
      <c r="P16" s="162">
        <f t="shared" ref="P16:P29" si="125">O16/$J$1</f>
        <v>0</v>
      </c>
      <c r="Q16" s="169">
        <v>0</v>
      </c>
      <c r="R16" s="162">
        <f t="shared" ref="R16:R28" si="126">Q16*1.1</f>
        <v>0</v>
      </c>
      <c r="S16" s="162">
        <f t="shared" ref="S16:S29" si="127">R16/$J$1</f>
        <v>0</v>
      </c>
      <c r="T16" s="169">
        <v>0</v>
      </c>
      <c r="U16" s="162">
        <f t="shared" ref="U16:U28" si="128">T16*1.1</f>
        <v>0</v>
      </c>
      <c r="V16" s="162">
        <f t="shared" ref="V16:V29" si="129">U16/$J$1</f>
        <v>0</v>
      </c>
      <c r="W16" s="191">
        <v>0</v>
      </c>
      <c r="X16" s="162">
        <f t="shared" si="100"/>
        <v>0</v>
      </c>
      <c r="Y16" s="162">
        <f t="shared" si="101"/>
        <v>0</v>
      </c>
      <c r="Z16" s="169">
        <v>0</v>
      </c>
      <c r="AA16" s="162">
        <f t="shared" ref="AA16:AA28" si="130">Z16*1.1</f>
        <v>0</v>
      </c>
      <c r="AB16" s="162">
        <f t="shared" ref="AB16:AB29" si="131">AA16/$J$1</f>
        <v>0</v>
      </c>
      <c r="AC16" s="169">
        <v>0</v>
      </c>
      <c r="AD16" s="162">
        <f t="shared" si="102"/>
        <v>0</v>
      </c>
      <c r="AE16" s="162">
        <f t="shared" ref="AE16:AE26" si="132">AD16/$AE$1</f>
        <v>0</v>
      </c>
      <c r="AF16" s="169">
        <v>0</v>
      </c>
      <c r="AG16" s="162">
        <f t="shared" si="103"/>
        <v>0</v>
      </c>
      <c r="AH16" s="162">
        <f t="shared" ref="AH16:AH29" si="133">AG16/$AH$1</f>
        <v>0</v>
      </c>
      <c r="AI16" s="169">
        <f t="shared" ref="AI16:AI23" si="134">FE16</f>
        <v>0</v>
      </c>
      <c r="AJ16" s="162">
        <f t="shared" ref="AJ16:AJ29" si="135">AI16*1.1</f>
        <v>0</v>
      </c>
      <c r="AK16" s="162">
        <f t="shared" ref="AK16:AK29" si="136">AJ16/$AK$1</f>
        <v>0</v>
      </c>
      <c r="AL16" s="169">
        <f t="shared" ref="AL16:AL23" si="137">FH16</f>
        <v>0</v>
      </c>
      <c r="AM16" s="162">
        <f t="shared" ref="AM16:AM29" si="138">AL16*1.1</f>
        <v>0</v>
      </c>
      <c r="AN16" s="162">
        <f t="shared" ref="AN16:AN29" si="139">AM16/$AK$1</f>
        <v>0</v>
      </c>
      <c r="AO16" s="169">
        <f t="shared" ref="AO16:AO23" si="140">FK16</f>
        <v>0</v>
      </c>
      <c r="AP16" s="162">
        <f t="shared" ref="AP16:AP29" si="141">AO16*1.1</f>
        <v>0</v>
      </c>
      <c r="AQ16" s="162">
        <f t="shared" ref="AQ16:AQ29" si="142">AP16/$AK$1</f>
        <v>0</v>
      </c>
      <c r="AR16" s="169"/>
      <c r="AS16" s="162">
        <f t="shared" ref="AS16:AS29" si="143">AR16*1.1</f>
        <v>0</v>
      </c>
      <c r="AT16" s="162">
        <f t="shared" ref="AT16:AT29" si="144">AS16/$AK$1</f>
        <v>0</v>
      </c>
      <c r="AU16" s="169">
        <f t="shared" ref="AU16:AU23" si="145">FP16</f>
        <v>0</v>
      </c>
      <c r="AV16" s="162">
        <f t="shared" ref="AV16:AV29" si="146">AU16*1.1</f>
        <v>0</v>
      </c>
      <c r="AW16" s="162">
        <f t="shared" ref="AW16:AW29" si="147">AV16/$AK$1</f>
        <v>0</v>
      </c>
      <c r="AX16" s="169">
        <f t="shared" ref="AX16:AX23" si="148">FS16</f>
        <v>0</v>
      </c>
      <c r="AY16" s="162">
        <f t="shared" ref="AY16:AY29" si="149">AX16*1.1</f>
        <v>0</v>
      </c>
      <c r="AZ16" s="162">
        <f t="shared" ref="AZ16:AZ29" si="150">AY16/$AK$1</f>
        <v>0</v>
      </c>
      <c r="BA16" s="169">
        <v>0</v>
      </c>
      <c r="BB16" s="162">
        <f t="shared" ref="BB16:BB29" si="151">BA16*1.1</f>
        <v>0</v>
      </c>
      <c r="BC16" s="162">
        <f t="shared" ref="BC16:BC29" si="152">BB16/$AK$1</f>
        <v>0</v>
      </c>
      <c r="BD16" s="169">
        <v>0</v>
      </c>
      <c r="BE16" s="162">
        <f t="shared" ref="BE16:BE29" si="153">BD16*1.1</f>
        <v>0</v>
      </c>
      <c r="BF16" s="162">
        <f t="shared" ref="BF16:BF29" si="154">BE16/$AK$1</f>
        <v>0</v>
      </c>
      <c r="BG16" s="169">
        <f>FF27</f>
        <v>239.77751572327048</v>
      </c>
      <c r="BH16" s="162">
        <f t="shared" ref="BH16:BH29" si="155">BG16*1.1</f>
        <v>263.75526729559755</v>
      </c>
      <c r="BI16" s="162">
        <f t="shared" si="35"/>
        <v>37.679323899371077</v>
      </c>
      <c r="BJ16" s="169">
        <v>0</v>
      </c>
      <c r="BK16" s="162">
        <f t="shared" ref="BK16:BK29" si="156">BJ16*1.1</f>
        <v>0</v>
      </c>
      <c r="BL16" s="162">
        <f t="shared" ref="BL16:BL29" si="157">BK16/$BL$1</f>
        <v>0</v>
      </c>
      <c r="BM16" s="169">
        <f>FF29</f>
        <v>299.15644654088055</v>
      </c>
      <c r="BN16" s="162">
        <f t="shared" ref="BN16:BN29" si="158">BM16*1.1</f>
        <v>329.07209119496861</v>
      </c>
      <c r="BO16" s="162">
        <f t="shared" ref="BO16:BO29" si="159">BN16/$BO$1</f>
        <v>47.010298742138374</v>
      </c>
      <c r="BP16" s="169">
        <v>0</v>
      </c>
      <c r="BQ16" s="162">
        <f t="shared" ref="BQ16:BQ29" si="160">BP16*1.1</f>
        <v>0</v>
      </c>
      <c r="BR16" s="162">
        <f t="shared" ref="BR16:BR29" si="161">BQ16/$BR$1</f>
        <v>0</v>
      </c>
      <c r="BS16" s="169">
        <v>0</v>
      </c>
      <c r="BT16" s="162">
        <f t="shared" ref="BT16:BT29" si="162">BS16*1.1</f>
        <v>0</v>
      </c>
      <c r="BU16" s="162">
        <f t="shared" ref="BU16:BU29" si="163">BT16/$BU$1</f>
        <v>0</v>
      </c>
      <c r="BV16" s="169">
        <f>FF32</f>
        <v>198.03066037735849</v>
      </c>
      <c r="BW16" s="162">
        <f t="shared" ref="BW16:BW29" si="164">BV16*1.1</f>
        <v>217.83372641509436</v>
      </c>
      <c r="BX16" s="162">
        <f t="shared" ref="BX16:BX29" si="165">BW16/$BX$1</f>
        <v>108.91686320754718</v>
      </c>
      <c r="BY16" s="169">
        <f>FF33</f>
        <v>395.8962264150943</v>
      </c>
      <c r="BZ16" s="162">
        <f t="shared" ref="BZ16:BZ29" si="166">BY16*1.1</f>
        <v>435.4858490566038</v>
      </c>
      <c r="CA16" s="162">
        <f t="shared" ref="CA16:CA29" si="167">BZ16/$CA$1</f>
        <v>87.097169811320754</v>
      </c>
      <c r="CB16" s="169">
        <f>FF34</f>
        <v>387.36635220125783</v>
      </c>
      <c r="CC16" s="162">
        <f t="shared" ref="CC16:CC29" si="168">CB16*1.1</f>
        <v>426.10298742138366</v>
      </c>
      <c r="CD16" s="162">
        <f t="shared" ref="CD16:CD29" si="169">CC16/$CD$1</f>
        <v>60.871855345911953</v>
      </c>
      <c r="CE16" s="169">
        <v>0</v>
      </c>
      <c r="CF16" s="162">
        <f t="shared" si="104"/>
        <v>0</v>
      </c>
      <c r="CG16" s="162">
        <f t="shared" ref="CG16:CG29" si="170">CF16/$CG$1</f>
        <v>0</v>
      </c>
      <c r="CH16" s="169">
        <f>FF36</f>
        <v>0</v>
      </c>
      <c r="CI16" s="162">
        <f t="shared" si="105"/>
        <v>0</v>
      </c>
      <c r="CJ16" s="162">
        <f t="shared" ref="CJ16:CJ29" si="171">CI16/$CJ$1</f>
        <v>0</v>
      </c>
      <c r="CK16" s="169">
        <f>FF37</f>
        <v>253.25471698113208</v>
      </c>
      <c r="CL16" s="162">
        <f t="shared" ref="CL16:CL29" si="172">CK16*1.1</f>
        <v>278.58018867924528</v>
      </c>
      <c r="CM16" s="162">
        <f t="shared" si="53"/>
        <v>39.797169811320757</v>
      </c>
      <c r="CN16" s="169">
        <f>FF38</f>
        <v>325.0817610062893</v>
      </c>
      <c r="CO16" s="165">
        <f t="shared" si="106"/>
        <v>357.58993710691828</v>
      </c>
      <c r="CP16" s="165">
        <f t="shared" si="107"/>
        <v>51.084276729559754</v>
      </c>
      <c r="CQ16" s="169">
        <f>FF39</f>
        <v>0</v>
      </c>
      <c r="CR16" s="165">
        <f t="shared" ref="CR16:CR29" si="173">CQ16*1.1</f>
        <v>0</v>
      </c>
      <c r="CS16" s="165">
        <f t="shared" ref="CS16:CS29" si="174">CR16/$CS$1</f>
        <v>0</v>
      </c>
      <c r="CT16" s="169">
        <f>FF40</f>
        <v>351.26572327044022</v>
      </c>
      <c r="CU16" s="165">
        <f t="shared" ref="CU16:CU29" si="175">CT16*1.1</f>
        <v>386.39229559748429</v>
      </c>
      <c r="CV16" s="165">
        <f t="shared" ref="CV16:CV29" si="176">CU16/$CV$1</f>
        <v>55.198899371069182</v>
      </c>
      <c r="CW16" s="169">
        <f>FF41</f>
        <v>276.50550314465409</v>
      </c>
      <c r="CX16" s="165">
        <f t="shared" ref="CX16:CX29" si="177">CW16*1.1</f>
        <v>304.15605345911951</v>
      </c>
      <c r="CY16" s="165">
        <f t="shared" ref="CY16:CY29" si="178">CX16/$CV$1</f>
        <v>43.450864779874216</v>
      </c>
      <c r="CZ16" s="169">
        <f>FF42</f>
        <v>0</v>
      </c>
      <c r="DA16" s="165">
        <f t="shared" ref="DA16:DA29" si="179">CZ16*1.1</f>
        <v>0</v>
      </c>
      <c r="DB16" s="165">
        <f t="shared" ref="DB16:DB29" si="180">DA16/$DB$1</f>
        <v>0</v>
      </c>
      <c r="DC16" s="169">
        <f>FF43</f>
        <v>283.35966981132071</v>
      </c>
      <c r="DD16" s="165">
        <f t="shared" ref="DD16:DD29" si="181">DC16*1.1</f>
        <v>311.69563679245283</v>
      </c>
      <c r="DE16" s="165">
        <f t="shared" ref="DE16:DE29" si="182">DD16/$DE$1</f>
        <v>44.52794811320755</v>
      </c>
      <c r="DF16" s="169">
        <f>FF44</f>
        <v>0</v>
      </c>
      <c r="DG16" s="162">
        <f t="shared" ref="DG16:DG29" si="183">DF16*1.1</f>
        <v>0</v>
      </c>
      <c r="DH16" s="162">
        <f t="shared" ref="DH16:DH29" si="184">DG16/$DH$1</f>
        <v>0</v>
      </c>
      <c r="DI16" s="169">
        <f>FF45</f>
        <v>0</v>
      </c>
      <c r="DJ16" s="162">
        <f t="shared" ref="DJ16:DJ29" si="185">DI16*1.1</f>
        <v>0</v>
      </c>
      <c r="DK16" s="162">
        <f t="shared" ref="DK16:DK29" si="186">DJ16/$DK$1</f>
        <v>0</v>
      </c>
      <c r="DL16" s="169">
        <f>FF46</f>
        <v>0</v>
      </c>
      <c r="DM16" s="162">
        <f t="shared" ref="DM16:DM29" si="187">DL16*1.1</f>
        <v>0</v>
      </c>
      <c r="DN16" s="162">
        <f t="shared" ref="DN16:DN29" si="188">DM16/$DN$1</f>
        <v>0</v>
      </c>
      <c r="DO16" s="169">
        <f>FF47</f>
        <v>0</v>
      </c>
      <c r="DP16" s="162">
        <f t="shared" si="108"/>
        <v>0</v>
      </c>
      <c r="DQ16" s="162">
        <f t="shared" si="109"/>
        <v>0</v>
      </c>
      <c r="DR16" s="169">
        <f>FF48</f>
        <v>0</v>
      </c>
      <c r="DS16" s="162">
        <f t="shared" si="110"/>
        <v>0</v>
      </c>
      <c r="DT16" s="162">
        <f t="shared" ref="DT16:DT29" si="189">DS16/$DT$1</f>
        <v>0</v>
      </c>
      <c r="DU16" s="169">
        <v>296.17924528301887</v>
      </c>
      <c r="DV16" s="162">
        <v>325.79716981132077</v>
      </c>
      <c r="DW16" s="162">
        <v>46.54245283018868</v>
      </c>
      <c r="DX16" s="169">
        <f>FF50</f>
        <v>0</v>
      </c>
      <c r="DY16" s="162">
        <f t="shared" si="111"/>
        <v>0</v>
      </c>
      <c r="DZ16" s="162">
        <f t="shared" si="112"/>
        <v>0</v>
      </c>
      <c r="EA16" s="169">
        <f>FF51</f>
        <v>0</v>
      </c>
      <c r="EB16" s="162">
        <f t="shared" ref="EB16:EB29" si="190">EA16*1.1</f>
        <v>0</v>
      </c>
      <c r="EC16" s="162">
        <f t="shared" ref="EC16:EC29" si="191">EB16/$EC$1</f>
        <v>0</v>
      </c>
      <c r="ED16" s="169">
        <v>0</v>
      </c>
      <c r="EE16" s="162">
        <f t="shared" si="113"/>
        <v>0</v>
      </c>
      <c r="EF16" s="162">
        <f t="shared" ref="EF16:EF26" si="192">EE16/$EF$1</f>
        <v>0</v>
      </c>
      <c r="EG16" s="169">
        <f>FF53</f>
        <v>0</v>
      </c>
      <c r="EH16" s="162">
        <f t="shared" ref="EH16:EH29" si="193">EG16*1.1</f>
        <v>0</v>
      </c>
      <c r="EI16" s="162">
        <f t="shared" ref="EI16:EI29" si="194">EH16/$EI$1</f>
        <v>0</v>
      </c>
      <c r="EJ16" s="169">
        <f>FF54</f>
        <v>0</v>
      </c>
      <c r="EK16" s="162">
        <f t="shared" si="114"/>
        <v>0</v>
      </c>
      <c r="EL16" s="162">
        <f t="shared" ref="EL16:EL25" si="195">EK16/$EL$1</f>
        <v>0</v>
      </c>
      <c r="EM16" s="169">
        <f>FF55</f>
        <v>0</v>
      </c>
      <c r="EN16" s="165">
        <f t="shared" si="115"/>
        <v>0</v>
      </c>
      <c r="EO16" s="165">
        <f t="shared" si="116"/>
        <v>0</v>
      </c>
      <c r="EP16" s="169">
        <v>0</v>
      </c>
      <c r="EQ16" s="165">
        <f t="shared" si="117"/>
        <v>0</v>
      </c>
      <c r="ER16" s="165">
        <f t="shared" ref="ER16:ER29" si="196">EQ16/$ER$1</f>
        <v>0</v>
      </c>
      <c r="ES16" s="169">
        <v>0</v>
      </c>
      <c r="ET16" s="165">
        <f t="shared" si="118"/>
        <v>0</v>
      </c>
      <c r="EU16" s="165">
        <f t="shared" ref="EU16:EU28" si="197">ET16/$EU$1</f>
        <v>0</v>
      </c>
      <c r="EX16" s="152">
        <v>14</v>
      </c>
      <c r="EY16" s="153">
        <v>216119.00526506349</v>
      </c>
      <c r="EZ16" s="153">
        <v>7599.091923971906</v>
      </c>
      <c r="FA16" s="153">
        <v>6483.5701579519055</v>
      </c>
      <c r="FB16" s="153">
        <v>10805.950263253177</v>
      </c>
      <c r="FC16" s="153">
        <v>32417.850789759519</v>
      </c>
      <c r="FD16" s="154">
        <v>14</v>
      </c>
      <c r="FE16" s="155"/>
      <c r="FF16" s="153"/>
      <c r="FG16" s="153"/>
      <c r="FH16" s="153"/>
      <c r="FI16" s="153"/>
      <c r="FJ16" s="153"/>
      <c r="FK16" s="153"/>
      <c r="FL16" s="156">
        <f t="shared" si="86"/>
        <v>0</v>
      </c>
      <c r="FM16" s="155"/>
      <c r="FN16" s="153"/>
      <c r="FO16" s="153"/>
      <c r="FP16" s="153"/>
      <c r="FQ16" s="153"/>
      <c r="FR16" s="153"/>
      <c r="FS16" s="153"/>
      <c r="FT16" s="153"/>
      <c r="FU16" s="156"/>
      <c r="FV16" s="157">
        <v>14</v>
      </c>
      <c r="FW16" s="158">
        <v>6338.3666400000338</v>
      </c>
      <c r="FX16" s="158">
        <v>1713.7474560000001</v>
      </c>
      <c r="FY16" s="158"/>
      <c r="FZ16" s="158">
        <f t="shared" si="83"/>
        <v>8052.1140960000339</v>
      </c>
      <c r="GA16" s="159">
        <f>FZ16+AF10+FL16</f>
        <v>281477.58249600005</v>
      </c>
    </row>
    <row r="17" spans="1:188">
      <c r="A17" s="190" t="s">
        <v>336</v>
      </c>
      <c r="B17" s="169">
        <v>0</v>
      </c>
      <c r="C17" s="162">
        <f t="shared" si="119"/>
        <v>0</v>
      </c>
      <c r="D17" s="163">
        <f t="shared" si="6"/>
        <v>0</v>
      </c>
      <c r="E17" s="169">
        <v>0</v>
      </c>
      <c r="F17" s="162">
        <f t="shared" si="120"/>
        <v>0</v>
      </c>
      <c r="G17" s="162">
        <f t="shared" si="121"/>
        <v>0</v>
      </c>
      <c r="H17" s="169">
        <f>FE11</f>
        <v>0</v>
      </c>
      <c r="I17" s="162">
        <f t="shared" si="122"/>
        <v>0</v>
      </c>
      <c r="J17" s="162">
        <f t="shared" si="123"/>
        <v>0</v>
      </c>
      <c r="K17" s="169"/>
      <c r="L17" s="162"/>
      <c r="M17" s="162"/>
      <c r="N17" s="169">
        <v>0</v>
      </c>
      <c r="O17" s="162">
        <f t="shared" si="124"/>
        <v>0</v>
      </c>
      <c r="P17" s="162">
        <f t="shared" si="125"/>
        <v>0</v>
      </c>
      <c r="Q17" s="169">
        <v>0</v>
      </c>
      <c r="R17" s="162">
        <f t="shared" si="126"/>
        <v>0</v>
      </c>
      <c r="S17" s="162">
        <f t="shared" si="127"/>
        <v>0</v>
      </c>
      <c r="T17" s="169">
        <v>0</v>
      </c>
      <c r="U17" s="162">
        <f t="shared" si="128"/>
        <v>0</v>
      </c>
      <c r="V17" s="162">
        <f t="shared" si="129"/>
        <v>0</v>
      </c>
      <c r="W17" s="191">
        <v>0</v>
      </c>
      <c r="X17" s="162">
        <f t="shared" si="100"/>
        <v>0</v>
      </c>
      <c r="Y17" s="162">
        <f t="shared" si="101"/>
        <v>0</v>
      </c>
      <c r="Z17" s="169">
        <v>0</v>
      </c>
      <c r="AA17" s="162">
        <f t="shared" si="130"/>
        <v>0</v>
      </c>
      <c r="AB17" s="162">
        <f t="shared" si="131"/>
        <v>0</v>
      </c>
      <c r="AC17" s="169">
        <v>0</v>
      </c>
      <c r="AD17" s="162">
        <v>0</v>
      </c>
      <c r="AE17" s="162">
        <v>0</v>
      </c>
      <c r="AF17" s="169">
        <v>0</v>
      </c>
      <c r="AG17" s="162">
        <v>0</v>
      </c>
      <c r="AH17" s="162">
        <v>0</v>
      </c>
      <c r="AI17" s="169">
        <f t="shared" si="134"/>
        <v>0</v>
      </c>
      <c r="AJ17" s="162">
        <f t="shared" si="135"/>
        <v>0</v>
      </c>
      <c r="AK17" s="162">
        <f t="shared" si="136"/>
        <v>0</v>
      </c>
      <c r="AL17" s="169">
        <f t="shared" si="137"/>
        <v>0</v>
      </c>
      <c r="AM17" s="162">
        <f t="shared" si="138"/>
        <v>0</v>
      </c>
      <c r="AN17" s="162">
        <f t="shared" si="139"/>
        <v>0</v>
      </c>
      <c r="AO17" s="169">
        <f t="shared" si="140"/>
        <v>0</v>
      </c>
      <c r="AP17" s="162">
        <f t="shared" si="141"/>
        <v>0</v>
      </c>
      <c r="AQ17" s="162">
        <f t="shared" si="142"/>
        <v>0</v>
      </c>
      <c r="AR17" s="169"/>
      <c r="AS17" s="162">
        <f t="shared" si="143"/>
        <v>0</v>
      </c>
      <c r="AT17" s="162">
        <f t="shared" si="144"/>
        <v>0</v>
      </c>
      <c r="AU17" s="169">
        <f t="shared" si="145"/>
        <v>0</v>
      </c>
      <c r="AV17" s="162">
        <f t="shared" si="146"/>
        <v>0</v>
      </c>
      <c r="AW17" s="162">
        <f t="shared" si="147"/>
        <v>0</v>
      </c>
      <c r="AX17" s="169">
        <f t="shared" si="148"/>
        <v>0</v>
      </c>
      <c r="AY17" s="162">
        <f t="shared" si="149"/>
        <v>0</v>
      </c>
      <c r="AZ17" s="162">
        <f t="shared" si="150"/>
        <v>0</v>
      </c>
      <c r="BA17" s="169">
        <v>0</v>
      </c>
      <c r="BB17" s="162">
        <f t="shared" si="151"/>
        <v>0</v>
      </c>
      <c r="BC17" s="162">
        <f t="shared" si="152"/>
        <v>0</v>
      </c>
      <c r="BD17" s="169">
        <v>0</v>
      </c>
      <c r="BE17" s="162">
        <f t="shared" si="153"/>
        <v>0</v>
      </c>
      <c r="BF17" s="162">
        <f t="shared" si="154"/>
        <v>0</v>
      </c>
      <c r="BG17" s="169">
        <f>FN27</f>
        <v>62.948127709893583</v>
      </c>
      <c r="BH17" s="162">
        <f t="shared" si="155"/>
        <v>69.24294048088295</v>
      </c>
      <c r="BI17" s="162">
        <f t="shared" si="35"/>
        <v>9.8918486401261365</v>
      </c>
      <c r="BJ17" s="169">
        <v>0</v>
      </c>
      <c r="BK17" s="162">
        <f t="shared" si="156"/>
        <v>0</v>
      </c>
      <c r="BL17" s="162">
        <f t="shared" si="157"/>
        <v>0</v>
      </c>
      <c r="BM17" s="169">
        <v>0</v>
      </c>
      <c r="BN17" s="162">
        <f t="shared" si="158"/>
        <v>0</v>
      </c>
      <c r="BO17" s="162">
        <f t="shared" si="159"/>
        <v>0</v>
      </c>
      <c r="BP17" s="169">
        <v>0</v>
      </c>
      <c r="BQ17" s="162">
        <f t="shared" si="160"/>
        <v>0</v>
      </c>
      <c r="BR17" s="162">
        <f t="shared" si="161"/>
        <v>0</v>
      </c>
      <c r="BS17" s="169">
        <v>0</v>
      </c>
      <c r="BT17" s="162">
        <f t="shared" si="162"/>
        <v>0</v>
      </c>
      <c r="BU17" s="162">
        <f t="shared" si="163"/>
        <v>0</v>
      </c>
      <c r="BV17" s="169">
        <v>0</v>
      </c>
      <c r="BW17" s="162">
        <f t="shared" si="164"/>
        <v>0</v>
      </c>
      <c r="BX17" s="162">
        <f t="shared" si="165"/>
        <v>0</v>
      </c>
      <c r="BY17" s="169">
        <v>0</v>
      </c>
      <c r="BZ17" s="162">
        <f t="shared" si="166"/>
        <v>0</v>
      </c>
      <c r="CA17" s="162">
        <f t="shared" si="167"/>
        <v>0</v>
      </c>
      <c r="CB17" s="169">
        <f>FN34</f>
        <v>83.928892392589688</v>
      </c>
      <c r="CC17" s="162">
        <f t="shared" si="168"/>
        <v>92.321781631848665</v>
      </c>
      <c r="CD17" s="162">
        <f t="shared" si="169"/>
        <v>13.188825947406952</v>
      </c>
      <c r="CE17" s="169">
        <v>0</v>
      </c>
      <c r="CF17" s="162">
        <f t="shared" si="104"/>
        <v>0</v>
      </c>
      <c r="CG17" s="162">
        <f t="shared" si="170"/>
        <v>0</v>
      </c>
      <c r="CH17" s="169">
        <f>FN36</f>
        <v>568.72368939692558</v>
      </c>
      <c r="CI17" s="162">
        <f t="shared" si="105"/>
        <v>625.59605833661817</v>
      </c>
      <c r="CJ17" s="162">
        <f t="shared" si="171"/>
        <v>89.370865476659745</v>
      </c>
      <c r="CK17" s="169">
        <f>FN37</f>
        <v>67.116279069767444</v>
      </c>
      <c r="CL17" s="162">
        <f t="shared" si="172"/>
        <v>73.827906976744188</v>
      </c>
      <c r="CM17" s="162">
        <f t="shared" si="53"/>
        <v>10.546843853820599</v>
      </c>
      <c r="CN17" s="169">
        <f>FN38</f>
        <v>0</v>
      </c>
      <c r="CO17" s="165">
        <f t="shared" si="106"/>
        <v>0</v>
      </c>
      <c r="CP17" s="165">
        <f t="shared" si="107"/>
        <v>0</v>
      </c>
      <c r="CQ17" s="169">
        <f>FN39</f>
        <v>964.94599921166741</v>
      </c>
      <c r="CR17" s="165">
        <f t="shared" si="173"/>
        <v>1061.4405991328342</v>
      </c>
      <c r="CS17" s="165">
        <f t="shared" si="174"/>
        <v>151.6343713046906</v>
      </c>
      <c r="CT17" s="169">
        <f>FN40</f>
        <v>0</v>
      </c>
      <c r="CU17" s="165">
        <f t="shared" si="175"/>
        <v>0</v>
      </c>
      <c r="CV17" s="165">
        <f t="shared" si="176"/>
        <v>0</v>
      </c>
      <c r="CW17" s="169">
        <f>FN41</f>
        <v>44.744186046511629</v>
      </c>
      <c r="CX17" s="165">
        <f t="shared" si="177"/>
        <v>49.218604651162799</v>
      </c>
      <c r="CY17" s="165">
        <f t="shared" si="178"/>
        <v>7.0312292358804003</v>
      </c>
      <c r="CZ17" s="169">
        <f>FN42</f>
        <v>769.92960189199835</v>
      </c>
      <c r="DA17" s="165">
        <f t="shared" si="179"/>
        <v>846.92256208119829</v>
      </c>
      <c r="DB17" s="165">
        <f t="shared" si="180"/>
        <v>141.15376034686639</v>
      </c>
      <c r="DC17" s="169">
        <f>FN43</f>
        <v>411.98778084351602</v>
      </c>
      <c r="DD17" s="165">
        <f t="shared" si="181"/>
        <v>453.18655892786768</v>
      </c>
      <c r="DE17" s="165">
        <f t="shared" si="182"/>
        <v>64.740936989695385</v>
      </c>
      <c r="DF17" s="169">
        <f>FN44</f>
        <v>0</v>
      </c>
      <c r="DG17" s="162">
        <f t="shared" si="183"/>
        <v>0</v>
      </c>
      <c r="DH17" s="162">
        <f t="shared" si="184"/>
        <v>0</v>
      </c>
      <c r="DI17" s="169">
        <f>FN45</f>
        <v>0</v>
      </c>
      <c r="DJ17" s="162">
        <f t="shared" si="185"/>
        <v>0</v>
      </c>
      <c r="DK17" s="162">
        <f t="shared" si="186"/>
        <v>0</v>
      </c>
      <c r="DL17" s="169">
        <f>FN46</f>
        <v>0</v>
      </c>
      <c r="DM17" s="162">
        <f t="shared" si="187"/>
        <v>0</v>
      </c>
      <c r="DN17" s="162">
        <f t="shared" si="188"/>
        <v>0</v>
      </c>
      <c r="DO17" s="169">
        <f>FN47</f>
        <v>0</v>
      </c>
      <c r="DP17" s="162">
        <f t="shared" si="108"/>
        <v>0</v>
      </c>
      <c r="DQ17" s="162">
        <f t="shared" si="109"/>
        <v>0</v>
      </c>
      <c r="DR17" s="169">
        <f>FN48</f>
        <v>0</v>
      </c>
      <c r="DS17" s="162">
        <f t="shared" si="110"/>
        <v>0</v>
      </c>
      <c r="DT17" s="162">
        <f t="shared" si="189"/>
        <v>0</v>
      </c>
      <c r="DU17" s="169">
        <v>257.48324793062676</v>
      </c>
      <c r="DV17" s="162">
        <v>283.23157272368945</v>
      </c>
      <c r="DW17" s="162">
        <v>40.461653246241347</v>
      </c>
      <c r="DX17" s="169">
        <v>0</v>
      </c>
      <c r="DY17" s="162">
        <f t="shared" si="111"/>
        <v>0</v>
      </c>
      <c r="DZ17" s="162">
        <f t="shared" si="112"/>
        <v>0</v>
      </c>
      <c r="EA17" s="169">
        <f>FN51</f>
        <v>0</v>
      </c>
      <c r="EB17" s="162">
        <f t="shared" si="190"/>
        <v>0</v>
      </c>
      <c r="EC17" s="162">
        <f t="shared" si="191"/>
        <v>0</v>
      </c>
      <c r="ED17" s="169">
        <f>FN52</f>
        <v>0</v>
      </c>
      <c r="EE17" s="162">
        <f t="shared" si="113"/>
        <v>0</v>
      </c>
      <c r="EF17" s="162">
        <f t="shared" si="192"/>
        <v>0</v>
      </c>
      <c r="EG17" s="169">
        <f>FN53</f>
        <v>0</v>
      </c>
      <c r="EH17" s="162">
        <f t="shared" si="193"/>
        <v>0</v>
      </c>
      <c r="EI17" s="162">
        <f t="shared" si="194"/>
        <v>0</v>
      </c>
      <c r="EJ17" s="169">
        <f>FN54</f>
        <v>0</v>
      </c>
      <c r="EK17" s="162">
        <f t="shared" si="114"/>
        <v>0</v>
      </c>
      <c r="EL17" s="162">
        <f t="shared" si="195"/>
        <v>0</v>
      </c>
      <c r="EM17" s="169">
        <f>0</f>
        <v>0</v>
      </c>
      <c r="EN17" s="165">
        <f t="shared" si="115"/>
        <v>0</v>
      </c>
      <c r="EO17" s="165">
        <f t="shared" si="116"/>
        <v>0</v>
      </c>
      <c r="EP17" s="169">
        <v>0</v>
      </c>
      <c r="EQ17" s="165">
        <f>EP17*1.1</f>
        <v>0</v>
      </c>
      <c r="ER17" s="165">
        <f>EQ17/$ER$1</f>
        <v>0</v>
      </c>
      <c r="ES17" s="169">
        <v>0</v>
      </c>
      <c r="ET17" s="165">
        <f t="shared" si="118"/>
        <v>0</v>
      </c>
      <c r="EU17" s="165">
        <f t="shared" si="197"/>
        <v>0</v>
      </c>
      <c r="EX17" s="152">
        <v>15</v>
      </c>
      <c r="EY17" s="153">
        <v>229447.66485752753</v>
      </c>
      <c r="EZ17" s="153">
        <v>7989.7774812411744</v>
      </c>
      <c r="FA17" s="153">
        <v>6883.4299457258248</v>
      </c>
      <c r="FB17" s="153">
        <v>11472.383242876374</v>
      </c>
      <c r="FC17" s="153">
        <v>34417.149728629127</v>
      </c>
      <c r="FD17" s="154">
        <v>15</v>
      </c>
      <c r="FE17" s="155"/>
      <c r="FF17" s="153"/>
      <c r="FG17" s="153"/>
      <c r="FH17" s="153"/>
      <c r="FI17" s="153"/>
      <c r="FJ17" s="153"/>
      <c r="FK17" s="153"/>
      <c r="FL17" s="156"/>
      <c r="FM17" s="155"/>
      <c r="FN17" s="153"/>
      <c r="FO17" s="153"/>
      <c r="FP17" s="153"/>
      <c r="FQ17" s="153"/>
      <c r="FR17" s="153"/>
      <c r="FS17" s="153"/>
      <c r="FT17" s="153"/>
      <c r="FU17" s="156"/>
      <c r="FV17" s="157">
        <v>15</v>
      </c>
      <c r="FW17" s="158">
        <v>1267.6733280000153</v>
      </c>
      <c r="FX17" s="158">
        <v>6946.4304000000011</v>
      </c>
      <c r="FY17" s="158"/>
      <c r="FZ17" s="158">
        <f t="shared" si="83"/>
        <v>8214.1037280000164</v>
      </c>
      <c r="GA17" s="159">
        <f>FZ17+AI10</f>
        <v>298424.50898400007</v>
      </c>
    </row>
    <row r="18" spans="1:188">
      <c r="A18" s="190" t="s">
        <v>328</v>
      </c>
      <c r="B18" s="169">
        <v>0</v>
      </c>
      <c r="C18" s="162">
        <f t="shared" si="119"/>
        <v>0</v>
      </c>
      <c r="D18" s="163">
        <f t="shared" si="6"/>
        <v>0</v>
      </c>
      <c r="E18" s="169">
        <v>0</v>
      </c>
      <c r="F18" s="162">
        <f t="shared" si="120"/>
        <v>0</v>
      </c>
      <c r="G18" s="162">
        <f t="shared" si="121"/>
        <v>0</v>
      </c>
      <c r="H18" s="169">
        <v>0</v>
      </c>
      <c r="I18" s="162">
        <f t="shared" si="122"/>
        <v>0</v>
      </c>
      <c r="J18" s="162">
        <f t="shared" si="123"/>
        <v>0</v>
      </c>
      <c r="K18" s="169"/>
      <c r="L18" s="162"/>
      <c r="M18" s="162"/>
      <c r="N18" s="169">
        <v>0</v>
      </c>
      <c r="O18" s="162">
        <f t="shared" si="124"/>
        <v>0</v>
      </c>
      <c r="P18" s="162">
        <f t="shared" si="125"/>
        <v>0</v>
      </c>
      <c r="Q18" s="169">
        <v>0</v>
      </c>
      <c r="R18" s="162">
        <f t="shared" si="126"/>
        <v>0</v>
      </c>
      <c r="S18" s="162">
        <f t="shared" si="127"/>
        <v>0</v>
      </c>
      <c r="T18" s="169">
        <v>0</v>
      </c>
      <c r="U18" s="162">
        <f t="shared" si="128"/>
        <v>0</v>
      </c>
      <c r="V18" s="162">
        <f t="shared" si="129"/>
        <v>0</v>
      </c>
      <c r="W18" s="191">
        <v>0</v>
      </c>
      <c r="X18" s="167">
        <f t="shared" si="100"/>
        <v>0</v>
      </c>
      <c r="Y18" s="162">
        <f t="shared" si="101"/>
        <v>0</v>
      </c>
      <c r="Z18" s="169">
        <v>0</v>
      </c>
      <c r="AA18" s="162">
        <f t="shared" si="130"/>
        <v>0</v>
      </c>
      <c r="AB18" s="162">
        <f t="shared" si="131"/>
        <v>0</v>
      </c>
      <c r="AC18" s="169">
        <v>0</v>
      </c>
      <c r="AD18" s="162">
        <f t="shared" si="102"/>
        <v>0</v>
      </c>
      <c r="AE18" s="162">
        <f t="shared" si="132"/>
        <v>0</v>
      </c>
      <c r="AF18" s="169">
        <v>0</v>
      </c>
      <c r="AG18" s="162">
        <f t="shared" si="103"/>
        <v>0</v>
      </c>
      <c r="AH18" s="162">
        <f t="shared" si="133"/>
        <v>0</v>
      </c>
      <c r="AI18" s="169">
        <f t="shared" si="134"/>
        <v>0</v>
      </c>
      <c r="AJ18" s="162">
        <f t="shared" si="135"/>
        <v>0</v>
      </c>
      <c r="AK18" s="162">
        <f t="shared" si="136"/>
        <v>0</v>
      </c>
      <c r="AL18" s="169">
        <f t="shared" si="137"/>
        <v>0</v>
      </c>
      <c r="AM18" s="162">
        <f t="shared" si="138"/>
        <v>0</v>
      </c>
      <c r="AN18" s="162">
        <f t="shared" si="139"/>
        <v>0</v>
      </c>
      <c r="AO18" s="169">
        <f t="shared" si="140"/>
        <v>0</v>
      </c>
      <c r="AP18" s="162">
        <f t="shared" si="141"/>
        <v>0</v>
      </c>
      <c r="AQ18" s="162">
        <f t="shared" si="142"/>
        <v>0</v>
      </c>
      <c r="AR18" s="169"/>
      <c r="AS18" s="162">
        <f t="shared" si="143"/>
        <v>0</v>
      </c>
      <c r="AT18" s="162">
        <f t="shared" si="144"/>
        <v>0</v>
      </c>
      <c r="AU18" s="169">
        <f t="shared" si="145"/>
        <v>0</v>
      </c>
      <c r="AV18" s="162">
        <f t="shared" si="146"/>
        <v>0</v>
      </c>
      <c r="AW18" s="162">
        <f t="shared" si="147"/>
        <v>0</v>
      </c>
      <c r="AX18" s="169">
        <f t="shared" si="148"/>
        <v>0</v>
      </c>
      <c r="AY18" s="162">
        <f t="shared" si="149"/>
        <v>0</v>
      </c>
      <c r="AZ18" s="162">
        <f t="shared" si="150"/>
        <v>0</v>
      </c>
      <c r="BA18" s="169">
        <v>0</v>
      </c>
      <c r="BB18" s="162">
        <f t="shared" si="151"/>
        <v>0</v>
      </c>
      <c r="BC18" s="162">
        <f t="shared" si="152"/>
        <v>0</v>
      </c>
      <c r="BD18" s="169">
        <v>0</v>
      </c>
      <c r="BE18" s="162">
        <f t="shared" si="153"/>
        <v>0</v>
      </c>
      <c r="BF18" s="162">
        <f t="shared" si="154"/>
        <v>0</v>
      </c>
      <c r="BG18" s="169">
        <f>FG27+FO27</f>
        <v>236.01024888257564</v>
      </c>
      <c r="BH18" s="162">
        <f t="shared" si="155"/>
        <v>259.61127377083324</v>
      </c>
      <c r="BI18" s="162">
        <f t="shared" si="35"/>
        <v>37.087324824404746</v>
      </c>
      <c r="BJ18" s="169">
        <v>0</v>
      </c>
      <c r="BK18" s="162">
        <f t="shared" si="156"/>
        <v>0</v>
      </c>
      <c r="BL18" s="162">
        <f t="shared" si="157"/>
        <v>0</v>
      </c>
      <c r="BM18" s="169">
        <f>FG29</f>
        <v>230.77783018867925</v>
      </c>
      <c r="BN18" s="162">
        <f t="shared" si="158"/>
        <v>253.85561320754718</v>
      </c>
      <c r="BO18" s="162">
        <f t="shared" si="159"/>
        <v>36.265087601078172</v>
      </c>
      <c r="BP18" s="169">
        <v>0</v>
      </c>
      <c r="BQ18" s="162">
        <f t="shared" si="160"/>
        <v>0</v>
      </c>
      <c r="BR18" s="162">
        <f t="shared" si="161"/>
        <v>0</v>
      </c>
      <c r="BS18" s="169">
        <v>0</v>
      </c>
      <c r="BT18" s="162">
        <f t="shared" si="162"/>
        <v>0</v>
      </c>
      <c r="BU18" s="162">
        <f t="shared" si="163"/>
        <v>0</v>
      </c>
      <c r="BV18" s="169">
        <f>FG32</f>
        <v>152.76650943396228</v>
      </c>
      <c r="BW18" s="162">
        <f t="shared" si="164"/>
        <v>168.04316037735853</v>
      </c>
      <c r="BX18" s="162">
        <f t="shared" si="165"/>
        <v>84.021580188679266</v>
      </c>
      <c r="BY18" s="169">
        <f>FG33</f>
        <v>305.40566037735852</v>
      </c>
      <c r="BZ18" s="162">
        <f t="shared" si="166"/>
        <v>335.94622641509437</v>
      </c>
      <c r="CA18" s="162">
        <f t="shared" si="167"/>
        <v>67.189245283018877</v>
      </c>
      <c r="CB18" s="169">
        <f>FG34+FO34</f>
        <v>366.87592498940217</v>
      </c>
      <c r="CC18" s="162">
        <f t="shared" si="168"/>
        <v>403.56351748834243</v>
      </c>
      <c r="CD18" s="162">
        <f t="shared" si="169"/>
        <v>57.651931069763201</v>
      </c>
      <c r="CE18" s="169">
        <v>0</v>
      </c>
      <c r="CF18" s="162">
        <f t="shared" si="104"/>
        <v>0</v>
      </c>
      <c r="CG18" s="162">
        <f t="shared" si="170"/>
        <v>0</v>
      </c>
      <c r="CH18" s="169">
        <f>FO36</f>
        <v>461.12731572723692</v>
      </c>
      <c r="CI18" s="162">
        <f t="shared" si="105"/>
        <v>507.24004729996068</v>
      </c>
      <c r="CJ18" s="162">
        <f t="shared" si="171"/>
        <v>72.462863899994389</v>
      </c>
      <c r="CK18" s="169">
        <f>FG37+FO37</f>
        <v>249.78652917946471</v>
      </c>
      <c r="CL18" s="162">
        <f t="shared" si="172"/>
        <v>274.76518209741118</v>
      </c>
      <c r="CM18" s="162">
        <f t="shared" si="53"/>
        <v>39.252168871058743</v>
      </c>
      <c r="CN18" s="169">
        <f>FG38+FO38</f>
        <v>250.77735849056603</v>
      </c>
      <c r="CO18" s="165">
        <f t="shared" si="106"/>
        <v>275.85509433962267</v>
      </c>
      <c r="CP18" s="165">
        <f t="shared" si="107"/>
        <v>39.407870619946095</v>
      </c>
      <c r="CQ18" s="169">
        <f>FG39+FO39</f>
        <v>782.38864800945998</v>
      </c>
      <c r="CR18" s="165">
        <f t="shared" si="173"/>
        <v>860.62751281040607</v>
      </c>
      <c r="CS18" s="165">
        <f t="shared" si="174"/>
        <v>122.94678754434372</v>
      </c>
      <c r="CT18" s="169">
        <f>FG40+FO40</f>
        <v>270.97641509433964</v>
      </c>
      <c r="CU18" s="165">
        <f t="shared" si="175"/>
        <v>298.07405660377361</v>
      </c>
      <c r="CV18" s="165">
        <f t="shared" si="176"/>
        <v>42.582008086253374</v>
      </c>
      <c r="CW18" s="169">
        <f>FG41+FO41</f>
        <v>249.58331505046073</v>
      </c>
      <c r="CX18" s="165">
        <f t="shared" si="177"/>
        <v>274.54164655550682</v>
      </c>
      <c r="CY18" s="165">
        <f t="shared" si="178"/>
        <v>39.220235222215258</v>
      </c>
      <c r="CZ18" s="169">
        <f>FG42+FO42</f>
        <v>624.2672447772959</v>
      </c>
      <c r="DA18" s="165">
        <f t="shared" si="179"/>
        <v>686.69396925502554</v>
      </c>
      <c r="DB18" s="165">
        <f t="shared" si="180"/>
        <v>114.44899487583758</v>
      </c>
      <c r="DC18" s="169">
        <f>FG43+FO43</f>
        <v>552.6358919128968</v>
      </c>
      <c r="DD18" s="165">
        <f t="shared" si="181"/>
        <v>607.89948110418652</v>
      </c>
      <c r="DE18" s="165">
        <f t="shared" si="182"/>
        <v>86.842783014883793</v>
      </c>
      <c r="DF18" s="169">
        <f>FG44+FO44</f>
        <v>0</v>
      </c>
      <c r="DG18" s="162">
        <f t="shared" si="183"/>
        <v>0</v>
      </c>
      <c r="DH18" s="162">
        <f t="shared" si="184"/>
        <v>0</v>
      </c>
      <c r="DI18" s="169">
        <f>FG45+FO45</f>
        <v>0</v>
      </c>
      <c r="DJ18" s="162">
        <f t="shared" si="185"/>
        <v>0</v>
      </c>
      <c r="DK18" s="162">
        <f t="shared" si="186"/>
        <v>0</v>
      </c>
      <c r="DL18" s="169">
        <f>FO46+FG46</f>
        <v>0</v>
      </c>
      <c r="DM18" s="162">
        <f t="shared" si="187"/>
        <v>0</v>
      </c>
      <c r="DN18" s="162">
        <f t="shared" si="188"/>
        <v>0</v>
      </c>
      <c r="DO18" s="169">
        <f>FG47</f>
        <v>0</v>
      </c>
      <c r="DP18" s="162">
        <f t="shared" si="108"/>
        <v>0</v>
      </c>
      <c r="DQ18" s="162">
        <f t="shared" si="109"/>
        <v>0</v>
      </c>
      <c r="DR18" s="169">
        <f>FG48+FO48</f>
        <v>0</v>
      </c>
      <c r="DS18" s="162">
        <f t="shared" si="110"/>
        <v>0</v>
      </c>
      <c r="DT18" s="162">
        <f t="shared" si="189"/>
        <v>0</v>
      </c>
      <c r="DU18" s="169">
        <v>437.25133310030424</v>
      </c>
      <c r="DV18" s="162">
        <v>480.97646641033469</v>
      </c>
      <c r="DW18" s="162">
        <v>68.710923772904962</v>
      </c>
      <c r="DX18" s="169">
        <f>FG50</f>
        <v>0</v>
      </c>
      <c r="DY18" s="162">
        <f t="shared" si="111"/>
        <v>0</v>
      </c>
      <c r="DZ18" s="162">
        <f t="shared" si="112"/>
        <v>0</v>
      </c>
      <c r="EA18" s="169">
        <f>FG51</f>
        <v>0</v>
      </c>
      <c r="EB18" s="162">
        <f t="shared" si="190"/>
        <v>0</v>
      </c>
      <c r="EC18" s="162">
        <f t="shared" si="191"/>
        <v>0</v>
      </c>
      <c r="ED18" s="169">
        <f>FO52</f>
        <v>0</v>
      </c>
      <c r="EE18" s="162">
        <f t="shared" si="113"/>
        <v>0</v>
      </c>
      <c r="EF18" s="162">
        <f t="shared" si="192"/>
        <v>0</v>
      </c>
      <c r="EG18" s="169">
        <f>FG53+FO53</f>
        <v>0</v>
      </c>
      <c r="EH18" s="162">
        <f t="shared" si="193"/>
        <v>0</v>
      </c>
      <c r="EI18" s="162">
        <f t="shared" si="194"/>
        <v>0</v>
      </c>
      <c r="EJ18" s="169">
        <f>FG54+FO54</f>
        <v>0</v>
      </c>
      <c r="EK18" s="162">
        <f t="shared" si="114"/>
        <v>0</v>
      </c>
      <c r="EL18" s="162">
        <f t="shared" si="195"/>
        <v>0</v>
      </c>
      <c r="EM18" s="169">
        <f>FG55</f>
        <v>0</v>
      </c>
      <c r="EN18" s="165">
        <f t="shared" si="115"/>
        <v>0</v>
      </c>
      <c r="EO18" s="165">
        <f t="shared" si="116"/>
        <v>0</v>
      </c>
      <c r="EP18" s="169">
        <v>0</v>
      </c>
      <c r="EQ18" s="165">
        <f t="shared" si="117"/>
        <v>0</v>
      </c>
      <c r="ER18" s="165">
        <f t="shared" si="196"/>
        <v>0</v>
      </c>
      <c r="ES18" s="169">
        <v>0</v>
      </c>
      <c r="ET18" s="165">
        <f t="shared" si="118"/>
        <v>0</v>
      </c>
      <c r="EU18" s="165">
        <f t="shared" si="197"/>
        <v>0</v>
      </c>
      <c r="EX18" s="152">
        <v>16</v>
      </c>
      <c r="EY18" s="153">
        <v>228952.28528824393</v>
      </c>
      <c r="EZ18" s="153">
        <v>7852.8291690599626</v>
      </c>
      <c r="FA18" s="153">
        <v>6868.5685586473173</v>
      </c>
      <c r="FB18" s="153">
        <v>11447.614264412197</v>
      </c>
      <c r="FC18" s="153">
        <v>34342.842793236588</v>
      </c>
      <c r="FD18" s="154">
        <v>16</v>
      </c>
      <c r="FE18" s="155"/>
      <c r="FF18" s="153"/>
      <c r="FG18" s="153"/>
      <c r="FH18" s="153"/>
      <c r="FI18" s="153"/>
      <c r="FJ18" s="153"/>
      <c r="FK18" s="153"/>
      <c r="FL18" s="156">
        <f>SUM(FE18:FK18)</f>
        <v>0</v>
      </c>
      <c r="FM18" s="155"/>
      <c r="FN18" s="153"/>
      <c r="FO18" s="153"/>
      <c r="FP18" s="153"/>
      <c r="FQ18" s="153"/>
      <c r="FR18" s="153"/>
      <c r="FS18" s="153"/>
      <c r="FT18" s="153"/>
      <c r="FU18" s="156"/>
      <c r="FV18" s="157">
        <v>16</v>
      </c>
      <c r="FW18" s="158">
        <v>3803.0199840001205</v>
      </c>
      <c r="FX18" s="158">
        <v>1389.2860800000001</v>
      </c>
      <c r="FY18" s="158"/>
      <c r="FZ18" s="158">
        <f t="shared" si="83"/>
        <v>5192.3060640001204</v>
      </c>
      <c r="GA18" s="159">
        <f>FZ18+AL10+FL18</f>
        <v>294656.44613760011</v>
      </c>
      <c r="GF18" s="159"/>
    </row>
    <row r="19" spans="1:188">
      <c r="A19" s="190" t="s">
        <v>320</v>
      </c>
      <c r="B19" s="169">
        <v>0</v>
      </c>
      <c r="C19" s="162">
        <f t="shared" si="119"/>
        <v>0</v>
      </c>
      <c r="D19" s="163">
        <f t="shared" si="6"/>
        <v>0</v>
      </c>
      <c r="E19" s="169">
        <f>FJ8</f>
        <v>0</v>
      </c>
      <c r="F19" s="162">
        <f t="shared" si="120"/>
        <v>0</v>
      </c>
      <c r="G19" s="162">
        <f t="shared" si="121"/>
        <v>0</v>
      </c>
      <c r="H19" s="169">
        <v>0</v>
      </c>
      <c r="I19" s="162">
        <f t="shared" si="122"/>
        <v>0</v>
      </c>
      <c r="J19" s="162">
        <f t="shared" si="123"/>
        <v>0</v>
      </c>
      <c r="K19" s="169"/>
      <c r="L19" s="162">
        <f t="shared" ref="L19:L28" si="198">K19*1.1</f>
        <v>0</v>
      </c>
      <c r="M19" s="162">
        <f t="shared" ref="M19:M29" si="199">L19/$M$1</f>
        <v>0</v>
      </c>
      <c r="N19" s="169">
        <v>0</v>
      </c>
      <c r="O19" s="162">
        <f t="shared" si="124"/>
        <v>0</v>
      </c>
      <c r="P19" s="162">
        <f t="shared" si="125"/>
        <v>0</v>
      </c>
      <c r="Q19" s="169">
        <v>0</v>
      </c>
      <c r="R19" s="162">
        <f t="shared" si="126"/>
        <v>0</v>
      </c>
      <c r="S19" s="162">
        <f t="shared" si="127"/>
        <v>0</v>
      </c>
      <c r="T19" s="169">
        <v>0</v>
      </c>
      <c r="U19" s="162">
        <f t="shared" si="128"/>
        <v>0</v>
      </c>
      <c r="V19" s="162">
        <f t="shared" si="129"/>
        <v>0</v>
      </c>
      <c r="W19" s="191">
        <v>0</v>
      </c>
      <c r="X19" s="162">
        <f t="shared" si="100"/>
        <v>0</v>
      </c>
      <c r="Y19" s="162">
        <f t="shared" si="101"/>
        <v>0</v>
      </c>
      <c r="Z19" s="169">
        <v>0</v>
      </c>
      <c r="AA19" s="162">
        <f t="shared" si="130"/>
        <v>0</v>
      </c>
      <c r="AB19" s="162">
        <f t="shared" si="131"/>
        <v>0</v>
      </c>
      <c r="AC19" s="169">
        <v>0</v>
      </c>
      <c r="AD19" s="162">
        <f t="shared" si="102"/>
        <v>0</v>
      </c>
      <c r="AE19" s="162">
        <f t="shared" si="132"/>
        <v>0</v>
      </c>
      <c r="AF19" s="169">
        <v>0</v>
      </c>
      <c r="AG19" s="162">
        <f t="shared" si="103"/>
        <v>0</v>
      </c>
      <c r="AH19" s="162">
        <f t="shared" si="133"/>
        <v>0</v>
      </c>
      <c r="AI19" s="169">
        <f t="shared" si="134"/>
        <v>0</v>
      </c>
      <c r="AJ19" s="162">
        <f t="shared" si="135"/>
        <v>0</v>
      </c>
      <c r="AK19" s="162">
        <f t="shared" si="136"/>
        <v>0</v>
      </c>
      <c r="AL19" s="169">
        <f t="shared" si="137"/>
        <v>0</v>
      </c>
      <c r="AM19" s="162">
        <f t="shared" si="138"/>
        <v>0</v>
      </c>
      <c r="AN19" s="162">
        <f t="shared" si="139"/>
        <v>0</v>
      </c>
      <c r="AO19" s="169">
        <f t="shared" si="140"/>
        <v>0</v>
      </c>
      <c r="AP19" s="162">
        <f t="shared" si="141"/>
        <v>0</v>
      </c>
      <c r="AQ19" s="162">
        <f t="shared" si="142"/>
        <v>0</v>
      </c>
      <c r="AR19" s="169"/>
      <c r="AS19" s="162">
        <f t="shared" si="143"/>
        <v>0</v>
      </c>
      <c r="AT19" s="162">
        <f t="shared" si="144"/>
        <v>0</v>
      </c>
      <c r="AU19" s="169">
        <f t="shared" si="145"/>
        <v>0</v>
      </c>
      <c r="AV19" s="162">
        <f t="shared" si="146"/>
        <v>0</v>
      </c>
      <c r="AW19" s="162">
        <f t="shared" si="147"/>
        <v>0</v>
      </c>
      <c r="AX19" s="169">
        <f t="shared" si="148"/>
        <v>0</v>
      </c>
      <c r="AY19" s="162">
        <f t="shared" si="149"/>
        <v>0</v>
      </c>
      <c r="AZ19" s="162">
        <f t="shared" si="150"/>
        <v>0</v>
      </c>
      <c r="BA19" s="169">
        <v>0</v>
      </c>
      <c r="BB19" s="162">
        <f t="shared" si="151"/>
        <v>0</v>
      </c>
      <c r="BC19" s="162">
        <f t="shared" si="152"/>
        <v>0</v>
      </c>
      <c r="BD19" s="169">
        <v>0</v>
      </c>
      <c r="BE19" s="162">
        <f t="shared" si="153"/>
        <v>0</v>
      </c>
      <c r="BF19" s="162">
        <f t="shared" si="154"/>
        <v>0</v>
      </c>
      <c r="BG19" s="169">
        <f>FJ27</f>
        <v>274.03144654088049</v>
      </c>
      <c r="BH19" s="162">
        <f t="shared" si="155"/>
        <v>301.43459119496856</v>
      </c>
      <c r="BI19" s="162">
        <f t="shared" si="35"/>
        <v>43.062084456424081</v>
      </c>
      <c r="BJ19" s="169">
        <v>0</v>
      </c>
      <c r="BK19" s="162">
        <f t="shared" si="156"/>
        <v>0</v>
      </c>
      <c r="BL19" s="162">
        <f t="shared" si="157"/>
        <v>0</v>
      </c>
      <c r="BM19" s="169">
        <f>FJ29</f>
        <v>341.89308176100633</v>
      </c>
      <c r="BN19" s="162">
        <f t="shared" si="158"/>
        <v>376.082389937107</v>
      </c>
      <c r="BO19" s="162">
        <f t="shared" si="159"/>
        <v>53.726055705301</v>
      </c>
      <c r="BP19" s="169">
        <v>0</v>
      </c>
      <c r="BQ19" s="162">
        <f t="shared" si="160"/>
        <v>0</v>
      </c>
      <c r="BR19" s="162">
        <f t="shared" si="161"/>
        <v>0</v>
      </c>
      <c r="BS19" s="169">
        <v>0</v>
      </c>
      <c r="BT19" s="162">
        <f t="shared" si="162"/>
        <v>0</v>
      </c>
      <c r="BU19" s="162">
        <f t="shared" si="163"/>
        <v>0</v>
      </c>
      <c r="BV19" s="169">
        <f>FJ32</f>
        <v>226.32075471698113</v>
      </c>
      <c r="BW19" s="162">
        <f t="shared" si="164"/>
        <v>248.95283018867926</v>
      </c>
      <c r="BX19" s="162">
        <f t="shared" si="165"/>
        <v>124.47641509433963</v>
      </c>
      <c r="BY19" s="169">
        <f>FJ33</f>
        <v>452.45283018867923</v>
      </c>
      <c r="BZ19" s="162">
        <f t="shared" si="166"/>
        <v>497.69811320754718</v>
      </c>
      <c r="CA19" s="162">
        <f t="shared" si="167"/>
        <v>99.539622641509439</v>
      </c>
      <c r="CB19" s="169">
        <f>FJ34</f>
        <v>442.70440251572325</v>
      </c>
      <c r="CC19" s="162">
        <f t="shared" si="168"/>
        <v>486.97484276729563</v>
      </c>
      <c r="CD19" s="162">
        <f t="shared" si="169"/>
        <v>69.567834681042228</v>
      </c>
      <c r="CE19" s="169">
        <v>0</v>
      </c>
      <c r="CF19" s="162">
        <f t="shared" si="104"/>
        <v>0</v>
      </c>
      <c r="CG19" s="162">
        <f t="shared" si="170"/>
        <v>0</v>
      </c>
      <c r="CH19" s="169">
        <f>FJ36</f>
        <v>0</v>
      </c>
      <c r="CI19" s="162">
        <f t="shared" si="105"/>
        <v>0</v>
      </c>
      <c r="CJ19" s="162">
        <f t="shared" si="171"/>
        <v>0</v>
      </c>
      <c r="CK19" s="169">
        <f>FJ37</f>
        <v>289.43396226415092</v>
      </c>
      <c r="CL19" s="162">
        <f t="shared" si="172"/>
        <v>318.37735849056605</v>
      </c>
      <c r="CM19" s="162">
        <f t="shared" si="53"/>
        <v>45.482479784366582</v>
      </c>
      <c r="CN19" s="169">
        <f>FJ38</f>
        <v>371.52201257861634</v>
      </c>
      <c r="CO19" s="165">
        <f t="shared" si="106"/>
        <v>408.67421383647803</v>
      </c>
      <c r="CP19" s="165">
        <f t="shared" si="107"/>
        <v>58.382030548068293</v>
      </c>
      <c r="CQ19" s="169">
        <f>FJ39</f>
        <v>0</v>
      </c>
      <c r="CR19" s="165">
        <f t="shared" si="173"/>
        <v>0</v>
      </c>
      <c r="CS19" s="165">
        <f t="shared" si="174"/>
        <v>0</v>
      </c>
      <c r="CT19" s="169">
        <f>FJ40</f>
        <v>401.44654088050311</v>
      </c>
      <c r="CU19" s="165">
        <f t="shared" si="175"/>
        <v>441.59119496855345</v>
      </c>
      <c r="CV19" s="165">
        <f t="shared" si="176"/>
        <v>63.084456424079065</v>
      </c>
      <c r="CW19" s="169">
        <f>FJ41</f>
        <v>316.00628930817612</v>
      </c>
      <c r="CX19" s="165">
        <f t="shared" si="177"/>
        <v>347.60691823899379</v>
      </c>
      <c r="CY19" s="165">
        <f t="shared" si="178"/>
        <v>49.658131176999113</v>
      </c>
      <c r="CZ19" s="169">
        <f>FJ42</f>
        <v>0</v>
      </c>
      <c r="DA19" s="165">
        <f t="shared" si="179"/>
        <v>0</v>
      </c>
      <c r="DB19" s="165">
        <f t="shared" si="180"/>
        <v>0</v>
      </c>
      <c r="DC19" s="169">
        <f>FJ43</f>
        <v>323.83962264150944</v>
      </c>
      <c r="DD19" s="165">
        <f t="shared" si="181"/>
        <v>356.2235849056604</v>
      </c>
      <c r="DE19" s="165">
        <f t="shared" si="182"/>
        <v>50.889083557951487</v>
      </c>
      <c r="DF19" s="169">
        <f>FJ44</f>
        <v>0</v>
      </c>
      <c r="DG19" s="162">
        <f t="shared" si="183"/>
        <v>0</v>
      </c>
      <c r="DH19" s="162">
        <f t="shared" si="184"/>
        <v>0</v>
      </c>
      <c r="DI19" s="169">
        <f>FJ45</f>
        <v>0</v>
      </c>
      <c r="DJ19" s="162">
        <f t="shared" si="185"/>
        <v>0</v>
      </c>
      <c r="DK19" s="162">
        <f t="shared" si="186"/>
        <v>0</v>
      </c>
      <c r="DL19" s="169">
        <f>FJ46</f>
        <v>0</v>
      </c>
      <c r="DM19" s="162">
        <f t="shared" si="187"/>
        <v>0</v>
      </c>
      <c r="DN19" s="162">
        <f t="shared" si="188"/>
        <v>0</v>
      </c>
      <c r="DO19" s="169">
        <f>FJ47</f>
        <v>0</v>
      </c>
      <c r="DP19" s="162">
        <f t="shared" si="108"/>
        <v>0</v>
      </c>
      <c r="DQ19" s="162">
        <f t="shared" si="109"/>
        <v>0</v>
      </c>
      <c r="DR19" s="169">
        <f>FJ48</f>
        <v>0</v>
      </c>
      <c r="DS19" s="162">
        <f t="shared" si="110"/>
        <v>0</v>
      </c>
      <c r="DT19" s="162">
        <f t="shared" si="189"/>
        <v>0</v>
      </c>
      <c r="DU19" s="169">
        <v>338.49056603773585</v>
      </c>
      <c r="DV19" s="162">
        <v>372.33962264150944</v>
      </c>
      <c r="DW19" s="162">
        <v>53.191374663072779</v>
      </c>
      <c r="DX19" s="169">
        <f>FJ50</f>
        <v>0</v>
      </c>
      <c r="DY19" s="162">
        <f t="shared" si="111"/>
        <v>0</v>
      </c>
      <c r="DZ19" s="162">
        <f t="shared" si="112"/>
        <v>0</v>
      </c>
      <c r="EA19" s="169">
        <f>FJ51</f>
        <v>0</v>
      </c>
      <c r="EB19" s="162">
        <f t="shared" si="190"/>
        <v>0</v>
      </c>
      <c r="EC19" s="162">
        <f t="shared" si="191"/>
        <v>0</v>
      </c>
      <c r="ED19" s="169">
        <f>0</f>
        <v>0</v>
      </c>
      <c r="EE19" s="162">
        <f t="shared" si="113"/>
        <v>0</v>
      </c>
      <c r="EF19" s="162">
        <f t="shared" si="192"/>
        <v>0</v>
      </c>
      <c r="EG19" s="169">
        <f>FJ53</f>
        <v>0</v>
      </c>
      <c r="EH19" s="162">
        <f t="shared" si="193"/>
        <v>0</v>
      </c>
      <c r="EI19" s="162">
        <f t="shared" si="194"/>
        <v>0</v>
      </c>
      <c r="EJ19" s="169">
        <f>FJ54</f>
        <v>0</v>
      </c>
      <c r="EK19" s="162">
        <f t="shared" si="114"/>
        <v>0</v>
      </c>
      <c r="EL19" s="162">
        <f t="shared" si="195"/>
        <v>0</v>
      </c>
      <c r="EM19" s="169">
        <f>FJ55</f>
        <v>0</v>
      </c>
      <c r="EN19" s="165">
        <f t="shared" si="115"/>
        <v>0</v>
      </c>
      <c r="EO19" s="165">
        <f t="shared" si="116"/>
        <v>0</v>
      </c>
      <c r="EP19" s="169">
        <v>0</v>
      </c>
      <c r="EQ19" s="165">
        <f t="shared" si="117"/>
        <v>0</v>
      </c>
      <c r="ER19" s="165">
        <f t="shared" si="196"/>
        <v>0</v>
      </c>
      <c r="ES19" s="169">
        <v>0</v>
      </c>
      <c r="ET19" s="165">
        <f t="shared" si="118"/>
        <v>0</v>
      </c>
      <c r="EU19" s="165">
        <f>ET19/$EU$1</f>
        <v>0</v>
      </c>
      <c r="EX19" s="152">
        <v>17</v>
      </c>
      <c r="EY19" s="153">
        <v>256476.01024252444</v>
      </c>
      <c r="EZ19" s="153">
        <v>9031.5329056949231</v>
      </c>
      <c r="FA19" s="153">
        <v>7694.2803072757324</v>
      </c>
      <c r="FB19" s="153">
        <v>12823.800512126223</v>
      </c>
      <c r="FC19" s="153">
        <v>38471.401536378668</v>
      </c>
      <c r="FD19" s="154">
        <v>17</v>
      </c>
      <c r="FE19" s="155"/>
      <c r="FF19" s="153"/>
      <c r="FG19" s="153"/>
      <c r="FH19" s="153"/>
      <c r="FI19" s="153"/>
      <c r="FJ19" s="153"/>
      <c r="FK19" s="153"/>
      <c r="FL19" s="156">
        <f>SUM(FE19:FK19)</f>
        <v>0</v>
      </c>
      <c r="FM19" s="155"/>
      <c r="FN19" s="153"/>
      <c r="FO19" s="153"/>
      <c r="FP19" s="153"/>
      <c r="FQ19" s="153"/>
      <c r="FR19" s="153"/>
      <c r="FS19" s="153"/>
      <c r="FT19" s="153"/>
      <c r="FU19" s="156"/>
      <c r="FV19" s="157">
        <v>17</v>
      </c>
      <c r="FW19" s="158">
        <v>6338.3666399999638</v>
      </c>
      <c r="FX19" s="158">
        <v>0</v>
      </c>
      <c r="FY19" s="158"/>
      <c r="FZ19" s="158">
        <f t="shared" si="83"/>
        <v>6338.3666399999638</v>
      </c>
      <c r="GA19" s="159">
        <f>FZ19+AO10+FL19</f>
        <v>330835.39214399992</v>
      </c>
    </row>
    <row r="20" spans="1:188">
      <c r="A20" s="180" t="s">
        <v>330</v>
      </c>
      <c r="B20" s="169">
        <v>0</v>
      </c>
      <c r="C20" s="162">
        <f t="shared" si="119"/>
        <v>0</v>
      </c>
      <c r="D20" s="163">
        <f t="shared" si="6"/>
        <v>0</v>
      </c>
      <c r="E20" s="169">
        <v>0</v>
      </c>
      <c r="F20" s="162">
        <f t="shared" si="120"/>
        <v>0</v>
      </c>
      <c r="G20" s="162">
        <f t="shared" si="121"/>
        <v>0</v>
      </c>
      <c r="H20" s="169">
        <v>0</v>
      </c>
      <c r="I20" s="162">
        <f t="shared" si="122"/>
        <v>0</v>
      </c>
      <c r="J20" s="162">
        <f t="shared" si="123"/>
        <v>0</v>
      </c>
      <c r="K20" s="169"/>
      <c r="L20" s="162"/>
      <c r="M20" s="162"/>
      <c r="N20" s="169">
        <v>0</v>
      </c>
      <c r="O20" s="162">
        <f t="shared" si="124"/>
        <v>0</v>
      </c>
      <c r="P20" s="162">
        <f t="shared" si="125"/>
        <v>0</v>
      </c>
      <c r="Q20" s="169">
        <v>0</v>
      </c>
      <c r="R20" s="162">
        <f t="shared" si="126"/>
        <v>0</v>
      </c>
      <c r="S20" s="162">
        <f t="shared" si="127"/>
        <v>0</v>
      </c>
      <c r="T20" s="169">
        <v>0</v>
      </c>
      <c r="U20" s="162">
        <f t="shared" si="128"/>
        <v>0</v>
      </c>
      <c r="V20" s="162">
        <f t="shared" si="129"/>
        <v>0</v>
      </c>
      <c r="W20" s="191">
        <v>0</v>
      </c>
      <c r="X20" s="167">
        <f t="shared" si="100"/>
        <v>0</v>
      </c>
      <c r="Y20" s="162">
        <f t="shared" si="101"/>
        <v>0</v>
      </c>
      <c r="Z20" s="169">
        <v>0</v>
      </c>
      <c r="AA20" s="162">
        <f t="shared" si="130"/>
        <v>0</v>
      </c>
      <c r="AB20" s="162">
        <f t="shared" si="131"/>
        <v>0</v>
      </c>
      <c r="AC20" s="169">
        <v>0</v>
      </c>
      <c r="AD20" s="162">
        <f t="shared" si="102"/>
        <v>0</v>
      </c>
      <c r="AE20" s="162">
        <f t="shared" si="132"/>
        <v>0</v>
      </c>
      <c r="AF20" s="169">
        <v>0</v>
      </c>
      <c r="AG20" s="162">
        <f t="shared" si="103"/>
        <v>0</v>
      </c>
      <c r="AH20" s="162">
        <f t="shared" si="133"/>
        <v>0</v>
      </c>
      <c r="AI20" s="169">
        <f t="shared" si="134"/>
        <v>0</v>
      </c>
      <c r="AJ20" s="162">
        <f t="shared" si="135"/>
        <v>0</v>
      </c>
      <c r="AK20" s="162">
        <f t="shared" si="136"/>
        <v>0</v>
      </c>
      <c r="AL20" s="169">
        <f t="shared" si="137"/>
        <v>0</v>
      </c>
      <c r="AM20" s="162">
        <f t="shared" si="138"/>
        <v>0</v>
      </c>
      <c r="AN20" s="162">
        <f t="shared" si="139"/>
        <v>0</v>
      </c>
      <c r="AO20" s="169">
        <f t="shared" si="140"/>
        <v>0</v>
      </c>
      <c r="AP20" s="162">
        <f t="shared" si="141"/>
        <v>0</v>
      </c>
      <c r="AQ20" s="162">
        <f t="shared" si="142"/>
        <v>0</v>
      </c>
      <c r="AR20" s="169"/>
      <c r="AS20" s="162">
        <f t="shared" si="143"/>
        <v>0</v>
      </c>
      <c r="AT20" s="162">
        <f t="shared" si="144"/>
        <v>0</v>
      </c>
      <c r="AU20" s="169">
        <f t="shared" si="145"/>
        <v>0</v>
      </c>
      <c r="AV20" s="162">
        <f t="shared" si="146"/>
        <v>0</v>
      </c>
      <c r="AW20" s="162">
        <f t="shared" si="147"/>
        <v>0</v>
      </c>
      <c r="AX20" s="169">
        <f t="shared" si="148"/>
        <v>0</v>
      </c>
      <c r="AY20" s="162">
        <f t="shared" si="149"/>
        <v>0</v>
      </c>
      <c r="AZ20" s="162">
        <f t="shared" si="150"/>
        <v>0</v>
      </c>
      <c r="BA20" s="169">
        <v>0</v>
      </c>
      <c r="BB20" s="162">
        <f t="shared" si="151"/>
        <v>0</v>
      </c>
      <c r="BC20" s="162">
        <f t="shared" si="152"/>
        <v>0</v>
      </c>
      <c r="BD20" s="169">
        <v>0</v>
      </c>
      <c r="BE20" s="162">
        <f t="shared" si="153"/>
        <v>0</v>
      </c>
      <c r="BF20" s="162">
        <f t="shared" si="154"/>
        <v>0</v>
      </c>
      <c r="BG20" s="169">
        <f>FP27</f>
        <v>85.065037445802133</v>
      </c>
      <c r="BH20" s="162">
        <f t="shared" si="155"/>
        <v>93.571541190382348</v>
      </c>
      <c r="BI20" s="162">
        <f t="shared" si="35"/>
        <v>13.367363027197479</v>
      </c>
      <c r="BJ20" s="169">
        <v>0</v>
      </c>
      <c r="BK20" s="162">
        <f t="shared" si="156"/>
        <v>0</v>
      </c>
      <c r="BL20" s="162">
        <f t="shared" si="157"/>
        <v>0</v>
      </c>
      <c r="BM20" s="169">
        <v>0</v>
      </c>
      <c r="BN20" s="162">
        <f t="shared" si="158"/>
        <v>0</v>
      </c>
      <c r="BO20" s="162">
        <f t="shared" si="159"/>
        <v>0</v>
      </c>
      <c r="BP20" s="169">
        <v>0</v>
      </c>
      <c r="BQ20" s="162">
        <f t="shared" si="160"/>
        <v>0</v>
      </c>
      <c r="BR20" s="162">
        <f t="shared" si="161"/>
        <v>0</v>
      </c>
      <c r="BS20" s="169">
        <v>0</v>
      </c>
      <c r="BT20" s="162">
        <f t="shared" si="162"/>
        <v>0</v>
      </c>
      <c r="BU20" s="162">
        <f t="shared" si="163"/>
        <v>0</v>
      </c>
      <c r="BV20" s="169">
        <f>0</f>
        <v>0</v>
      </c>
      <c r="BW20" s="162">
        <f t="shared" si="164"/>
        <v>0</v>
      </c>
      <c r="BX20" s="162">
        <f t="shared" si="165"/>
        <v>0</v>
      </c>
      <c r="BY20" s="169">
        <v>0</v>
      </c>
      <c r="BZ20" s="162">
        <f t="shared" si="166"/>
        <v>0</v>
      </c>
      <c r="CA20" s="162">
        <f t="shared" si="167"/>
        <v>0</v>
      </c>
      <c r="CB20" s="169">
        <f>FP34</f>
        <v>113.41742215214821</v>
      </c>
      <c r="CC20" s="162">
        <f t="shared" si="168"/>
        <v>124.75916436736304</v>
      </c>
      <c r="CD20" s="162">
        <f t="shared" si="169"/>
        <v>17.822737766766149</v>
      </c>
      <c r="CE20" s="169">
        <v>0</v>
      </c>
      <c r="CF20" s="162">
        <f t="shared" si="104"/>
        <v>0</v>
      </c>
      <c r="CG20" s="162">
        <f t="shared" si="170"/>
        <v>0</v>
      </c>
      <c r="CH20" s="169">
        <f>FP36</f>
        <v>768.54552621206153</v>
      </c>
      <c r="CI20" s="162">
        <f t="shared" si="105"/>
        <v>845.4000788332678</v>
      </c>
      <c r="CJ20" s="162">
        <f t="shared" si="171"/>
        <v>120.77143983332397</v>
      </c>
      <c r="CK20" s="169">
        <f>FP37</f>
        <v>90.697674418604649</v>
      </c>
      <c r="CL20" s="162">
        <f t="shared" si="172"/>
        <v>99.767441860465127</v>
      </c>
      <c r="CM20" s="162">
        <f t="shared" si="53"/>
        <v>14.252491694352161</v>
      </c>
      <c r="CN20" s="169">
        <f>FP38</f>
        <v>0</v>
      </c>
      <c r="CO20" s="165">
        <f t="shared" si="106"/>
        <v>0</v>
      </c>
      <c r="CP20" s="165">
        <f t="shared" si="107"/>
        <v>0</v>
      </c>
      <c r="CQ20" s="169">
        <f>FP39</f>
        <v>1303.9810800157668</v>
      </c>
      <c r="CR20" s="165">
        <f t="shared" si="173"/>
        <v>1434.3791880173435</v>
      </c>
      <c r="CS20" s="165">
        <f t="shared" si="174"/>
        <v>204.9113125739062</v>
      </c>
      <c r="CT20" s="169">
        <f>FP40</f>
        <v>0</v>
      </c>
      <c r="CU20" s="165">
        <f t="shared" si="175"/>
        <v>0</v>
      </c>
      <c r="CV20" s="165">
        <f t="shared" si="176"/>
        <v>0</v>
      </c>
      <c r="CW20" s="169">
        <f>FP41</f>
        <v>60.465116279069768</v>
      </c>
      <c r="CX20" s="165">
        <f t="shared" si="177"/>
        <v>66.511627906976756</v>
      </c>
      <c r="CY20" s="165">
        <f t="shared" si="178"/>
        <v>9.5016611295681077</v>
      </c>
      <c r="CZ20" s="169">
        <f>FP42</f>
        <v>1040.4454079621601</v>
      </c>
      <c r="DA20" s="165">
        <f t="shared" si="179"/>
        <v>1144.4899487583762</v>
      </c>
      <c r="DB20" s="165">
        <f t="shared" si="180"/>
        <v>190.74832479306269</v>
      </c>
      <c r="DC20" s="169">
        <f>FP43</f>
        <v>556.74024438312972</v>
      </c>
      <c r="DD20" s="165">
        <f t="shared" si="181"/>
        <v>612.41426882144276</v>
      </c>
      <c r="DE20" s="165">
        <f t="shared" si="182"/>
        <v>87.487752688777533</v>
      </c>
      <c r="DF20" s="169">
        <f>FP44</f>
        <v>0</v>
      </c>
      <c r="DG20" s="162">
        <f t="shared" si="183"/>
        <v>0</v>
      </c>
      <c r="DH20" s="162">
        <f t="shared" si="184"/>
        <v>0</v>
      </c>
      <c r="DI20" s="169">
        <f>FP45</f>
        <v>0</v>
      </c>
      <c r="DJ20" s="162">
        <f t="shared" si="185"/>
        <v>0</v>
      </c>
      <c r="DK20" s="162">
        <f t="shared" si="186"/>
        <v>0</v>
      </c>
      <c r="DL20" s="169">
        <f>FP46</f>
        <v>0</v>
      </c>
      <c r="DM20" s="162">
        <f t="shared" si="187"/>
        <v>0</v>
      </c>
      <c r="DN20" s="162">
        <f t="shared" si="188"/>
        <v>0</v>
      </c>
      <c r="DO20" s="169">
        <v>0</v>
      </c>
      <c r="DP20" s="162">
        <f t="shared" si="108"/>
        <v>0</v>
      </c>
      <c r="DQ20" s="162">
        <f t="shared" si="109"/>
        <v>0</v>
      </c>
      <c r="DR20" s="169">
        <f>FP48</f>
        <v>0</v>
      </c>
      <c r="DS20" s="162">
        <f t="shared" si="110"/>
        <v>0</v>
      </c>
      <c r="DT20" s="162">
        <f t="shared" si="189"/>
        <v>0</v>
      </c>
      <c r="DU20" s="169">
        <v>347.95033504138746</v>
      </c>
      <c r="DV20" s="162">
        <v>382.74536854552622</v>
      </c>
      <c r="DW20" s="162">
        <v>54.677909792218031</v>
      </c>
      <c r="DX20" s="169">
        <v>0</v>
      </c>
      <c r="DY20" s="162">
        <f t="shared" si="111"/>
        <v>0</v>
      </c>
      <c r="DZ20" s="162">
        <f t="shared" si="112"/>
        <v>0</v>
      </c>
      <c r="EA20" s="169">
        <f>FP51</f>
        <v>0</v>
      </c>
      <c r="EB20" s="162">
        <f t="shared" si="190"/>
        <v>0</v>
      </c>
      <c r="EC20" s="162">
        <f t="shared" si="191"/>
        <v>0</v>
      </c>
      <c r="ED20" s="169">
        <f>FP52</f>
        <v>0</v>
      </c>
      <c r="EE20" s="162">
        <f t="shared" si="113"/>
        <v>0</v>
      </c>
      <c r="EF20" s="162">
        <f t="shared" si="192"/>
        <v>0</v>
      </c>
      <c r="EG20" s="169">
        <f>FP53</f>
        <v>0</v>
      </c>
      <c r="EH20" s="162">
        <f t="shared" si="193"/>
        <v>0</v>
      </c>
      <c r="EI20" s="162">
        <f t="shared" si="194"/>
        <v>0</v>
      </c>
      <c r="EJ20" s="169">
        <f>FP54</f>
        <v>0</v>
      </c>
      <c r="EK20" s="162">
        <f t="shared" si="114"/>
        <v>0</v>
      </c>
      <c r="EL20" s="162">
        <f t="shared" si="195"/>
        <v>0</v>
      </c>
      <c r="EM20" s="169">
        <v>0</v>
      </c>
      <c r="EN20" s="165">
        <f t="shared" si="115"/>
        <v>0</v>
      </c>
      <c r="EO20" s="165">
        <f t="shared" si="116"/>
        <v>0</v>
      </c>
      <c r="EP20" s="169">
        <v>0</v>
      </c>
      <c r="EQ20" s="165">
        <f t="shared" si="117"/>
        <v>0</v>
      </c>
      <c r="ER20" s="165">
        <f t="shared" si="196"/>
        <v>0</v>
      </c>
      <c r="ES20" s="169">
        <v>0</v>
      </c>
      <c r="ET20" s="165">
        <f t="shared" si="118"/>
        <v>0</v>
      </c>
      <c r="EU20" s="165">
        <f t="shared" si="197"/>
        <v>0</v>
      </c>
      <c r="EX20" s="152">
        <v>18</v>
      </c>
      <c r="EY20" s="153">
        <v>55186.92374519966</v>
      </c>
      <c r="EZ20" s="153">
        <v>1891.7680751644129</v>
      </c>
      <c r="FA20" s="153">
        <v>1655.6077123559899</v>
      </c>
      <c r="FB20" s="153">
        <v>2759.3461872599828</v>
      </c>
      <c r="FC20" s="153">
        <v>8278.0385617799493</v>
      </c>
      <c r="FD20" s="154">
        <v>18</v>
      </c>
      <c r="FE20" s="155"/>
      <c r="FF20" s="153"/>
      <c r="FG20" s="153"/>
      <c r="FH20" s="153"/>
      <c r="FI20" s="153"/>
      <c r="FJ20" s="153"/>
      <c r="FK20" s="153"/>
      <c r="FL20" s="156"/>
      <c r="FM20" s="155"/>
      <c r="FN20" s="153"/>
      <c r="FO20" s="153"/>
      <c r="FP20" s="153"/>
      <c r="FQ20" s="153"/>
      <c r="FR20" s="153"/>
      <c r="FS20" s="153"/>
      <c r="FT20" s="153"/>
      <c r="FU20" s="156"/>
      <c r="FV20" s="157">
        <v>18</v>
      </c>
      <c r="FW20" s="158">
        <v>2544.4666080000093</v>
      </c>
      <c r="FX20" s="158">
        <v>1782.8501760000004</v>
      </c>
      <c r="FY20" s="158"/>
      <c r="FZ20" s="158">
        <f t="shared" si="83"/>
        <v>4327.3167840000096</v>
      </c>
      <c r="GA20" s="159">
        <f>FZ20+AR10+FL20</f>
        <v>4327.3167840000096</v>
      </c>
    </row>
    <row r="21" spans="1:188">
      <c r="A21" s="190" t="s">
        <v>337</v>
      </c>
      <c r="B21" s="169">
        <v>0</v>
      </c>
      <c r="C21" s="162">
        <f t="shared" si="119"/>
        <v>0</v>
      </c>
      <c r="D21" s="163">
        <f t="shared" si="6"/>
        <v>0</v>
      </c>
      <c r="E21" s="169">
        <v>0</v>
      </c>
      <c r="F21" s="162">
        <f t="shared" si="120"/>
        <v>0</v>
      </c>
      <c r="G21" s="162">
        <f t="shared" si="121"/>
        <v>0</v>
      </c>
      <c r="H21" s="169">
        <v>0</v>
      </c>
      <c r="I21" s="162">
        <f t="shared" si="122"/>
        <v>0</v>
      </c>
      <c r="J21" s="162">
        <f t="shared" si="123"/>
        <v>0</v>
      </c>
      <c r="K21" s="169"/>
      <c r="L21" s="162"/>
      <c r="M21" s="162"/>
      <c r="N21" s="169">
        <v>0</v>
      </c>
      <c r="O21" s="162">
        <f t="shared" si="124"/>
        <v>0</v>
      </c>
      <c r="P21" s="162">
        <f t="shared" si="125"/>
        <v>0</v>
      </c>
      <c r="Q21" s="169">
        <v>0</v>
      </c>
      <c r="R21" s="162">
        <f t="shared" si="126"/>
        <v>0</v>
      </c>
      <c r="S21" s="162">
        <f t="shared" si="127"/>
        <v>0</v>
      </c>
      <c r="T21" s="169">
        <v>0</v>
      </c>
      <c r="U21" s="162">
        <f t="shared" si="128"/>
        <v>0</v>
      </c>
      <c r="V21" s="162">
        <f t="shared" si="129"/>
        <v>0</v>
      </c>
      <c r="W21" s="191">
        <v>0</v>
      </c>
      <c r="X21" s="167">
        <f t="shared" si="100"/>
        <v>0</v>
      </c>
      <c r="Y21" s="162">
        <f t="shared" si="101"/>
        <v>0</v>
      </c>
      <c r="Z21" s="169">
        <v>0</v>
      </c>
      <c r="AA21" s="162">
        <f t="shared" si="130"/>
        <v>0</v>
      </c>
      <c r="AB21" s="162">
        <f t="shared" si="131"/>
        <v>0</v>
      </c>
      <c r="AC21" s="169">
        <v>0</v>
      </c>
      <c r="AD21" s="162">
        <f t="shared" si="102"/>
        <v>0</v>
      </c>
      <c r="AE21" s="162">
        <f t="shared" si="132"/>
        <v>0</v>
      </c>
      <c r="AF21" s="169">
        <v>0</v>
      </c>
      <c r="AG21" s="162">
        <f t="shared" si="103"/>
        <v>0</v>
      </c>
      <c r="AH21" s="162">
        <f t="shared" si="133"/>
        <v>0</v>
      </c>
      <c r="AI21" s="169">
        <f t="shared" si="134"/>
        <v>0</v>
      </c>
      <c r="AJ21" s="162">
        <f t="shared" si="135"/>
        <v>0</v>
      </c>
      <c r="AK21" s="162">
        <f t="shared" si="136"/>
        <v>0</v>
      </c>
      <c r="AL21" s="169">
        <f t="shared" si="137"/>
        <v>0</v>
      </c>
      <c r="AM21" s="162">
        <f t="shared" si="138"/>
        <v>0</v>
      </c>
      <c r="AN21" s="162">
        <f t="shared" si="139"/>
        <v>0</v>
      </c>
      <c r="AO21" s="169">
        <f t="shared" si="140"/>
        <v>0</v>
      </c>
      <c r="AP21" s="162">
        <f t="shared" si="141"/>
        <v>0</v>
      </c>
      <c r="AQ21" s="162">
        <f t="shared" si="142"/>
        <v>0</v>
      </c>
      <c r="AR21" s="169"/>
      <c r="AS21" s="162">
        <f t="shared" si="143"/>
        <v>0</v>
      </c>
      <c r="AT21" s="162">
        <f t="shared" si="144"/>
        <v>0</v>
      </c>
      <c r="AU21" s="169">
        <f t="shared" si="145"/>
        <v>0</v>
      </c>
      <c r="AV21" s="162">
        <f t="shared" si="146"/>
        <v>0</v>
      </c>
      <c r="AW21" s="162">
        <f t="shared" si="147"/>
        <v>0</v>
      </c>
      <c r="AX21" s="169">
        <f t="shared" si="148"/>
        <v>0</v>
      </c>
      <c r="AY21" s="162">
        <f t="shared" si="149"/>
        <v>0</v>
      </c>
      <c r="AZ21" s="162">
        <f t="shared" si="150"/>
        <v>0</v>
      </c>
      <c r="BA21" s="169">
        <v>0</v>
      </c>
      <c r="BB21" s="162">
        <f t="shared" si="151"/>
        <v>0</v>
      </c>
      <c r="BC21" s="162">
        <f t="shared" si="152"/>
        <v>0</v>
      </c>
      <c r="BD21" s="169">
        <v>0</v>
      </c>
      <c r="BE21" s="162">
        <f t="shared" si="153"/>
        <v>0</v>
      </c>
      <c r="BF21" s="162">
        <f t="shared" si="154"/>
        <v>0</v>
      </c>
      <c r="BG21" s="169">
        <f>FI27</f>
        <v>1096.125786163522</v>
      </c>
      <c r="BH21" s="162">
        <f t="shared" si="155"/>
        <v>1205.7383647798742</v>
      </c>
      <c r="BI21" s="162">
        <f t="shared" si="35"/>
        <v>172.24833782569632</v>
      </c>
      <c r="BJ21" s="169">
        <v>0</v>
      </c>
      <c r="BK21" s="162">
        <f t="shared" si="156"/>
        <v>0</v>
      </c>
      <c r="BL21" s="162">
        <f t="shared" si="157"/>
        <v>0</v>
      </c>
      <c r="BM21" s="169">
        <f>FI29</f>
        <v>1367.5723270440253</v>
      </c>
      <c r="BN21" s="162">
        <f t="shared" si="158"/>
        <v>1504.329559748428</v>
      </c>
      <c r="BO21" s="162">
        <f t="shared" si="159"/>
        <v>214.904222821204</v>
      </c>
      <c r="BP21" s="169">
        <v>0</v>
      </c>
      <c r="BQ21" s="162">
        <f t="shared" si="160"/>
        <v>0</v>
      </c>
      <c r="BR21" s="162">
        <f t="shared" si="161"/>
        <v>0</v>
      </c>
      <c r="BS21" s="169">
        <v>0</v>
      </c>
      <c r="BT21" s="162">
        <f t="shared" si="162"/>
        <v>0</v>
      </c>
      <c r="BU21" s="162">
        <f t="shared" si="163"/>
        <v>0</v>
      </c>
      <c r="BV21" s="169">
        <f>FI32</f>
        <v>905.28301886792451</v>
      </c>
      <c r="BW21" s="162">
        <f t="shared" si="164"/>
        <v>995.81132075471703</v>
      </c>
      <c r="BX21" s="162">
        <f t="shared" si="165"/>
        <v>497.90566037735852</v>
      </c>
      <c r="BY21" s="169">
        <f>FI33</f>
        <v>1809.8113207547169</v>
      </c>
      <c r="BZ21" s="162">
        <f t="shared" si="166"/>
        <v>1990.7924528301887</v>
      </c>
      <c r="CA21" s="162">
        <f t="shared" si="167"/>
        <v>398.15849056603776</v>
      </c>
      <c r="CB21" s="169">
        <f>FI34</f>
        <v>1770.817610062893</v>
      </c>
      <c r="CC21" s="162">
        <f t="shared" si="168"/>
        <v>1947.8993710691825</v>
      </c>
      <c r="CD21" s="162">
        <f t="shared" si="169"/>
        <v>278.27133872416891</v>
      </c>
      <c r="CE21" s="169">
        <v>0</v>
      </c>
      <c r="CF21" s="162">
        <f t="shared" si="104"/>
        <v>0</v>
      </c>
      <c r="CG21" s="162">
        <f t="shared" si="170"/>
        <v>0</v>
      </c>
      <c r="CH21" s="169">
        <f>FI36</f>
        <v>0</v>
      </c>
      <c r="CI21" s="162">
        <f t="shared" si="105"/>
        <v>0</v>
      </c>
      <c r="CJ21" s="162">
        <f t="shared" si="171"/>
        <v>0</v>
      </c>
      <c r="CK21" s="169">
        <f>FI37</f>
        <v>1157.7358490566037</v>
      </c>
      <c r="CL21" s="162">
        <f t="shared" si="172"/>
        <v>1273.5094339622642</v>
      </c>
      <c r="CM21" s="162">
        <f t="shared" si="53"/>
        <v>181.92991913746633</v>
      </c>
      <c r="CN21" s="169">
        <f>FI38</f>
        <v>1486.0880503144654</v>
      </c>
      <c r="CO21" s="165">
        <f t="shared" si="106"/>
        <v>1634.6968553459121</v>
      </c>
      <c r="CP21" s="165">
        <f t="shared" si="107"/>
        <v>233.52812219227317</v>
      </c>
      <c r="CQ21" s="169">
        <f>FI39</f>
        <v>0</v>
      </c>
      <c r="CR21" s="165">
        <f t="shared" si="173"/>
        <v>0</v>
      </c>
      <c r="CS21" s="165">
        <f t="shared" si="174"/>
        <v>0</v>
      </c>
      <c r="CT21" s="169">
        <f>FI40</f>
        <v>1605.7861635220124</v>
      </c>
      <c r="CU21" s="165">
        <f t="shared" si="175"/>
        <v>1766.3647798742138</v>
      </c>
      <c r="CV21" s="165">
        <f t="shared" si="176"/>
        <v>252.33782569631626</v>
      </c>
      <c r="CW21" s="169">
        <f>FI41</f>
        <v>1264.0251572327045</v>
      </c>
      <c r="CX21" s="165">
        <f t="shared" si="177"/>
        <v>1390.4276729559751</v>
      </c>
      <c r="CY21" s="165">
        <f t="shared" si="178"/>
        <v>198.63252470799645</v>
      </c>
      <c r="CZ21" s="169">
        <f>FI42</f>
        <v>0</v>
      </c>
      <c r="DA21" s="165">
        <f t="shared" si="179"/>
        <v>0</v>
      </c>
      <c r="DB21" s="165">
        <f t="shared" si="180"/>
        <v>0</v>
      </c>
      <c r="DC21" s="169">
        <f>FI43</f>
        <v>1295.3584905660377</v>
      </c>
      <c r="DD21" s="165">
        <f t="shared" si="181"/>
        <v>1424.8943396226416</v>
      </c>
      <c r="DE21" s="165">
        <f t="shared" si="182"/>
        <v>203.55633423180595</v>
      </c>
      <c r="DF21" s="169">
        <f>FI44</f>
        <v>0</v>
      </c>
      <c r="DG21" s="162">
        <f t="shared" si="183"/>
        <v>0</v>
      </c>
      <c r="DH21" s="162">
        <f t="shared" si="184"/>
        <v>0</v>
      </c>
      <c r="DI21" s="169">
        <f>FI45</f>
        <v>0</v>
      </c>
      <c r="DJ21" s="162">
        <f t="shared" si="185"/>
        <v>0</v>
      </c>
      <c r="DK21" s="162">
        <f t="shared" si="186"/>
        <v>0</v>
      </c>
      <c r="DL21" s="169">
        <f>FI46</f>
        <v>0</v>
      </c>
      <c r="DM21" s="162">
        <f t="shared" si="187"/>
        <v>0</v>
      </c>
      <c r="DN21" s="162">
        <f t="shared" si="188"/>
        <v>0</v>
      </c>
      <c r="DO21" s="169">
        <f>FI47</f>
        <v>0</v>
      </c>
      <c r="DP21" s="162">
        <f t="shared" si="108"/>
        <v>0</v>
      </c>
      <c r="DQ21" s="162">
        <f t="shared" si="109"/>
        <v>0</v>
      </c>
      <c r="DR21" s="169">
        <f>FI48</f>
        <v>0</v>
      </c>
      <c r="DS21" s="162">
        <f t="shared" si="110"/>
        <v>0</v>
      </c>
      <c r="DT21" s="162">
        <f t="shared" si="189"/>
        <v>0</v>
      </c>
      <c r="DU21" s="169">
        <v>1353.9622641509434</v>
      </c>
      <c r="DV21" s="162">
        <v>1489.3584905660377</v>
      </c>
      <c r="DW21" s="162">
        <v>212.76549865229111</v>
      </c>
      <c r="DX21" s="169">
        <f>FI50</f>
        <v>0</v>
      </c>
      <c r="DY21" s="162">
        <f t="shared" si="111"/>
        <v>0</v>
      </c>
      <c r="DZ21" s="162">
        <f t="shared" si="112"/>
        <v>0</v>
      </c>
      <c r="EA21" s="169">
        <f>FI51</f>
        <v>0</v>
      </c>
      <c r="EB21" s="162">
        <f t="shared" si="190"/>
        <v>0</v>
      </c>
      <c r="EC21" s="162">
        <f t="shared" si="191"/>
        <v>0</v>
      </c>
      <c r="ED21" s="169">
        <f>FI52</f>
        <v>0</v>
      </c>
      <c r="EE21" s="162">
        <f t="shared" si="113"/>
        <v>0</v>
      </c>
      <c r="EF21" s="162">
        <f t="shared" si="192"/>
        <v>0</v>
      </c>
      <c r="EG21" s="169">
        <f>FI53</f>
        <v>0</v>
      </c>
      <c r="EH21" s="162">
        <f t="shared" si="193"/>
        <v>0</v>
      </c>
      <c r="EI21" s="162">
        <f t="shared" si="194"/>
        <v>0</v>
      </c>
      <c r="EJ21" s="169">
        <f>FI54</f>
        <v>0</v>
      </c>
      <c r="EK21" s="162">
        <f t="shared" si="114"/>
        <v>0</v>
      </c>
      <c r="EL21" s="162">
        <f t="shared" si="195"/>
        <v>0</v>
      </c>
      <c r="EM21" s="169">
        <f>FI55</f>
        <v>0</v>
      </c>
      <c r="EN21" s="165">
        <f t="shared" si="115"/>
        <v>0</v>
      </c>
      <c r="EO21" s="165">
        <f t="shared" si="116"/>
        <v>0</v>
      </c>
      <c r="EP21" s="169">
        <v>0</v>
      </c>
      <c r="EQ21" s="165">
        <f t="shared" si="117"/>
        <v>0</v>
      </c>
      <c r="ER21" s="165">
        <f t="shared" si="196"/>
        <v>0</v>
      </c>
      <c r="ES21" s="169">
        <v>0</v>
      </c>
      <c r="ET21" s="165">
        <f t="shared" si="118"/>
        <v>0</v>
      </c>
      <c r="EU21" s="165">
        <f t="shared" si="197"/>
        <v>0</v>
      </c>
      <c r="EX21" s="152">
        <v>18</v>
      </c>
      <c r="EY21" s="153">
        <v>68840.708645130027</v>
      </c>
      <c r="EZ21" s="153">
        <v>2444.4774224900643</v>
      </c>
      <c r="FA21" s="153">
        <v>2065.2212593539011</v>
      </c>
      <c r="FB21" s="153">
        <v>3442.0354322565008</v>
      </c>
      <c r="FC21" s="153">
        <v>10326.106296769503</v>
      </c>
      <c r="FD21" s="154">
        <v>18</v>
      </c>
      <c r="FE21" s="155"/>
      <c r="FF21" s="153"/>
      <c r="FG21" s="153"/>
      <c r="FH21" s="153"/>
      <c r="FI21" s="153"/>
      <c r="FJ21" s="153"/>
      <c r="FK21" s="153"/>
      <c r="FL21" s="156">
        <f>SUM(FE21:FK21)</f>
        <v>0</v>
      </c>
      <c r="FM21" s="155"/>
      <c r="FN21" s="153"/>
      <c r="FO21" s="153"/>
      <c r="FP21" s="153"/>
      <c r="FQ21" s="153"/>
      <c r="FR21" s="153"/>
      <c r="FS21" s="153"/>
      <c r="FT21" s="153"/>
      <c r="FU21" s="156"/>
      <c r="FV21" s="157">
        <v>18</v>
      </c>
      <c r="FW21" s="158">
        <v>9.0949470177292824E-12</v>
      </c>
      <c r="FX21" s="158">
        <v>3427.4949120000001</v>
      </c>
      <c r="FY21" s="158"/>
      <c r="FZ21" s="158">
        <f t="shared" si="83"/>
        <v>3427.4949120000092</v>
      </c>
      <c r="GA21" s="159">
        <f>FZ21+AU10+FL21</f>
        <v>90546.043967999998</v>
      </c>
    </row>
    <row r="22" spans="1:188">
      <c r="A22" s="190" t="s">
        <v>338</v>
      </c>
      <c r="B22" s="169">
        <v>0</v>
      </c>
      <c r="C22" s="162">
        <f t="shared" si="119"/>
        <v>0</v>
      </c>
      <c r="D22" s="163">
        <f t="shared" si="6"/>
        <v>0</v>
      </c>
      <c r="E22" s="169">
        <v>0</v>
      </c>
      <c r="F22" s="162">
        <f t="shared" si="120"/>
        <v>0</v>
      </c>
      <c r="G22" s="162">
        <f t="shared" si="121"/>
        <v>0</v>
      </c>
      <c r="H22" s="169">
        <f t="shared" ref="H22:H23" si="200">FE13</f>
        <v>0</v>
      </c>
      <c r="I22" s="162">
        <f t="shared" si="122"/>
        <v>0</v>
      </c>
      <c r="J22" s="162">
        <f t="shared" si="123"/>
        <v>0</v>
      </c>
      <c r="K22" s="169"/>
      <c r="L22" s="162"/>
      <c r="M22" s="162"/>
      <c r="N22" s="169">
        <v>0</v>
      </c>
      <c r="O22" s="162">
        <f t="shared" si="124"/>
        <v>0</v>
      </c>
      <c r="P22" s="162">
        <f t="shared" si="125"/>
        <v>0</v>
      </c>
      <c r="Q22" s="169">
        <v>0</v>
      </c>
      <c r="R22" s="162">
        <f t="shared" si="126"/>
        <v>0</v>
      </c>
      <c r="S22" s="162">
        <f t="shared" si="127"/>
        <v>0</v>
      </c>
      <c r="T22" s="169">
        <v>0</v>
      </c>
      <c r="U22" s="162">
        <f t="shared" si="128"/>
        <v>0</v>
      </c>
      <c r="V22" s="162">
        <f t="shared" si="129"/>
        <v>0</v>
      </c>
      <c r="W22" s="191">
        <v>0</v>
      </c>
      <c r="X22" s="162">
        <f t="shared" si="100"/>
        <v>0</v>
      </c>
      <c r="Y22" s="162">
        <f t="shared" si="101"/>
        <v>0</v>
      </c>
      <c r="Z22" s="169">
        <v>0</v>
      </c>
      <c r="AA22" s="162">
        <f t="shared" si="130"/>
        <v>0</v>
      </c>
      <c r="AB22" s="162">
        <f t="shared" si="131"/>
        <v>0</v>
      </c>
      <c r="AC22" s="169">
        <v>0</v>
      </c>
      <c r="AD22" s="162">
        <f t="shared" si="102"/>
        <v>0</v>
      </c>
      <c r="AE22" s="162">
        <f t="shared" si="132"/>
        <v>0</v>
      </c>
      <c r="AF22" s="169">
        <v>0</v>
      </c>
      <c r="AG22" s="162">
        <f t="shared" si="103"/>
        <v>0</v>
      </c>
      <c r="AH22" s="162">
        <f t="shared" si="133"/>
        <v>0</v>
      </c>
      <c r="AI22" s="169">
        <f t="shared" si="134"/>
        <v>0</v>
      </c>
      <c r="AJ22" s="162">
        <f t="shared" si="135"/>
        <v>0</v>
      </c>
      <c r="AK22" s="162">
        <f t="shared" si="136"/>
        <v>0</v>
      </c>
      <c r="AL22" s="169">
        <f t="shared" si="137"/>
        <v>0</v>
      </c>
      <c r="AM22" s="162">
        <f t="shared" si="138"/>
        <v>0</v>
      </c>
      <c r="AN22" s="162">
        <f t="shared" si="139"/>
        <v>0</v>
      </c>
      <c r="AO22" s="169">
        <f t="shared" si="140"/>
        <v>0</v>
      </c>
      <c r="AP22" s="162">
        <f t="shared" si="141"/>
        <v>0</v>
      </c>
      <c r="AQ22" s="162">
        <f t="shared" si="142"/>
        <v>0</v>
      </c>
      <c r="AR22" s="169"/>
      <c r="AS22" s="162">
        <f t="shared" si="143"/>
        <v>0</v>
      </c>
      <c r="AT22" s="162">
        <f t="shared" si="144"/>
        <v>0</v>
      </c>
      <c r="AU22" s="169">
        <f t="shared" si="145"/>
        <v>0</v>
      </c>
      <c r="AV22" s="162">
        <f t="shared" si="146"/>
        <v>0</v>
      </c>
      <c r="AW22" s="162">
        <f t="shared" si="147"/>
        <v>0</v>
      </c>
      <c r="AX22" s="169">
        <f t="shared" si="148"/>
        <v>0</v>
      </c>
      <c r="AY22" s="162">
        <f t="shared" si="149"/>
        <v>0</v>
      </c>
      <c r="AZ22" s="162">
        <f t="shared" si="150"/>
        <v>0</v>
      </c>
      <c r="BA22" s="169">
        <v>0</v>
      </c>
      <c r="BB22" s="162">
        <f t="shared" si="151"/>
        <v>0</v>
      </c>
      <c r="BC22" s="162">
        <f t="shared" si="152"/>
        <v>0</v>
      </c>
      <c r="BD22" s="169">
        <v>0</v>
      </c>
      <c r="BE22" s="162">
        <f t="shared" si="153"/>
        <v>0</v>
      </c>
      <c r="BF22" s="162">
        <f t="shared" si="154"/>
        <v>0</v>
      </c>
      <c r="BG22" s="169">
        <f>FQ27</f>
        <v>255.19511233740639</v>
      </c>
      <c r="BH22" s="162">
        <f t="shared" si="155"/>
        <v>280.71462357114706</v>
      </c>
      <c r="BI22" s="162">
        <f t="shared" si="35"/>
        <v>40.102089081592439</v>
      </c>
      <c r="BJ22" s="169">
        <v>0</v>
      </c>
      <c r="BK22" s="162">
        <f t="shared" si="156"/>
        <v>0</v>
      </c>
      <c r="BL22" s="162">
        <f t="shared" si="157"/>
        <v>0</v>
      </c>
      <c r="BM22" s="169">
        <v>0</v>
      </c>
      <c r="BN22" s="162">
        <f t="shared" si="158"/>
        <v>0</v>
      </c>
      <c r="BO22" s="162">
        <f t="shared" si="159"/>
        <v>0</v>
      </c>
      <c r="BP22" s="169">
        <v>0</v>
      </c>
      <c r="BQ22" s="162">
        <f t="shared" si="160"/>
        <v>0</v>
      </c>
      <c r="BR22" s="162">
        <f t="shared" si="161"/>
        <v>0</v>
      </c>
      <c r="BS22" s="169">
        <v>0</v>
      </c>
      <c r="BT22" s="162">
        <f t="shared" si="162"/>
        <v>0</v>
      </c>
      <c r="BU22" s="162">
        <f t="shared" si="163"/>
        <v>0</v>
      </c>
      <c r="BV22" s="169">
        <v>0</v>
      </c>
      <c r="BW22" s="162">
        <f t="shared" si="164"/>
        <v>0</v>
      </c>
      <c r="BX22" s="162">
        <f t="shared" si="165"/>
        <v>0</v>
      </c>
      <c r="BY22" s="169">
        <f>0</f>
        <v>0</v>
      </c>
      <c r="BZ22" s="162">
        <f t="shared" si="166"/>
        <v>0</v>
      </c>
      <c r="CA22" s="162">
        <f t="shared" si="167"/>
        <v>0</v>
      </c>
      <c r="CB22" s="169">
        <f>FQ34</f>
        <v>340.25226645644466</v>
      </c>
      <c r="CC22" s="162">
        <f t="shared" si="168"/>
        <v>374.27749310208918</v>
      </c>
      <c r="CD22" s="162">
        <f t="shared" si="169"/>
        <v>53.468213300298451</v>
      </c>
      <c r="CE22" s="169">
        <v>0</v>
      </c>
      <c r="CF22" s="162">
        <f t="shared" si="104"/>
        <v>0</v>
      </c>
      <c r="CG22" s="162">
        <f t="shared" si="170"/>
        <v>0</v>
      </c>
      <c r="CH22" s="169">
        <f>FQ36</f>
        <v>2305.6365786361844</v>
      </c>
      <c r="CI22" s="162">
        <f t="shared" si="105"/>
        <v>2536.2002364998029</v>
      </c>
      <c r="CJ22" s="162">
        <f t="shared" si="171"/>
        <v>362.31431949997187</v>
      </c>
      <c r="CK22" s="169">
        <f>FQ37</f>
        <v>272.09302325581399</v>
      </c>
      <c r="CL22" s="162">
        <f t="shared" si="172"/>
        <v>299.30232558139539</v>
      </c>
      <c r="CM22" s="162">
        <f t="shared" si="53"/>
        <v>42.757475083056484</v>
      </c>
      <c r="CN22" s="169">
        <f>FQ38</f>
        <v>0</v>
      </c>
      <c r="CO22" s="165">
        <f t="shared" si="106"/>
        <v>0</v>
      </c>
      <c r="CP22" s="165">
        <f t="shared" si="107"/>
        <v>0</v>
      </c>
      <c r="CQ22" s="169">
        <f>FQ39</f>
        <v>3911.9432400473002</v>
      </c>
      <c r="CR22" s="165">
        <f t="shared" si="173"/>
        <v>4303.1375640520309</v>
      </c>
      <c r="CS22" s="165">
        <f t="shared" si="174"/>
        <v>614.73393772171869</v>
      </c>
      <c r="CT22" s="169">
        <f>FQ40</f>
        <v>0</v>
      </c>
      <c r="CU22" s="165">
        <f t="shared" si="175"/>
        <v>0</v>
      </c>
      <c r="CV22" s="165">
        <f t="shared" si="176"/>
        <v>0</v>
      </c>
      <c r="CW22" s="169">
        <f>FQ41</f>
        <v>181.3953488372093</v>
      </c>
      <c r="CX22" s="165">
        <f t="shared" si="177"/>
        <v>199.53488372093025</v>
      </c>
      <c r="CY22" s="165">
        <f t="shared" si="178"/>
        <v>28.504983388704321</v>
      </c>
      <c r="CZ22" s="169">
        <f>FQ42</f>
        <v>3121.3362238864802</v>
      </c>
      <c r="DA22" s="165">
        <f t="shared" si="179"/>
        <v>3433.4698462751285</v>
      </c>
      <c r="DB22" s="165">
        <f t="shared" si="180"/>
        <v>572.24497437918808</v>
      </c>
      <c r="DC22" s="169">
        <f>FQ43</f>
        <v>1670.2207331493892</v>
      </c>
      <c r="DD22" s="165">
        <f t="shared" si="181"/>
        <v>1837.2428064643282</v>
      </c>
      <c r="DE22" s="165">
        <f t="shared" si="182"/>
        <v>262.46325806633257</v>
      </c>
      <c r="DF22" s="169">
        <f>FQ44</f>
        <v>0</v>
      </c>
      <c r="DG22" s="162">
        <f t="shared" si="183"/>
        <v>0</v>
      </c>
      <c r="DH22" s="162">
        <f t="shared" si="184"/>
        <v>0</v>
      </c>
      <c r="DI22" s="169">
        <f>FQ45</f>
        <v>0</v>
      </c>
      <c r="DJ22" s="162">
        <f t="shared" si="185"/>
        <v>0</v>
      </c>
      <c r="DK22" s="162">
        <f t="shared" si="186"/>
        <v>0</v>
      </c>
      <c r="DL22" s="169">
        <f>FQ46</f>
        <v>0</v>
      </c>
      <c r="DM22" s="162">
        <f t="shared" si="187"/>
        <v>0</v>
      </c>
      <c r="DN22" s="162">
        <f t="shared" si="188"/>
        <v>0</v>
      </c>
      <c r="DO22" s="169">
        <v>0</v>
      </c>
      <c r="DP22" s="162">
        <f t="shared" si="108"/>
        <v>0</v>
      </c>
      <c r="DQ22" s="162">
        <f t="shared" si="109"/>
        <v>0</v>
      </c>
      <c r="DR22" s="169">
        <f>FQ48</f>
        <v>0</v>
      </c>
      <c r="DS22" s="162">
        <f t="shared" si="110"/>
        <v>0</v>
      </c>
      <c r="DT22" s="162">
        <f t="shared" si="189"/>
        <v>0</v>
      </c>
      <c r="DU22" s="169">
        <v>1043.8510051241624</v>
      </c>
      <c r="DV22" s="162">
        <v>1148.2361056365787</v>
      </c>
      <c r="DW22" s="162">
        <v>164.03372937665409</v>
      </c>
      <c r="DX22" s="169">
        <v>0</v>
      </c>
      <c r="DY22" s="162">
        <f t="shared" si="111"/>
        <v>0</v>
      </c>
      <c r="DZ22" s="162">
        <f t="shared" si="112"/>
        <v>0</v>
      </c>
      <c r="EA22" s="169">
        <f>FQ51</f>
        <v>0</v>
      </c>
      <c r="EB22" s="162">
        <f t="shared" si="190"/>
        <v>0</v>
      </c>
      <c r="EC22" s="162">
        <f t="shared" si="191"/>
        <v>0</v>
      </c>
      <c r="ED22" s="169">
        <f>FQ52</f>
        <v>0</v>
      </c>
      <c r="EE22" s="162">
        <f t="shared" si="113"/>
        <v>0</v>
      </c>
      <c r="EF22" s="162">
        <f t="shared" si="192"/>
        <v>0</v>
      </c>
      <c r="EG22" s="169">
        <f>FQ53</f>
        <v>0</v>
      </c>
      <c r="EH22" s="162">
        <f t="shared" si="193"/>
        <v>0</v>
      </c>
      <c r="EI22" s="162">
        <f t="shared" si="194"/>
        <v>0</v>
      </c>
      <c r="EJ22" s="169">
        <f>FQ54</f>
        <v>0</v>
      </c>
      <c r="EK22" s="162">
        <f t="shared" si="114"/>
        <v>0</v>
      </c>
      <c r="EL22" s="162">
        <f t="shared" si="195"/>
        <v>0</v>
      </c>
      <c r="EM22" s="169">
        <v>0</v>
      </c>
      <c r="EN22" s="165">
        <f t="shared" si="115"/>
        <v>0</v>
      </c>
      <c r="EO22" s="165">
        <f t="shared" si="116"/>
        <v>0</v>
      </c>
      <c r="EP22" s="169">
        <v>0</v>
      </c>
      <c r="EQ22" s="165">
        <f t="shared" si="117"/>
        <v>0</v>
      </c>
      <c r="ER22" s="165">
        <f t="shared" si="196"/>
        <v>0</v>
      </c>
      <c r="ES22" s="169">
        <v>0</v>
      </c>
      <c r="ET22" s="165">
        <f t="shared" si="118"/>
        <v>0</v>
      </c>
      <c r="EU22" s="165">
        <f t="shared" si="197"/>
        <v>0</v>
      </c>
      <c r="EX22" s="152">
        <v>19</v>
      </c>
      <c r="EY22" s="153">
        <v>240332.66669557311</v>
      </c>
      <c r="EZ22" s="153">
        <v>8534.134796445067</v>
      </c>
      <c r="FA22" s="153">
        <v>7209.9800008671946</v>
      </c>
      <c r="FB22" s="153">
        <v>12016.633334778655</v>
      </c>
      <c r="FC22" s="153">
        <v>36049.90000433597</v>
      </c>
      <c r="FD22" s="154">
        <v>19</v>
      </c>
      <c r="FE22" s="155"/>
      <c r="FF22" s="153"/>
      <c r="FG22" s="153"/>
      <c r="FH22" s="153"/>
      <c r="FI22" s="153"/>
      <c r="FJ22" s="153"/>
      <c r="FK22" s="153"/>
      <c r="FL22" s="156"/>
      <c r="FM22" s="155"/>
      <c r="FN22" s="153"/>
      <c r="FO22" s="153"/>
      <c r="FP22" s="153"/>
      <c r="FQ22" s="153"/>
      <c r="FR22" s="153"/>
      <c r="FS22" s="153"/>
      <c r="FT22" s="153"/>
      <c r="FU22" s="156"/>
      <c r="FV22" s="157">
        <v>19</v>
      </c>
      <c r="FW22" s="158">
        <v>0</v>
      </c>
      <c r="FX22" s="158">
        <v>0</v>
      </c>
      <c r="FY22" s="158"/>
      <c r="FZ22" s="158">
        <f t="shared" si="83"/>
        <v>0</v>
      </c>
      <c r="GA22" s="159">
        <f>FZ22+AX10+FL22</f>
        <v>304143.31483199995</v>
      </c>
    </row>
    <row r="23" spans="1:188">
      <c r="A23" s="190" t="s">
        <v>339</v>
      </c>
      <c r="B23" s="192">
        <f>FK7</f>
        <v>0</v>
      </c>
      <c r="C23" s="162">
        <f t="shared" si="119"/>
        <v>0</v>
      </c>
      <c r="D23" s="163">
        <f t="shared" si="6"/>
        <v>0</v>
      </c>
      <c r="E23" s="192">
        <v>0</v>
      </c>
      <c r="F23" s="162">
        <f t="shared" si="120"/>
        <v>0</v>
      </c>
      <c r="G23" s="162">
        <f t="shared" si="121"/>
        <v>0</v>
      </c>
      <c r="H23" s="192">
        <f t="shared" si="200"/>
        <v>0</v>
      </c>
      <c r="I23" s="162">
        <f t="shared" si="122"/>
        <v>0</v>
      </c>
      <c r="J23" s="162">
        <f t="shared" si="123"/>
        <v>0</v>
      </c>
      <c r="K23" s="192"/>
      <c r="L23" s="162">
        <f t="shared" si="198"/>
        <v>0</v>
      </c>
      <c r="M23" s="162">
        <f t="shared" si="199"/>
        <v>0</v>
      </c>
      <c r="N23" s="192">
        <v>0</v>
      </c>
      <c r="O23" s="162">
        <f t="shared" si="124"/>
        <v>0</v>
      </c>
      <c r="P23" s="162">
        <f t="shared" si="125"/>
        <v>0</v>
      </c>
      <c r="Q23" s="192">
        <v>0</v>
      </c>
      <c r="R23" s="162">
        <f t="shared" si="126"/>
        <v>0</v>
      </c>
      <c r="S23" s="162">
        <f t="shared" si="127"/>
        <v>0</v>
      </c>
      <c r="T23" s="192">
        <v>0</v>
      </c>
      <c r="U23" s="162">
        <f t="shared" si="128"/>
        <v>0</v>
      </c>
      <c r="V23" s="162">
        <f t="shared" si="129"/>
        <v>0</v>
      </c>
      <c r="W23" s="191">
        <v>0</v>
      </c>
      <c r="X23" s="162">
        <f t="shared" si="100"/>
        <v>0</v>
      </c>
      <c r="Y23" s="162">
        <f t="shared" si="101"/>
        <v>0</v>
      </c>
      <c r="Z23" s="192">
        <v>0</v>
      </c>
      <c r="AA23" s="162">
        <f t="shared" si="130"/>
        <v>0</v>
      </c>
      <c r="AB23" s="162">
        <f t="shared" si="131"/>
        <v>0</v>
      </c>
      <c r="AC23" s="192">
        <v>0</v>
      </c>
      <c r="AD23" s="162">
        <f t="shared" si="102"/>
        <v>0</v>
      </c>
      <c r="AE23" s="162">
        <f t="shared" si="132"/>
        <v>0</v>
      </c>
      <c r="AF23" s="192">
        <v>0</v>
      </c>
      <c r="AG23" s="162">
        <f t="shared" si="103"/>
        <v>0</v>
      </c>
      <c r="AH23" s="162">
        <f t="shared" si="133"/>
        <v>0</v>
      </c>
      <c r="AI23" s="192">
        <f t="shared" si="134"/>
        <v>0</v>
      </c>
      <c r="AJ23" s="162">
        <f t="shared" si="135"/>
        <v>0</v>
      </c>
      <c r="AK23" s="162">
        <f t="shared" si="136"/>
        <v>0</v>
      </c>
      <c r="AL23" s="192">
        <f t="shared" si="137"/>
        <v>0</v>
      </c>
      <c r="AM23" s="162">
        <f t="shared" si="138"/>
        <v>0</v>
      </c>
      <c r="AN23" s="162">
        <f t="shared" si="139"/>
        <v>0</v>
      </c>
      <c r="AO23" s="192">
        <f t="shared" si="140"/>
        <v>0</v>
      </c>
      <c r="AP23" s="162">
        <f t="shared" si="141"/>
        <v>0</v>
      </c>
      <c r="AQ23" s="162">
        <f t="shared" si="142"/>
        <v>0</v>
      </c>
      <c r="AR23" s="192"/>
      <c r="AS23" s="162">
        <f t="shared" si="143"/>
        <v>0</v>
      </c>
      <c r="AT23" s="162">
        <f t="shared" si="144"/>
        <v>0</v>
      </c>
      <c r="AU23" s="192">
        <f t="shared" si="145"/>
        <v>0</v>
      </c>
      <c r="AV23" s="162">
        <f t="shared" si="146"/>
        <v>0</v>
      </c>
      <c r="AW23" s="162">
        <f t="shared" si="147"/>
        <v>0</v>
      </c>
      <c r="AX23" s="192">
        <f t="shared" si="148"/>
        <v>0</v>
      </c>
      <c r="AY23" s="162">
        <f t="shared" si="149"/>
        <v>0</v>
      </c>
      <c r="AZ23" s="162">
        <f t="shared" si="150"/>
        <v>0</v>
      </c>
      <c r="BA23" s="192">
        <v>0</v>
      </c>
      <c r="BB23" s="162">
        <f t="shared" si="151"/>
        <v>0</v>
      </c>
      <c r="BC23" s="162">
        <f t="shared" si="152"/>
        <v>0</v>
      </c>
      <c r="BD23" s="192">
        <v>0</v>
      </c>
      <c r="BE23" s="162">
        <f t="shared" si="153"/>
        <v>0</v>
      </c>
      <c r="BF23" s="162">
        <f t="shared" si="154"/>
        <v>0</v>
      </c>
      <c r="BG23" s="192">
        <f>FK27+FS27</f>
        <v>69.358512009678151</v>
      </c>
      <c r="BH23" s="162">
        <f t="shared" si="155"/>
        <v>76.294363210645969</v>
      </c>
      <c r="BI23" s="162">
        <f t="shared" si="35"/>
        <v>10.899194744377995</v>
      </c>
      <c r="BJ23" s="192">
        <v>0</v>
      </c>
      <c r="BK23" s="162">
        <f t="shared" si="156"/>
        <v>0</v>
      </c>
      <c r="BL23" s="162">
        <f t="shared" si="157"/>
        <v>0</v>
      </c>
      <c r="BM23" s="192">
        <f>FK29</f>
        <v>85.473270440251582</v>
      </c>
      <c r="BN23" s="162">
        <f t="shared" si="158"/>
        <v>94.020597484276749</v>
      </c>
      <c r="BO23" s="162">
        <f t="shared" si="159"/>
        <v>13.43151392632525</v>
      </c>
      <c r="BP23" s="192">
        <v>0</v>
      </c>
      <c r="BQ23" s="162">
        <f t="shared" si="160"/>
        <v>0</v>
      </c>
      <c r="BR23" s="162">
        <f t="shared" si="161"/>
        <v>0</v>
      </c>
      <c r="BS23" s="192">
        <v>0</v>
      </c>
      <c r="BT23" s="162">
        <f t="shared" si="162"/>
        <v>0</v>
      </c>
      <c r="BU23" s="162">
        <f t="shared" si="163"/>
        <v>0</v>
      </c>
      <c r="BV23" s="192">
        <f>FK32</f>
        <v>56.580188679245282</v>
      </c>
      <c r="BW23" s="162">
        <f t="shared" si="164"/>
        <v>62.238207547169814</v>
      </c>
      <c r="BX23" s="162">
        <f t="shared" si="165"/>
        <v>31.119103773584907</v>
      </c>
      <c r="BY23" s="192">
        <f>FK33</f>
        <v>113.11320754716981</v>
      </c>
      <c r="BZ23" s="162">
        <f t="shared" si="166"/>
        <v>124.4245283018868</v>
      </c>
      <c r="CA23" s="162">
        <f t="shared" si="167"/>
        <v>24.88490566037736</v>
      </c>
      <c r="CB23" s="192">
        <f>FK34+FS34</f>
        <v>111.81027485045229</v>
      </c>
      <c r="CC23" s="162">
        <f t="shared" si="168"/>
        <v>122.99130233549752</v>
      </c>
      <c r="CD23" s="162">
        <f t="shared" si="169"/>
        <v>17.570186047928217</v>
      </c>
      <c r="CE23" s="192">
        <v>0</v>
      </c>
      <c r="CF23" s="162">
        <f t="shared" si="104"/>
        <v>0</v>
      </c>
      <c r="CG23" s="162">
        <f t="shared" si="170"/>
        <v>0</v>
      </c>
      <c r="CH23" s="192">
        <f>FS36</f>
        <v>7.685455262120616</v>
      </c>
      <c r="CI23" s="162">
        <f t="shared" si="105"/>
        <v>8.454000788332678</v>
      </c>
      <c r="CJ23" s="162">
        <f t="shared" si="171"/>
        <v>1.2077143983332397</v>
      </c>
      <c r="CK23" s="192">
        <f>FK37+FS37</f>
        <v>73.265467310223784</v>
      </c>
      <c r="CL23" s="162">
        <f t="shared" si="172"/>
        <v>80.592014041246173</v>
      </c>
      <c r="CM23" s="162">
        <f t="shared" si="53"/>
        <v>11.513144863035167</v>
      </c>
      <c r="CN23" s="192">
        <f>FK38+FS38</f>
        <v>92.880503144654085</v>
      </c>
      <c r="CO23" s="165">
        <f t="shared" si="106"/>
        <v>102.16855345911951</v>
      </c>
      <c r="CP23" s="165">
        <f t="shared" si="107"/>
        <v>14.595507637017073</v>
      </c>
      <c r="CQ23" s="192">
        <f>FS39+FK39</f>
        <v>13.039810800157667</v>
      </c>
      <c r="CR23" s="165">
        <f t="shared" si="173"/>
        <v>14.343791880173436</v>
      </c>
      <c r="CS23" s="165">
        <f t="shared" si="174"/>
        <v>2.0491131257390625</v>
      </c>
      <c r="CT23" s="192">
        <f>FK40+FS40</f>
        <v>100.36163522012578</v>
      </c>
      <c r="CU23" s="165">
        <f t="shared" si="175"/>
        <v>110.39779874213836</v>
      </c>
      <c r="CV23" s="165">
        <f t="shared" si="176"/>
        <v>15.771114106019766</v>
      </c>
      <c r="CW23" s="192">
        <f>FK41+FS41</f>
        <v>79.606223489834733</v>
      </c>
      <c r="CX23" s="165">
        <f t="shared" si="177"/>
        <v>87.56684583881821</v>
      </c>
      <c r="CY23" s="165">
        <f t="shared" si="178"/>
        <v>12.509549405545458</v>
      </c>
      <c r="CZ23" s="192">
        <f>FK42+FS42</f>
        <v>10.404454079621601</v>
      </c>
      <c r="DA23" s="165">
        <f t="shared" si="179"/>
        <v>11.444899487583763</v>
      </c>
      <c r="DB23" s="165">
        <f t="shared" si="180"/>
        <v>1.9074832479306272</v>
      </c>
      <c r="DC23" s="192">
        <f>FK43+FS43</f>
        <v>86.527308104208657</v>
      </c>
      <c r="DD23" s="165">
        <f t="shared" si="181"/>
        <v>95.180038914629534</v>
      </c>
      <c r="DE23" s="165">
        <f t="shared" si="182"/>
        <v>13.597148416375648</v>
      </c>
      <c r="DF23" s="192">
        <f>FK44+FS44</f>
        <v>0</v>
      </c>
      <c r="DG23" s="162">
        <f t="shared" si="183"/>
        <v>0</v>
      </c>
      <c r="DH23" s="162">
        <f t="shared" si="184"/>
        <v>0</v>
      </c>
      <c r="DI23" s="192">
        <f>FK45+FS45</f>
        <v>0</v>
      </c>
      <c r="DJ23" s="162">
        <f t="shared" si="185"/>
        <v>0</v>
      </c>
      <c r="DK23" s="162">
        <f t="shared" si="186"/>
        <v>0</v>
      </c>
      <c r="DL23" s="192">
        <f>FS46+FK46</f>
        <v>0</v>
      </c>
      <c r="DM23" s="162">
        <f t="shared" si="187"/>
        <v>0</v>
      </c>
      <c r="DN23" s="162">
        <f t="shared" si="188"/>
        <v>0</v>
      </c>
      <c r="DO23" s="192">
        <f>FK47</f>
        <v>0</v>
      </c>
      <c r="DP23" s="162">
        <f t="shared" si="108"/>
        <v>0</v>
      </c>
      <c r="DQ23" s="162">
        <f t="shared" si="109"/>
        <v>0</v>
      </c>
      <c r="DR23" s="192">
        <f>FK48+FS48</f>
        <v>0</v>
      </c>
      <c r="DS23" s="162">
        <f t="shared" si="110"/>
        <v>0</v>
      </c>
      <c r="DT23" s="162">
        <f t="shared" si="189"/>
        <v>0</v>
      </c>
      <c r="DU23" s="192">
        <v>88.10214485984784</v>
      </c>
      <c r="DV23" s="162">
        <v>96.912359345832627</v>
      </c>
      <c r="DW23" s="162">
        <v>13.844622763690376</v>
      </c>
      <c r="DX23" s="192">
        <f>FK50</f>
        <v>0</v>
      </c>
      <c r="DY23" s="162">
        <f t="shared" si="111"/>
        <v>0</v>
      </c>
      <c r="DZ23" s="162">
        <f t="shared" si="112"/>
        <v>0</v>
      </c>
      <c r="EA23" s="192">
        <f>FK51+FS51</f>
        <v>0</v>
      </c>
      <c r="EB23" s="162">
        <f t="shared" si="190"/>
        <v>0</v>
      </c>
      <c r="EC23" s="162">
        <f t="shared" si="191"/>
        <v>0</v>
      </c>
      <c r="ED23" s="192">
        <f>FS52</f>
        <v>0</v>
      </c>
      <c r="EE23" s="162">
        <f t="shared" si="113"/>
        <v>0</v>
      </c>
      <c r="EF23" s="162">
        <f t="shared" si="192"/>
        <v>0</v>
      </c>
      <c r="EG23" s="192">
        <f>FS53+FK53</f>
        <v>0</v>
      </c>
      <c r="EH23" s="162">
        <f t="shared" si="193"/>
        <v>0</v>
      </c>
      <c r="EI23" s="162">
        <f t="shared" si="194"/>
        <v>0</v>
      </c>
      <c r="EJ23" s="192">
        <f>FK54+FS54</f>
        <v>0</v>
      </c>
      <c r="EK23" s="162">
        <f t="shared" si="114"/>
        <v>0</v>
      </c>
      <c r="EL23" s="162">
        <f t="shared" si="195"/>
        <v>0</v>
      </c>
      <c r="EM23" s="192">
        <f>FK55</f>
        <v>0</v>
      </c>
      <c r="EN23" s="165">
        <f t="shared" si="115"/>
        <v>0</v>
      </c>
      <c r="EO23" s="165">
        <f t="shared" si="116"/>
        <v>0</v>
      </c>
      <c r="EP23" s="192">
        <v>0</v>
      </c>
      <c r="EQ23" s="165">
        <f t="shared" si="117"/>
        <v>0</v>
      </c>
      <c r="ER23" s="165">
        <f t="shared" si="196"/>
        <v>0</v>
      </c>
      <c r="ES23" s="192">
        <v>0</v>
      </c>
      <c r="ET23" s="165">
        <f t="shared" si="118"/>
        <v>0</v>
      </c>
      <c r="EU23" s="165">
        <f t="shared" si="197"/>
        <v>0</v>
      </c>
      <c r="EX23" s="152">
        <v>19</v>
      </c>
      <c r="EY23" s="153"/>
      <c r="EZ23" s="153"/>
      <c r="FA23" s="153"/>
      <c r="FB23" s="153"/>
      <c r="FC23" s="153"/>
      <c r="FD23" s="154">
        <v>19</v>
      </c>
      <c r="FE23" s="155"/>
      <c r="FF23" s="153"/>
      <c r="FG23" s="153"/>
      <c r="FH23" s="153"/>
      <c r="FI23" s="153"/>
      <c r="FJ23" s="153"/>
      <c r="FK23" s="153"/>
      <c r="FL23" s="156">
        <f>SUM(FE23:FK23)</f>
        <v>0</v>
      </c>
      <c r="FM23" s="155"/>
      <c r="FN23" s="153"/>
      <c r="FO23" s="153"/>
      <c r="FP23" s="153"/>
      <c r="FQ23" s="153"/>
      <c r="FR23" s="153"/>
      <c r="FS23" s="153"/>
      <c r="FT23" s="153"/>
      <c r="FU23" s="156"/>
      <c r="FV23" s="157">
        <v>19</v>
      </c>
      <c r="FW23" s="158"/>
      <c r="FX23" s="158"/>
      <c r="FY23" s="158"/>
      <c r="FZ23" s="158">
        <f t="shared" si="83"/>
        <v>0</v>
      </c>
      <c r="GA23" s="159">
        <f>FZ23+AX10+FL23</f>
        <v>304143.31483199995</v>
      </c>
    </row>
    <row r="24" spans="1:188">
      <c r="A24" s="190" t="s">
        <v>340</v>
      </c>
      <c r="B24" s="194">
        <v>0</v>
      </c>
      <c r="C24" s="162">
        <f t="shared" si="119"/>
        <v>0</v>
      </c>
      <c r="D24" s="163">
        <f t="shared" si="6"/>
        <v>0</v>
      </c>
      <c r="E24" s="194">
        <v>0</v>
      </c>
      <c r="F24" s="162">
        <f t="shared" si="120"/>
        <v>0</v>
      </c>
      <c r="G24" s="162">
        <f t="shared" si="121"/>
        <v>0</v>
      </c>
      <c r="H24" s="194">
        <f t="shared" ref="H24:H29" si="201">FE16</f>
        <v>0</v>
      </c>
      <c r="I24" s="162">
        <f t="shared" si="122"/>
        <v>0</v>
      </c>
      <c r="J24" s="162">
        <f t="shared" si="123"/>
        <v>0</v>
      </c>
      <c r="K24" s="193"/>
      <c r="L24" s="162"/>
      <c r="M24" s="162"/>
      <c r="N24" s="194">
        <v>0</v>
      </c>
      <c r="O24" s="162">
        <f t="shared" si="124"/>
        <v>0</v>
      </c>
      <c r="P24" s="162">
        <f t="shared" si="125"/>
        <v>0</v>
      </c>
      <c r="Q24" s="194">
        <v>0</v>
      </c>
      <c r="R24" s="162">
        <f t="shared" si="126"/>
        <v>0</v>
      </c>
      <c r="S24" s="162">
        <f t="shared" si="127"/>
        <v>0</v>
      </c>
      <c r="T24" s="194">
        <v>0</v>
      </c>
      <c r="U24" s="162">
        <f t="shared" si="128"/>
        <v>0</v>
      </c>
      <c r="V24" s="162">
        <f t="shared" si="129"/>
        <v>0</v>
      </c>
      <c r="W24" s="191">
        <v>0</v>
      </c>
      <c r="X24" s="167">
        <f t="shared" si="100"/>
        <v>0</v>
      </c>
      <c r="Y24" s="162">
        <f t="shared" si="101"/>
        <v>0</v>
      </c>
      <c r="Z24" s="194">
        <v>0</v>
      </c>
      <c r="AA24" s="162">
        <f t="shared" si="130"/>
        <v>0</v>
      </c>
      <c r="AB24" s="162">
        <f t="shared" si="131"/>
        <v>0</v>
      </c>
      <c r="AC24" s="194">
        <v>0</v>
      </c>
      <c r="AD24" s="162">
        <f t="shared" si="102"/>
        <v>0</v>
      </c>
      <c r="AE24" s="162">
        <f t="shared" si="132"/>
        <v>0</v>
      </c>
      <c r="AF24" s="194">
        <v>0</v>
      </c>
      <c r="AG24" s="162">
        <f t="shared" si="103"/>
        <v>0</v>
      </c>
      <c r="AH24" s="162">
        <f t="shared" si="133"/>
        <v>0</v>
      </c>
      <c r="AI24" s="194">
        <f t="shared" ref="AI24:AI29" si="202">FE25</f>
        <v>0</v>
      </c>
      <c r="AJ24" s="162">
        <f t="shared" si="135"/>
        <v>0</v>
      </c>
      <c r="AK24" s="162">
        <f t="shared" si="136"/>
        <v>0</v>
      </c>
      <c r="AL24" s="194">
        <f t="shared" ref="AL24:AL29" si="203">FH25</f>
        <v>0</v>
      </c>
      <c r="AM24" s="162">
        <f t="shared" si="138"/>
        <v>0</v>
      </c>
      <c r="AN24" s="162">
        <f t="shared" si="139"/>
        <v>0</v>
      </c>
      <c r="AO24" s="194">
        <f t="shared" ref="AO24:AO29" si="204">FK25</f>
        <v>0</v>
      </c>
      <c r="AP24" s="162">
        <f t="shared" si="141"/>
        <v>0</v>
      </c>
      <c r="AQ24" s="162">
        <f t="shared" si="142"/>
        <v>0</v>
      </c>
      <c r="AR24" s="194"/>
      <c r="AS24" s="162">
        <f t="shared" si="143"/>
        <v>0</v>
      </c>
      <c r="AT24" s="162">
        <f t="shared" si="144"/>
        <v>0</v>
      </c>
      <c r="AU24" s="194">
        <f t="shared" ref="AU24:AU29" si="205">FP25</f>
        <v>0</v>
      </c>
      <c r="AV24" s="162">
        <f t="shared" si="146"/>
        <v>0</v>
      </c>
      <c r="AW24" s="162">
        <f t="shared" si="147"/>
        <v>0</v>
      </c>
      <c r="AX24" s="194">
        <f t="shared" ref="AX24:AX29" si="206">FS25</f>
        <v>0</v>
      </c>
      <c r="AY24" s="162">
        <f t="shared" si="149"/>
        <v>0</v>
      </c>
      <c r="AZ24" s="162">
        <f t="shared" si="150"/>
        <v>0</v>
      </c>
      <c r="BA24" s="194">
        <v>0</v>
      </c>
      <c r="BB24" s="162">
        <f t="shared" si="151"/>
        <v>0</v>
      </c>
      <c r="BC24" s="162">
        <f t="shared" si="152"/>
        <v>0</v>
      </c>
      <c r="BD24" s="194">
        <v>0</v>
      </c>
      <c r="BE24" s="162">
        <f t="shared" si="153"/>
        <v>0</v>
      </c>
      <c r="BF24" s="162">
        <f t="shared" si="154"/>
        <v>0</v>
      </c>
      <c r="BG24" s="194">
        <f>FT27</f>
        <v>1.7013007489160428</v>
      </c>
      <c r="BH24" s="162">
        <f t="shared" si="155"/>
        <v>1.8714308238076471</v>
      </c>
      <c r="BI24" s="162">
        <f t="shared" si="35"/>
        <v>0.26734726054394958</v>
      </c>
      <c r="BJ24" s="194">
        <v>0</v>
      </c>
      <c r="BK24" s="162">
        <f t="shared" si="156"/>
        <v>0</v>
      </c>
      <c r="BL24" s="162">
        <f t="shared" si="157"/>
        <v>0</v>
      </c>
      <c r="BM24" s="194">
        <v>0</v>
      </c>
      <c r="BN24" s="162">
        <f t="shared" si="158"/>
        <v>0</v>
      </c>
      <c r="BO24" s="162">
        <f t="shared" si="159"/>
        <v>0</v>
      </c>
      <c r="BP24" s="194">
        <v>0</v>
      </c>
      <c r="BQ24" s="162">
        <f t="shared" si="160"/>
        <v>0</v>
      </c>
      <c r="BR24" s="162">
        <f t="shared" si="161"/>
        <v>0</v>
      </c>
      <c r="BS24" s="194">
        <v>0</v>
      </c>
      <c r="BT24" s="162">
        <f t="shared" si="162"/>
        <v>0</v>
      </c>
      <c r="BU24" s="162">
        <f t="shared" si="163"/>
        <v>0</v>
      </c>
      <c r="BV24" s="194">
        <v>0</v>
      </c>
      <c r="BW24" s="162">
        <f t="shared" si="164"/>
        <v>0</v>
      </c>
      <c r="BX24" s="162">
        <f t="shared" si="165"/>
        <v>0</v>
      </c>
      <c r="BY24" s="194">
        <v>0</v>
      </c>
      <c r="BZ24" s="162">
        <f t="shared" si="166"/>
        <v>0</v>
      </c>
      <c r="CA24" s="162">
        <f t="shared" si="167"/>
        <v>0</v>
      </c>
      <c r="CB24" s="194">
        <f>FT34</f>
        <v>2.2683484430429641</v>
      </c>
      <c r="CC24" s="162">
        <f t="shared" si="168"/>
        <v>2.4951832873472606</v>
      </c>
      <c r="CD24" s="162">
        <f t="shared" si="169"/>
        <v>0.35645475533532295</v>
      </c>
      <c r="CE24" s="194">
        <v>0</v>
      </c>
      <c r="CF24" s="162">
        <f t="shared" si="104"/>
        <v>0</v>
      </c>
      <c r="CG24" s="162">
        <f t="shared" si="170"/>
        <v>0</v>
      </c>
      <c r="CH24" s="194">
        <f>FT36</f>
        <v>15.370910524241232</v>
      </c>
      <c r="CI24" s="162">
        <f t="shared" si="105"/>
        <v>16.908001576665356</v>
      </c>
      <c r="CJ24" s="162">
        <f t="shared" si="171"/>
        <v>2.4154287966664794</v>
      </c>
      <c r="CK24" s="194">
        <f>FT37</f>
        <v>1.8139534883720934</v>
      </c>
      <c r="CL24" s="162">
        <f t="shared" si="172"/>
        <v>1.9953488372093029</v>
      </c>
      <c r="CM24" s="162">
        <f t="shared" si="53"/>
        <v>0.28504983388704325</v>
      </c>
      <c r="CN24" s="194">
        <f>FT38</f>
        <v>0</v>
      </c>
      <c r="CO24" s="165">
        <f t="shared" si="106"/>
        <v>0</v>
      </c>
      <c r="CP24" s="165">
        <f t="shared" si="107"/>
        <v>0</v>
      </c>
      <c r="CQ24" s="194">
        <f>FT39</f>
        <v>26.079621600315335</v>
      </c>
      <c r="CR24" s="165">
        <f t="shared" si="173"/>
        <v>28.687583760346872</v>
      </c>
      <c r="CS24" s="165">
        <f t="shared" si="174"/>
        <v>4.0982262514781249</v>
      </c>
      <c r="CT24" s="194">
        <f>FT40</f>
        <v>0</v>
      </c>
      <c r="CU24" s="165">
        <f t="shared" si="175"/>
        <v>0</v>
      </c>
      <c r="CV24" s="165">
        <f t="shared" si="176"/>
        <v>0</v>
      </c>
      <c r="CW24" s="194">
        <f>FT41</f>
        <v>1.2093023255813955</v>
      </c>
      <c r="CX24" s="165">
        <f t="shared" si="177"/>
        <v>1.3302325581395351</v>
      </c>
      <c r="CY24" s="165">
        <f t="shared" si="178"/>
        <v>0.19003322259136216</v>
      </c>
      <c r="CZ24" s="194">
        <f>FT42</f>
        <v>20.808908159243202</v>
      </c>
      <c r="DA24" s="165">
        <f t="shared" si="179"/>
        <v>22.889798975167526</v>
      </c>
      <c r="DB24" s="165">
        <f t="shared" si="180"/>
        <v>3.8149664958612544</v>
      </c>
      <c r="DC24" s="194">
        <f>FT43</f>
        <v>11.134804887662595</v>
      </c>
      <c r="DD24" s="165">
        <f t="shared" si="181"/>
        <v>12.248285376428855</v>
      </c>
      <c r="DE24" s="165">
        <f t="shared" si="182"/>
        <v>1.7497550537755509</v>
      </c>
      <c r="DF24" s="194">
        <f>FT44</f>
        <v>0</v>
      </c>
      <c r="DG24" s="162">
        <f t="shared" si="183"/>
        <v>0</v>
      </c>
      <c r="DH24" s="162">
        <f t="shared" si="184"/>
        <v>0</v>
      </c>
      <c r="DI24" s="194">
        <f>FT45</f>
        <v>0</v>
      </c>
      <c r="DJ24" s="162">
        <f t="shared" si="185"/>
        <v>0</v>
      </c>
      <c r="DK24" s="162">
        <f t="shared" si="186"/>
        <v>0</v>
      </c>
      <c r="DL24" s="194">
        <f>FT46</f>
        <v>0</v>
      </c>
      <c r="DM24" s="162">
        <f t="shared" si="187"/>
        <v>0</v>
      </c>
      <c r="DN24" s="162">
        <f t="shared" si="188"/>
        <v>0</v>
      </c>
      <c r="DO24" s="194">
        <v>0</v>
      </c>
      <c r="DP24" s="162">
        <f t="shared" si="108"/>
        <v>0</v>
      </c>
      <c r="DQ24" s="162">
        <f t="shared" si="109"/>
        <v>0</v>
      </c>
      <c r="DR24" s="194">
        <f>FT48</f>
        <v>0</v>
      </c>
      <c r="DS24" s="162">
        <f t="shared" si="110"/>
        <v>0</v>
      </c>
      <c r="DT24" s="162">
        <f t="shared" si="189"/>
        <v>0</v>
      </c>
      <c r="DU24" s="194">
        <v>6.9590067008277492</v>
      </c>
      <c r="DV24" s="162">
        <v>7.6549073709105251</v>
      </c>
      <c r="DW24" s="162">
        <v>1.0935581958443608</v>
      </c>
      <c r="DX24" s="194">
        <v>0</v>
      </c>
      <c r="DY24" s="162">
        <f t="shared" si="111"/>
        <v>0</v>
      </c>
      <c r="DZ24" s="162">
        <f t="shared" si="112"/>
        <v>0</v>
      </c>
      <c r="EA24" s="194">
        <f>FT51</f>
        <v>0</v>
      </c>
      <c r="EB24" s="162">
        <f t="shared" si="190"/>
        <v>0</v>
      </c>
      <c r="EC24" s="162">
        <f t="shared" si="191"/>
        <v>0</v>
      </c>
      <c r="ED24" s="194">
        <f>FT52</f>
        <v>0</v>
      </c>
      <c r="EE24" s="162">
        <f t="shared" si="113"/>
        <v>0</v>
      </c>
      <c r="EF24" s="162">
        <f t="shared" si="192"/>
        <v>0</v>
      </c>
      <c r="EG24" s="194">
        <f>FT53</f>
        <v>0</v>
      </c>
      <c r="EH24" s="162">
        <f t="shared" si="193"/>
        <v>0</v>
      </c>
      <c r="EI24" s="162">
        <f t="shared" si="194"/>
        <v>0</v>
      </c>
      <c r="EJ24" s="194">
        <f>FT54</f>
        <v>0</v>
      </c>
      <c r="EK24" s="162">
        <f t="shared" si="114"/>
        <v>0</v>
      </c>
      <c r="EL24" s="162">
        <f t="shared" si="195"/>
        <v>0</v>
      </c>
      <c r="EM24" s="194">
        <v>0</v>
      </c>
      <c r="EN24" s="165">
        <f t="shared" si="115"/>
        <v>0</v>
      </c>
      <c r="EO24" s="165">
        <f t="shared" si="116"/>
        <v>0</v>
      </c>
      <c r="EP24" s="194">
        <v>0</v>
      </c>
      <c r="EQ24" s="165">
        <f t="shared" si="117"/>
        <v>0</v>
      </c>
      <c r="ER24" s="165">
        <f t="shared" si="196"/>
        <v>0</v>
      </c>
      <c r="ES24" s="194">
        <v>0</v>
      </c>
      <c r="ET24" s="165">
        <f t="shared" si="118"/>
        <v>0</v>
      </c>
      <c r="EU24" s="165">
        <f t="shared" si="197"/>
        <v>0</v>
      </c>
      <c r="EX24" s="152">
        <v>20</v>
      </c>
      <c r="EY24" s="153">
        <v>251178.97281853878</v>
      </c>
      <c r="EZ24" s="153">
        <v>8790.3303131973244</v>
      </c>
      <c r="FA24" s="153">
        <v>7535.3691845561625</v>
      </c>
      <c r="FB24" s="153">
        <v>12558.948640926936</v>
      </c>
      <c r="FC24" s="153">
        <v>37676.845922780805</v>
      </c>
      <c r="FD24" s="154">
        <v>20</v>
      </c>
      <c r="FE24" s="155"/>
      <c r="FF24" s="153"/>
      <c r="FG24" s="153"/>
      <c r="FH24" s="153"/>
      <c r="FI24" s="153"/>
      <c r="FJ24" s="153"/>
      <c r="FK24" s="153"/>
      <c r="FL24" s="156">
        <f>SUM(FE24:FK24)</f>
        <v>0</v>
      </c>
      <c r="FM24" s="155"/>
      <c r="FN24" s="153"/>
      <c r="FO24" s="153"/>
      <c r="FP24" s="153"/>
      <c r="FQ24" s="153"/>
      <c r="FR24" s="153"/>
      <c r="FS24" s="153"/>
      <c r="FT24" s="153"/>
      <c r="FU24" s="156"/>
      <c r="FV24" s="157">
        <v>20</v>
      </c>
      <c r="FW24" s="158">
        <v>5070.6933120000176</v>
      </c>
      <c r="FX24" s="158">
        <v>0</v>
      </c>
      <c r="FY24" s="158"/>
      <c r="FZ24" s="158">
        <f t="shared" si="83"/>
        <v>5070.6933120000176</v>
      </c>
      <c r="GA24" s="159">
        <f>FZ24+BA10+FL24</f>
        <v>322811.16019200004</v>
      </c>
    </row>
    <row r="25" spans="1:188">
      <c r="A25" s="190" t="s">
        <v>341</v>
      </c>
      <c r="B25" s="191">
        <v>0</v>
      </c>
      <c r="C25" s="162">
        <f t="shared" si="119"/>
        <v>0</v>
      </c>
      <c r="D25" s="163">
        <f t="shared" si="6"/>
        <v>0</v>
      </c>
      <c r="E25" s="191">
        <v>0</v>
      </c>
      <c r="F25" s="162">
        <f t="shared" si="120"/>
        <v>0</v>
      </c>
      <c r="G25" s="162">
        <f t="shared" si="121"/>
        <v>0</v>
      </c>
      <c r="H25" s="191">
        <f t="shared" si="201"/>
        <v>0</v>
      </c>
      <c r="I25" s="162">
        <f t="shared" si="122"/>
        <v>0</v>
      </c>
      <c r="J25" s="162">
        <f t="shared" si="123"/>
        <v>0</v>
      </c>
      <c r="K25" s="191"/>
      <c r="L25" s="162">
        <f t="shared" si="198"/>
        <v>0</v>
      </c>
      <c r="M25" s="162">
        <f t="shared" si="199"/>
        <v>0</v>
      </c>
      <c r="N25" s="191">
        <v>0</v>
      </c>
      <c r="O25" s="162">
        <f t="shared" si="124"/>
        <v>0</v>
      </c>
      <c r="P25" s="162">
        <f t="shared" si="125"/>
        <v>0</v>
      </c>
      <c r="Q25" s="191">
        <v>0</v>
      </c>
      <c r="R25" s="162">
        <f t="shared" si="126"/>
        <v>0</v>
      </c>
      <c r="S25" s="162">
        <f t="shared" si="127"/>
        <v>0</v>
      </c>
      <c r="T25" s="191">
        <v>0</v>
      </c>
      <c r="U25" s="162">
        <f t="shared" si="128"/>
        <v>0</v>
      </c>
      <c r="V25" s="162">
        <f t="shared" si="129"/>
        <v>0</v>
      </c>
      <c r="W25" s="191">
        <v>0</v>
      </c>
      <c r="X25" s="195">
        <f t="shared" si="100"/>
        <v>0</v>
      </c>
      <c r="Y25" s="162">
        <f t="shared" si="101"/>
        <v>0</v>
      </c>
      <c r="Z25" s="191">
        <v>0</v>
      </c>
      <c r="AA25" s="162">
        <f t="shared" si="130"/>
        <v>0</v>
      </c>
      <c r="AB25" s="162">
        <f t="shared" si="131"/>
        <v>0</v>
      </c>
      <c r="AC25" s="191">
        <v>0</v>
      </c>
      <c r="AD25" s="162">
        <f t="shared" si="102"/>
        <v>0</v>
      </c>
      <c r="AE25" s="162">
        <f t="shared" si="132"/>
        <v>0</v>
      </c>
      <c r="AF25" s="191">
        <v>0</v>
      </c>
      <c r="AG25" s="162">
        <f t="shared" si="103"/>
        <v>0</v>
      </c>
      <c r="AH25" s="162">
        <f t="shared" si="133"/>
        <v>0</v>
      </c>
      <c r="AI25" s="191">
        <f t="shared" si="202"/>
        <v>0</v>
      </c>
      <c r="AJ25" s="162">
        <f t="shared" si="135"/>
        <v>0</v>
      </c>
      <c r="AK25" s="162">
        <f t="shared" si="136"/>
        <v>0</v>
      </c>
      <c r="AL25" s="191">
        <f t="shared" si="203"/>
        <v>0</v>
      </c>
      <c r="AM25" s="162">
        <f t="shared" si="138"/>
        <v>0</v>
      </c>
      <c r="AN25" s="162">
        <f t="shared" si="139"/>
        <v>0</v>
      </c>
      <c r="AO25" s="191">
        <f t="shared" si="204"/>
        <v>0</v>
      </c>
      <c r="AP25" s="162">
        <f t="shared" si="141"/>
        <v>0</v>
      </c>
      <c r="AQ25" s="162">
        <f t="shared" si="142"/>
        <v>0</v>
      </c>
      <c r="AR25" s="191"/>
      <c r="AS25" s="162">
        <f t="shared" si="143"/>
        <v>0</v>
      </c>
      <c r="AT25" s="162">
        <f t="shared" si="144"/>
        <v>0</v>
      </c>
      <c r="AU25" s="191">
        <f t="shared" si="205"/>
        <v>0</v>
      </c>
      <c r="AV25" s="162">
        <f t="shared" si="146"/>
        <v>0</v>
      </c>
      <c r="AW25" s="162">
        <f t="shared" si="147"/>
        <v>0</v>
      </c>
      <c r="AX25" s="191">
        <f t="shared" si="206"/>
        <v>0</v>
      </c>
      <c r="AY25" s="162">
        <f t="shared" si="149"/>
        <v>0</v>
      </c>
      <c r="AZ25" s="162">
        <f t="shared" si="150"/>
        <v>0</v>
      </c>
      <c r="BA25" s="191">
        <v>0</v>
      </c>
      <c r="BB25" s="162">
        <f t="shared" si="151"/>
        <v>0</v>
      </c>
      <c r="BC25" s="162">
        <f t="shared" si="152"/>
        <v>0</v>
      </c>
      <c r="BD25" s="191">
        <v>0</v>
      </c>
      <c r="BE25" s="162">
        <f t="shared" si="153"/>
        <v>0</v>
      </c>
      <c r="BF25" s="162">
        <f t="shared" si="154"/>
        <v>0</v>
      </c>
      <c r="BG25" s="191">
        <v>0</v>
      </c>
      <c r="BH25" s="162">
        <f t="shared" si="155"/>
        <v>0</v>
      </c>
      <c r="BI25" s="162">
        <f t="shared" si="35"/>
        <v>0</v>
      </c>
      <c r="BJ25" s="191">
        <v>0</v>
      </c>
      <c r="BK25" s="162">
        <f t="shared" si="156"/>
        <v>0</v>
      </c>
      <c r="BL25" s="162">
        <f t="shared" si="157"/>
        <v>0</v>
      </c>
      <c r="BM25" s="191">
        <v>0</v>
      </c>
      <c r="BN25" s="162">
        <f t="shared" si="158"/>
        <v>0</v>
      </c>
      <c r="BO25" s="162">
        <f t="shared" si="159"/>
        <v>0</v>
      </c>
      <c r="BP25" s="191">
        <v>0</v>
      </c>
      <c r="BQ25" s="162">
        <f t="shared" si="160"/>
        <v>0</v>
      </c>
      <c r="BR25" s="162">
        <f t="shared" si="161"/>
        <v>0</v>
      </c>
      <c r="BS25" s="191">
        <v>0</v>
      </c>
      <c r="BT25" s="162">
        <f t="shared" si="162"/>
        <v>0</v>
      </c>
      <c r="BU25" s="162">
        <f t="shared" si="163"/>
        <v>0</v>
      </c>
      <c r="BV25" s="191">
        <v>0</v>
      </c>
      <c r="BW25" s="162">
        <f t="shared" si="164"/>
        <v>0</v>
      </c>
      <c r="BX25" s="162">
        <f t="shared" si="165"/>
        <v>0</v>
      </c>
      <c r="BY25" s="191">
        <v>0</v>
      </c>
      <c r="BZ25" s="162">
        <f t="shared" si="166"/>
        <v>0</v>
      </c>
      <c r="CA25" s="162">
        <f t="shared" si="167"/>
        <v>0</v>
      </c>
      <c r="CB25" s="191">
        <v>0</v>
      </c>
      <c r="CC25" s="162">
        <f t="shared" si="168"/>
        <v>0</v>
      </c>
      <c r="CD25" s="162">
        <f t="shared" si="169"/>
        <v>0</v>
      </c>
      <c r="CE25" s="191">
        <v>0</v>
      </c>
      <c r="CF25" s="162">
        <f t="shared" si="104"/>
        <v>0</v>
      </c>
      <c r="CG25" s="162">
        <f t="shared" si="170"/>
        <v>0</v>
      </c>
      <c r="CH25" s="191">
        <v>0</v>
      </c>
      <c r="CI25" s="162">
        <f t="shared" si="105"/>
        <v>0</v>
      </c>
      <c r="CJ25" s="162">
        <f t="shared" si="171"/>
        <v>0</v>
      </c>
      <c r="CK25" s="191">
        <v>0</v>
      </c>
      <c r="CL25" s="162">
        <f t="shared" si="172"/>
        <v>0</v>
      </c>
      <c r="CM25" s="162">
        <f t="shared" si="53"/>
        <v>0</v>
      </c>
      <c r="CN25" s="169">
        <v>0</v>
      </c>
      <c r="CO25" s="165">
        <f t="shared" si="106"/>
        <v>0</v>
      </c>
      <c r="CP25" s="165">
        <f t="shared" si="107"/>
        <v>0</v>
      </c>
      <c r="CQ25" s="169">
        <v>0</v>
      </c>
      <c r="CR25" s="165">
        <f t="shared" si="173"/>
        <v>0</v>
      </c>
      <c r="CS25" s="165">
        <f t="shared" si="174"/>
        <v>0</v>
      </c>
      <c r="CT25" s="169">
        <v>0</v>
      </c>
      <c r="CU25" s="165">
        <f t="shared" si="175"/>
        <v>0</v>
      </c>
      <c r="CV25" s="165">
        <f t="shared" si="176"/>
        <v>0</v>
      </c>
      <c r="CW25" s="169">
        <v>0</v>
      </c>
      <c r="CX25" s="165">
        <f t="shared" si="177"/>
        <v>0</v>
      </c>
      <c r="CY25" s="165">
        <f t="shared" si="178"/>
        <v>0</v>
      </c>
      <c r="CZ25" s="169">
        <v>1597</v>
      </c>
      <c r="DA25" s="165">
        <f t="shared" si="179"/>
        <v>1756.7</v>
      </c>
      <c r="DB25" s="165">
        <f t="shared" si="180"/>
        <v>292.78333333333336</v>
      </c>
      <c r="DC25" s="169">
        <v>0</v>
      </c>
      <c r="DD25" s="165">
        <f t="shared" si="181"/>
        <v>0</v>
      </c>
      <c r="DE25" s="165">
        <f t="shared" si="182"/>
        <v>0</v>
      </c>
      <c r="DF25" s="191">
        <v>0</v>
      </c>
      <c r="DG25" s="162">
        <f t="shared" si="183"/>
        <v>0</v>
      </c>
      <c r="DH25" s="162">
        <f t="shared" si="184"/>
        <v>0</v>
      </c>
      <c r="DI25" s="191">
        <v>0</v>
      </c>
      <c r="DJ25" s="162">
        <f t="shared" si="185"/>
        <v>0</v>
      </c>
      <c r="DK25" s="162">
        <f t="shared" si="186"/>
        <v>0</v>
      </c>
      <c r="DL25" s="191">
        <v>0</v>
      </c>
      <c r="DM25" s="162">
        <f t="shared" si="187"/>
        <v>0</v>
      </c>
      <c r="DN25" s="162">
        <f t="shared" si="188"/>
        <v>0</v>
      </c>
      <c r="DO25" s="191">
        <v>0</v>
      </c>
      <c r="DP25" s="162">
        <f t="shared" si="108"/>
        <v>0</v>
      </c>
      <c r="DQ25" s="162">
        <f t="shared" si="109"/>
        <v>0</v>
      </c>
      <c r="DR25" s="191">
        <v>0</v>
      </c>
      <c r="DS25" s="162">
        <f t="shared" si="110"/>
        <v>0</v>
      </c>
      <c r="DT25" s="162">
        <f t="shared" si="189"/>
        <v>0</v>
      </c>
      <c r="DU25" s="191">
        <v>0</v>
      </c>
      <c r="DV25" s="162">
        <v>0</v>
      </c>
      <c r="DW25" s="162">
        <v>0</v>
      </c>
      <c r="DX25" s="191">
        <v>0</v>
      </c>
      <c r="DY25" s="162">
        <f t="shared" si="111"/>
        <v>0</v>
      </c>
      <c r="DZ25" s="162">
        <f t="shared" si="112"/>
        <v>0</v>
      </c>
      <c r="EA25" s="191">
        <v>0</v>
      </c>
      <c r="EB25" s="162">
        <f t="shared" si="190"/>
        <v>0</v>
      </c>
      <c r="EC25" s="162">
        <f t="shared" si="191"/>
        <v>0</v>
      </c>
      <c r="ED25" s="191">
        <v>0</v>
      </c>
      <c r="EE25" s="162">
        <f t="shared" si="113"/>
        <v>0</v>
      </c>
      <c r="EF25" s="162">
        <f t="shared" si="192"/>
        <v>0</v>
      </c>
      <c r="EG25" s="191">
        <v>0</v>
      </c>
      <c r="EH25" s="162">
        <f t="shared" si="193"/>
        <v>0</v>
      </c>
      <c r="EI25" s="162">
        <f t="shared" si="194"/>
        <v>0</v>
      </c>
      <c r="EJ25" s="191">
        <v>0</v>
      </c>
      <c r="EK25" s="162">
        <f t="shared" si="114"/>
        <v>0</v>
      </c>
      <c r="EL25" s="162">
        <f t="shared" si="195"/>
        <v>0</v>
      </c>
      <c r="EM25" s="191">
        <v>0</v>
      </c>
      <c r="EN25" s="165">
        <f t="shared" si="115"/>
        <v>0</v>
      </c>
      <c r="EO25" s="165">
        <f t="shared" si="116"/>
        <v>0</v>
      </c>
      <c r="EP25" s="191">
        <v>0</v>
      </c>
      <c r="EQ25" s="165">
        <f t="shared" si="117"/>
        <v>0</v>
      </c>
      <c r="ER25" s="165">
        <f t="shared" si="196"/>
        <v>0</v>
      </c>
      <c r="ES25" s="191">
        <v>0</v>
      </c>
      <c r="ET25" s="165">
        <f t="shared" si="118"/>
        <v>0</v>
      </c>
      <c r="EU25" s="165">
        <f t="shared" si="197"/>
        <v>0</v>
      </c>
      <c r="EX25" s="152"/>
      <c r="EY25" s="153"/>
      <c r="EZ25" s="153"/>
      <c r="FA25" s="153"/>
      <c r="FB25" s="153"/>
      <c r="FC25" s="153"/>
      <c r="FD25" s="154"/>
      <c r="FE25" s="155"/>
      <c r="FF25" s="153"/>
      <c r="FG25" s="153"/>
      <c r="FH25" s="153"/>
      <c r="FI25" s="153"/>
      <c r="FJ25" s="153"/>
      <c r="FK25" s="153"/>
      <c r="FL25" s="156"/>
      <c r="FM25" s="155"/>
      <c r="FN25" s="153"/>
      <c r="FO25" s="153"/>
      <c r="FP25" s="153"/>
      <c r="FQ25" s="153"/>
      <c r="FR25" s="153"/>
      <c r="FS25" s="153"/>
      <c r="FT25" s="153"/>
      <c r="FU25" s="156"/>
      <c r="FV25" s="157"/>
      <c r="FW25" s="158"/>
      <c r="FX25" s="158"/>
      <c r="FY25" s="158"/>
      <c r="FZ25" s="158"/>
      <c r="GA25" s="159"/>
    </row>
    <row r="26" spans="1:188">
      <c r="A26" s="190" t="s">
        <v>342</v>
      </c>
      <c r="B26" s="191">
        <v>0</v>
      </c>
      <c r="C26" s="162">
        <f t="shared" si="119"/>
        <v>0</v>
      </c>
      <c r="D26" s="163">
        <f t="shared" si="6"/>
        <v>0</v>
      </c>
      <c r="E26" s="191">
        <v>0</v>
      </c>
      <c r="F26" s="162">
        <f t="shared" si="120"/>
        <v>0</v>
      </c>
      <c r="G26" s="162">
        <f t="shared" si="121"/>
        <v>0</v>
      </c>
      <c r="H26" s="191">
        <f t="shared" si="201"/>
        <v>0</v>
      </c>
      <c r="I26" s="162">
        <f t="shared" si="122"/>
        <v>0</v>
      </c>
      <c r="J26" s="162">
        <f t="shared" si="123"/>
        <v>0</v>
      </c>
      <c r="K26" s="191"/>
      <c r="L26" s="162">
        <f t="shared" si="198"/>
        <v>0</v>
      </c>
      <c r="M26" s="162">
        <f t="shared" si="199"/>
        <v>0</v>
      </c>
      <c r="N26" s="191">
        <v>0</v>
      </c>
      <c r="O26" s="162">
        <f t="shared" si="124"/>
        <v>0</v>
      </c>
      <c r="P26" s="162">
        <f t="shared" si="125"/>
        <v>0</v>
      </c>
      <c r="Q26" s="191">
        <v>0</v>
      </c>
      <c r="R26" s="162">
        <f t="shared" si="126"/>
        <v>0</v>
      </c>
      <c r="S26" s="162">
        <f t="shared" si="127"/>
        <v>0</v>
      </c>
      <c r="T26" s="191">
        <v>0</v>
      </c>
      <c r="U26" s="162">
        <f t="shared" si="128"/>
        <v>0</v>
      </c>
      <c r="V26" s="162">
        <f t="shared" si="129"/>
        <v>0</v>
      </c>
      <c r="W26" s="191">
        <v>0</v>
      </c>
      <c r="X26" s="162">
        <f>W26*1.1</f>
        <v>0</v>
      </c>
      <c r="Y26" s="162">
        <f>X26/$Y$1</f>
        <v>0</v>
      </c>
      <c r="Z26" s="191">
        <v>0</v>
      </c>
      <c r="AA26" s="162">
        <f t="shared" si="130"/>
        <v>0</v>
      </c>
      <c r="AB26" s="162">
        <f t="shared" si="131"/>
        <v>0</v>
      </c>
      <c r="AC26" s="191">
        <v>0</v>
      </c>
      <c r="AD26" s="162">
        <f t="shared" si="102"/>
        <v>0</v>
      </c>
      <c r="AE26" s="162">
        <f t="shared" si="132"/>
        <v>0</v>
      </c>
      <c r="AF26" s="191">
        <v>0</v>
      </c>
      <c r="AG26" s="162">
        <f t="shared" si="103"/>
        <v>0</v>
      </c>
      <c r="AH26" s="162">
        <f t="shared" si="133"/>
        <v>0</v>
      </c>
      <c r="AI26" s="191">
        <f t="shared" si="202"/>
        <v>6850.7861635220133</v>
      </c>
      <c r="AJ26" s="162">
        <f t="shared" si="135"/>
        <v>7535.8647798742149</v>
      </c>
      <c r="AK26" s="162">
        <f t="shared" si="136"/>
        <v>1076.552111410602</v>
      </c>
      <c r="AL26" s="191">
        <f t="shared" si="203"/>
        <v>0</v>
      </c>
      <c r="AM26" s="162">
        <f t="shared" si="138"/>
        <v>0</v>
      </c>
      <c r="AN26" s="162">
        <f t="shared" si="139"/>
        <v>0</v>
      </c>
      <c r="AO26" s="191">
        <f t="shared" si="204"/>
        <v>68.507861635220124</v>
      </c>
      <c r="AP26" s="162">
        <f t="shared" si="141"/>
        <v>75.35864779874214</v>
      </c>
      <c r="AQ26" s="162">
        <f t="shared" si="142"/>
        <v>10.76552111410602</v>
      </c>
      <c r="AR26" s="191">
        <f>FM27</f>
        <v>1701.3007489160427</v>
      </c>
      <c r="AS26" s="162">
        <f t="shared" si="143"/>
        <v>1871.4308238076471</v>
      </c>
      <c r="AT26" s="162">
        <f t="shared" si="144"/>
        <v>267.34726054394957</v>
      </c>
      <c r="AU26" s="191">
        <f t="shared" si="205"/>
        <v>85.065037445802133</v>
      </c>
      <c r="AV26" s="162">
        <f t="shared" si="146"/>
        <v>93.571541190382348</v>
      </c>
      <c r="AW26" s="162">
        <f t="shared" si="147"/>
        <v>13.367363027197479</v>
      </c>
      <c r="AX26" s="191">
        <f t="shared" si="206"/>
        <v>0.85065037445802139</v>
      </c>
      <c r="AY26" s="162">
        <f t="shared" si="149"/>
        <v>0.93571541190382357</v>
      </c>
      <c r="AZ26" s="162">
        <f t="shared" si="150"/>
        <v>0.13367363027197479</v>
      </c>
      <c r="BA26" s="191">
        <v>0</v>
      </c>
      <c r="BB26" s="162">
        <f t="shared" si="151"/>
        <v>0</v>
      </c>
      <c r="BC26" s="162">
        <f t="shared" si="152"/>
        <v>0</v>
      </c>
      <c r="BD26" s="191">
        <v>0</v>
      </c>
      <c r="BE26" s="162">
        <f t="shared" si="153"/>
        <v>0</v>
      </c>
      <c r="BF26" s="162">
        <f t="shared" si="154"/>
        <v>0</v>
      </c>
      <c r="BG26" s="191">
        <v>0</v>
      </c>
      <c r="BH26" s="162">
        <f t="shared" si="155"/>
        <v>0</v>
      </c>
      <c r="BI26" s="162">
        <f t="shared" si="35"/>
        <v>0</v>
      </c>
      <c r="BJ26" s="191">
        <v>0</v>
      </c>
      <c r="BK26" s="162">
        <f t="shared" si="156"/>
        <v>0</v>
      </c>
      <c r="BL26" s="162">
        <f t="shared" si="157"/>
        <v>0</v>
      </c>
      <c r="BM26" s="191">
        <v>0</v>
      </c>
      <c r="BN26" s="162">
        <f t="shared" si="158"/>
        <v>0</v>
      </c>
      <c r="BO26" s="162">
        <f t="shared" si="159"/>
        <v>0</v>
      </c>
      <c r="BP26" s="191">
        <v>0</v>
      </c>
      <c r="BQ26" s="162">
        <f t="shared" si="160"/>
        <v>0</v>
      </c>
      <c r="BR26" s="162">
        <f t="shared" si="161"/>
        <v>0</v>
      </c>
      <c r="BS26" s="191">
        <v>0</v>
      </c>
      <c r="BT26" s="162">
        <f t="shared" si="162"/>
        <v>0</v>
      </c>
      <c r="BU26" s="162">
        <f t="shared" si="163"/>
        <v>0</v>
      </c>
      <c r="BV26" s="191">
        <v>0</v>
      </c>
      <c r="BW26" s="162">
        <f t="shared" si="164"/>
        <v>0</v>
      </c>
      <c r="BX26" s="162">
        <f t="shared" si="165"/>
        <v>0</v>
      </c>
      <c r="BY26" s="191">
        <v>0</v>
      </c>
      <c r="BZ26" s="162">
        <f t="shared" si="166"/>
        <v>0</v>
      </c>
      <c r="CA26" s="162">
        <f t="shared" si="167"/>
        <v>0</v>
      </c>
      <c r="CB26" s="191">
        <v>0</v>
      </c>
      <c r="CC26" s="162">
        <f t="shared" si="168"/>
        <v>0</v>
      </c>
      <c r="CD26" s="162">
        <f t="shared" si="169"/>
        <v>0</v>
      </c>
      <c r="CE26" s="191">
        <v>0</v>
      </c>
      <c r="CF26" s="162">
        <f t="shared" si="104"/>
        <v>0</v>
      </c>
      <c r="CG26" s="162">
        <f t="shared" si="170"/>
        <v>0</v>
      </c>
      <c r="CH26" s="191">
        <v>0</v>
      </c>
      <c r="CI26" s="162">
        <f t="shared" si="105"/>
        <v>0</v>
      </c>
      <c r="CJ26" s="162">
        <f t="shared" si="171"/>
        <v>0</v>
      </c>
      <c r="CK26" s="191">
        <v>0</v>
      </c>
      <c r="CL26" s="162">
        <f t="shared" si="172"/>
        <v>0</v>
      </c>
      <c r="CM26" s="162">
        <f t="shared" si="53"/>
        <v>0</v>
      </c>
      <c r="CN26" s="196">
        <v>0</v>
      </c>
      <c r="CO26" s="197">
        <f t="shared" si="106"/>
        <v>0</v>
      </c>
      <c r="CP26" s="197">
        <f t="shared" si="107"/>
        <v>0</v>
      </c>
      <c r="CQ26" s="196">
        <v>0</v>
      </c>
      <c r="CR26" s="197">
        <f t="shared" si="173"/>
        <v>0</v>
      </c>
      <c r="CS26" s="197">
        <f t="shared" si="174"/>
        <v>0</v>
      </c>
      <c r="CT26" s="196">
        <v>0</v>
      </c>
      <c r="CU26" s="197">
        <f t="shared" si="175"/>
        <v>0</v>
      </c>
      <c r="CV26" s="197">
        <f t="shared" si="176"/>
        <v>0</v>
      </c>
      <c r="CW26" s="196">
        <v>0</v>
      </c>
      <c r="CX26" s="197">
        <f t="shared" si="177"/>
        <v>0</v>
      </c>
      <c r="CY26" s="197">
        <f t="shared" si="178"/>
        <v>0</v>
      </c>
      <c r="CZ26" s="196">
        <v>106</v>
      </c>
      <c r="DA26" s="197">
        <f t="shared" si="179"/>
        <v>116.60000000000001</v>
      </c>
      <c r="DB26" s="197">
        <f t="shared" si="180"/>
        <v>19.433333333333334</v>
      </c>
      <c r="DC26" s="196">
        <v>0</v>
      </c>
      <c r="DD26" s="197">
        <f t="shared" si="181"/>
        <v>0</v>
      </c>
      <c r="DE26" s="197">
        <f t="shared" si="182"/>
        <v>0</v>
      </c>
      <c r="DF26" s="191">
        <v>0</v>
      </c>
      <c r="DG26" s="162">
        <f t="shared" si="183"/>
        <v>0</v>
      </c>
      <c r="DH26" s="162">
        <f t="shared" si="184"/>
        <v>0</v>
      </c>
      <c r="DI26" s="191">
        <v>0</v>
      </c>
      <c r="DJ26" s="162">
        <f t="shared" si="185"/>
        <v>0</v>
      </c>
      <c r="DK26" s="162">
        <f t="shared" si="186"/>
        <v>0</v>
      </c>
      <c r="DL26" s="191">
        <v>0</v>
      </c>
      <c r="DM26" s="162">
        <f t="shared" si="187"/>
        <v>0</v>
      </c>
      <c r="DN26" s="162">
        <f t="shared" si="188"/>
        <v>0</v>
      </c>
      <c r="DO26" s="191">
        <v>0</v>
      </c>
      <c r="DP26" s="162">
        <f t="shared" si="108"/>
        <v>0</v>
      </c>
      <c r="DQ26" s="162">
        <f t="shared" si="109"/>
        <v>0</v>
      </c>
      <c r="DR26" s="191">
        <v>0</v>
      </c>
      <c r="DS26" s="162">
        <f t="shared" si="110"/>
        <v>0</v>
      </c>
      <c r="DT26" s="162">
        <f t="shared" si="189"/>
        <v>0</v>
      </c>
      <c r="DU26" s="191">
        <v>0</v>
      </c>
      <c r="DV26" s="162">
        <v>0</v>
      </c>
      <c r="DW26" s="162">
        <v>0</v>
      </c>
      <c r="DX26" s="191">
        <v>0</v>
      </c>
      <c r="DY26" s="162">
        <f t="shared" si="111"/>
        <v>0</v>
      </c>
      <c r="DZ26" s="162">
        <f t="shared" si="112"/>
        <v>0</v>
      </c>
      <c r="EA26" s="191">
        <v>0</v>
      </c>
      <c r="EB26" s="162">
        <f t="shared" si="190"/>
        <v>0</v>
      </c>
      <c r="EC26" s="162">
        <f t="shared" si="191"/>
        <v>0</v>
      </c>
      <c r="ED26" s="191">
        <v>0</v>
      </c>
      <c r="EE26" s="162">
        <f t="shared" si="113"/>
        <v>0</v>
      </c>
      <c r="EF26" s="162">
        <f t="shared" si="192"/>
        <v>0</v>
      </c>
      <c r="EG26" s="191">
        <v>0</v>
      </c>
      <c r="EH26" s="162">
        <f t="shared" si="193"/>
        <v>0</v>
      </c>
      <c r="EI26" s="162">
        <f t="shared" si="194"/>
        <v>0</v>
      </c>
      <c r="EJ26" s="191">
        <v>0</v>
      </c>
      <c r="EK26" s="162">
        <f>EJ26*1.1</f>
        <v>0</v>
      </c>
      <c r="EL26" s="162">
        <f>EK26/$EL$1</f>
        <v>0</v>
      </c>
      <c r="EM26" s="191">
        <v>0</v>
      </c>
      <c r="EN26" s="165">
        <f t="shared" si="115"/>
        <v>0</v>
      </c>
      <c r="EO26" s="165">
        <f t="shared" si="116"/>
        <v>0</v>
      </c>
      <c r="EP26" s="191">
        <v>0</v>
      </c>
      <c r="EQ26" s="165">
        <f t="shared" si="117"/>
        <v>0</v>
      </c>
      <c r="ER26" s="165">
        <f t="shared" si="196"/>
        <v>0</v>
      </c>
      <c r="ES26" s="191">
        <v>0</v>
      </c>
      <c r="ET26" s="165">
        <f t="shared" si="118"/>
        <v>0</v>
      </c>
      <c r="EU26" s="165">
        <f t="shared" si="197"/>
        <v>0</v>
      </c>
      <c r="EX26" s="152">
        <v>21</v>
      </c>
      <c r="EY26" s="153">
        <v>293188.33036012907</v>
      </c>
      <c r="EZ26" s="153">
        <v>10359.336586641233</v>
      </c>
      <c r="FA26" s="153">
        <v>8795.6499108038697</v>
      </c>
      <c r="FB26" s="153">
        <v>14659.416518006454</v>
      </c>
      <c r="FC26" s="153">
        <v>43978.249554019356</v>
      </c>
      <c r="FD26" s="154">
        <v>21</v>
      </c>
      <c r="FE26" s="155"/>
      <c r="FF26" s="153"/>
      <c r="FG26" s="153"/>
      <c r="FH26" s="153"/>
      <c r="FI26" s="153"/>
      <c r="FJ26" s="153"/>
      <c r="FK26" s="153"/>
      <c r="FL26" s="156">
        <f t="shared" ref="FL26:FL55" si="207">SUM(FE26:FK26)</f>
        <v>0</v>
      </c>
      <c r="FM26" s="155"/>
      <c r="FN26" s="153"/>
      <c r="FO26" s="153"/>
      <c r="FP26" s="153"/>
      <c r="FQ26" s="153"/>
      <c r="FR26" s="153"/>
      <c r="FS26" s="153"/>
      <c r="FT26" s="153"/>
      <c r="FU26" s="156"/>
      <c r="FV26" s="157">
        <v>21</v>
      </c>
      <c r="FW26" s="158">
        <v>8873.7132960000308</v>
      </c>
      <c r="FX26" s="158"/>
      <c r="FY26" s="158"/>
      <c r="FZ26" s="158">
        <f t="shared" si="83"/>
        <v>8873.7132960000308</v>
      </c>
      <c r="GA26" s="159">
        <f>FZ26+BD10+FL26</f>
        <v>379854.69622560003</v>
      </c>
    </row>
    <row r="27" spans="1:188">
      <c r="A27" s="190" t="s">
        <v>343</v>
      </c>
      <c r="B27" s="191">
        <v>0</v>
      </c>
      <c r="C27" s="162">
        <f t="shared" si="119"/>
        <v>0</v>
      </c>
      <c r="D27" s="163">
        <f t="shared" si="6"/>
        <v>0</v>
      </c>
      <c r="E27" s="162">
        <f>D27*1.1</f>
        <v>0</v>
      </c>
      <c r="F27" s="162">
        <f t="shared" si="120"/>
        <v>0</v>
      </c>
      <c r="G27" s="162">
        <f t="shared" si="121"/>
        <v>0</v>
      </c>
      <c r="H27" s="162">
        <f t="shared" si="201"/>
        <v>0</v>
      </c>
      <c r="I27" s="162">
        <f t="shared" si="122"/>
        <v>0</v>
      </c>
      <c r="J27" s="162">
        <f t="shared" si="123"/>
        <v>0</v>
      </c>
      <c r="K27" s="191"/>
      <c r="L27" s="162">
        <f t="shared" si="198"/>
        <v>0</v>
      </c>
      <c r="M27" s="162">
        <f t="shared" si="199"/>
        <v>0</v>
      </c>
      <c r="N27" s="162">
        <v>0</v>
      </c>
      <c r="O27" s="162">
        <f>N27*1.1</f>
        <v>0</v>
      </c>
      <c r="P27" s="162">
        <f t="shared" si="125"/>
        <v>0</v>
      </c>
      <c r="Q27" s="162">
        <v>0</v>
      </c>
      <c r="R27" s="162">
        <f t="shared" si="126"/>
        <v>0</v>
      </c>
      <c r="S27" s="162">
        <f t="shared" si="127"/>
        <v>0</v>
      </c>
      <c r="T27" s="162">
        <v>0</v>
      </c>
      <c r="U27" s="162">
        <f t="shared" si="128"/>
        <v>0</v>
      </c>
      <c r="V27" s="162">
        <f t="shared" si="129"/>
        <v>0</v>
      </c>
      <c r="W27" s="191">
        <v>0</v>
      </c>
      <c r="X27" s="162">
        <f>W27*1.1</f>
        <v>0</v>
      </c>
      <c r="Y27" s="162">
        <f>X27/$Y$1</f>
        <v>0</v>
      </c>
      <c r="Z27" s="162">
        <v>0</v>
      </c>
      <c r="AA27" s="162">
        <f t="shared" si="130"/>
        <v>0</v>
      </c>
      <c r="AB27" s="162">
        <f t="shared" si="131"/>
        <v>0</v>
      </c>
      <c r="AC27" s="162">
        <v>0</v>
      </c>
      <c r="AD27" s="162">
        <f t="shared" si="102"/>
        <v>0</v>
      </c>
      <c r="AE27" s="162">
        <f>AD27/$AE$1</f>
        <v>0</v>
      </c>
      <c r="AF27" s="162">
        <v>0</v>
      </c>
      <c r="AG27" s="162">
        <f>AF27*1.1</f>
        <v>0</v>
      </c>
      <c r="AH27" s="162">
        <f t="shared" si="133"/>
        <v>0</v>
      </c>
      <c r="AI27" s="162">
        <f t="shared" si="202"/>
        <v>0</v>
      </c>
      <c r="AJ27" s="162">
        <f t="shared" si="135"/>
        <v>0</v>
      </c>
      <c r="AK27" s="162">
        <f t="shared" si="136"/>
        <v>0</v>
      </c>
      <c r="AL27" s="162">
        <f t="shared" si="203"/>
        <v>0</v>
      </c>
      <c r="AM27" s="162">
        <f t="shared" si="138"/>
        <v>0</v>
      </c>
      <c r="AN27" s="162">
        <f t="shared" si="139"/>
        <v>0</v>
      </c>
      <c r="AO27" s="162">
        <f t="shared" si="204"/>
        <v>0</v>
      </c>
      <c r="AP27" s="162">
        <f t="shared" si="141"/>
        <v>0</v>
      </c>
      <c r="AQ27" s="162">
        <f t="shared" si="142"/>
        <v>0</v>
      </c>
      <c r="AR27" s="162">
        <f>FM28</f>
        <v>0</v>
      </c>
      <c r="AS27" s="162">
        <f t="shared" si="143"/>
        <v>0</v>
      </c>
      <c r="AT27" s="162">
        <f t="shared" si="144"/>
        <v>0</v>
      </c>
      <c r="AU27" s="162">
        <f t="shared" si="205"/>
        <v>0</v>
      </c>
      <c r="AV27" s="162">
        <f t="shared" si="146"/>
        <v>0</v>
      </c>
      <c r="AW27" s="162">
        <f t="shared" si="147"/>
        <v>0</v>
      </c>
      <c r="AX27" s="162">
        <f t="shared" si="206"/>
        <v>0</v>
      </c>
      <c r="AY27" s="162">
        <f t="shared" si="149"/>
        <v>0</v>
      </c>
      <c r="AZ27" s="162">
        <f t="shared" si="150"/>
        <v>0</v>
      </c>
      <c r="BA27" s="162">
        <v>0</v>
      </c>
      <c r="BB27" s="162">
        <f t="shared" si="151"/>
        <v>0</v>
      </c>
      <c r="BC27" s="162">
        <f t="shared" si="152"/>
        <v>0</v>
      </c>
      <c r="BD27" s="162">
        <v>0</v>
      </c>
      <c r="BE27" s="162">
        <f t="shared" si="153"/>
        <v>0</v>
      </c>
      <c r="BF27" s="162">
        <f t="shared" si="154"/>
        <v>0</v>
      </c>
      <c r="BG27" s="162">
        <v>0</v>
      </c>
      <c r="BH27" s="162">
        <f t="shared" si="155"/>
        <v>0</v>
      </c>
      <c r="BI27" s="162">
        <f t="shared" si="35"/>
        <v>0</v>
      </c>
      <c r="BJ27" s="162">
        <v>0</v>
      </c>
      <c r="BK27" s="162">
        <f t="shared" si="156"/>
        <v>0</v>
      </c>
      <c r="BL27" s="162">
        <f t="shared" si="157"/>
        <v>0</v>
      </c>
      <c r="BM27" s="162">
        <v>0</v>
      </c>
      <c r="BN27" s="162">
        <f t="shared" si="158"/>
        <v>0</v>
      </c>
      <c r="BO27" s="162">
        <f t="shared" si="159"/>
        <v>0</v>
      </c>
      <c r="BP27" s="162">
        <v>0</v>
      </c>
      <c r="BQ27" s="162">
        <f t="shared" si="160"/>
        <v>0</v>
      </c>
      <c r="BR27" s="162">
        <f t="shared" si="161"/>
        <v>0</v>
      </c>
      <c r="BS27" s="162">
        <v>0</v>
      </c>
      <c r="BT27" s="162">
        <f t="shared" si="162"/>
        <v>0</v>
      </c>
      <c r="BU27" s="162">
        <f t="shared" si="163"/>
        <v>0</v>
      </c>
      <c r="BV27" s="162">
        <v>0</v>
      </c>
      <c r="BW27" s="162">
        <f t="shared" si="164"/>
        <v>0</v>
      </c>
      <c r="BX27" s="162">
        <f t="shared" si="165"/>
        <v>0</v>
      </c>
      <c r="BY27" s="162">
        <v>0</v>
      </c>
      <c r="BZ27" s="162">
        <f t="shared" si="166"/>
        <v>0</v>
      </c>
      <c r="CA27" s="162">
        <f t="shared" si="167"/>
        <v>0</v>
      </c>
      <c r="CB27" s="162">
        <v>0</v>
      </c>
      <c r="CC27" s="162">
        <f t="shared" si="168"/>
        <v>0</v>
      </c>
      <c r="CD27" s="162">
        <f t="shared" si="169"/>
        <v>0</v>
      </c>
      <c r="CE27" s="162">
        <v>0</v>
      </c>
      <c r="CF27" s="162">
        <f>CE27*1.1</f>
        <v>0</v>
      </c>
      <c r="CG27" s="162">
        <f t="shared" si="170"/>
        <v>0</v>
      </c>
      <c r="CH27" s="162">
        <v>0</v>
      </c>
      <c r="CI27" s="162">
        <f t="shared" si="105"/>
        <v>0</v>
      </c>
      <c r="CJ27" s="162">
        <f t="shared" si="171"/>
        <v>0</v>
      </c>
      <c r="CK27" s="162">
        <v>0</v>
      </c>
      <c r="CL27" s="162">
        <f t="shared" si="172"/>
        <v>0</v>
      </c>
      <c r="CM27" s="162">
        <f t="shared" si="53"/>
        <v>0</v>
      </c>
      <c r="CN27" s="169">
        <v>0</v>
      </c>
      <c r="CO27" s="165">
        <f t="shared" si="106"/>
        <v>0</v>
      </c>
      <c r="CP27" s="165">
        <f t="shared" si="107"/>
        <v>0</v>
      </c>
      <c r="CQ27" s="169">
        <v>257</v>
      </c>
      <c r="CR27" s="165">
        <f t="shared" si="173"/>
        <v>282.70000000000005</v>
      </c>
      <c r="CS27" s="165">
        <f t="shared" si="174"/>
        <v>40.385714285714293</v>
      </c>
      <c r="CT27" s="169">
        <v>0</v>
      </c>
      <c r="CU27" s="165">
        <f t="shared" si="175"/>
        <v>0</v>
      </c>
      <c r="CV27" s="165">
        <f t="shared" si="176"/>
        <v>0</v>
      </c>
      <c r="CW27" s="169">
        <v>0</v>
      </c>
      <c r="CX27" s="165">
        <f t="shared" si="177"/>
        <v>0</v>
      </c>
      <c r="CY27" s="165">
        <f t="shared" si="178"/>
        <v>0</v>
      </c>
      <c r="CZ27" s="169">
        <v>190</v>
      </c>
      <c r="DA27" s="165">
        <f t="shared" si="179"/>
        <v>209.00000000000003</v>
      </c>
      <c r="DB27" s="165">
        <f t="shared" si="180"/>
        <v>34.833333333333336</v>
      </c>
      <c r="DC27" s="169">
        <v>190</v>
      </c>
      <c r="DD27" s="165">
        <f t="shared" si="181"/>
        <v>209.00000000000003</v>
      </c>
      <c r="DE27" s="165">
        <f t="shared" si="182"/>
        <v>29.857142857142861</v>
      </c>
      <c r="DF27" s="191">
        <v>0</v>
      </c>
      <c r="DG27" s="162">
        <f t="shared" si="183"/>
        <v>0</v>
      </c>
      <c r="DH27" s="162">
        <f t="shared" si="184"/>
        <v>0</v>
      </c>
      <c r="DI27" s="191">
        <v>0</v>
      </c>
      <c r="DJ27" s="162">
        <f t="shared" si="185"/>
        <v>0</v>
      </c>
      <c r="DK27" s="162">
        <f t="shared" si="186"/>
        <v>0</v>
      </c>
      <c r="DL27" s="191">
        <v>0</v>
      </c>
      <c r="DM27" s="162">
        <f t="shared" si="187"/>
        <v>0</v>
      </c>
      <c r="DN27" s="162">
        <f t="shared" si="188"/>
        <v>0</v>
      </c>
      <c r="DO27" s="191">
        <v>0</v>
      </c>
      <c r="DP27" s="162">
        <f t="shared" si="108"/>
        <v>0</v>
      </c>
      <c r="DQ27" s="162">
        <f t="shared" si="109"/>
        <v>0</v>
      </c>
      <c r="DR27" s="191">
        <v>0</v>
      </c>
      <c r="DS27" s="162">
        <f t="shared" si="110"/>
        <v>0</v>
      </c>
      <c r="DT27" s="162">
        <f t="shared" si="189"/>
        <v>0</v>
      </c>
      <c r="DU27" s="191">
        <v>0</v>
      </c>
      <c r="DV27" s="162">
        <v>0</v>
      </c>
      <c r="DW27" s="162">
        <v>0</v>
      </c>
      <c r="DX27" s="191">
        <v>0</v>
      </c>
      <c r="DY27" s="162">
        <f t="shared" si="111"/>
        <v>0</v>
      </c>
      <c r="DZ27" s="162">
        <f t="shared" si="112"/>
        <v>0</v>
      </c>
      <c r="EA27" s="191">
        <v>0</v>
      </c>
      <c r="EB27" s="162">
        <f t="shared" si="190"/>
        <v>0</v>
      </c>
      <c r="EC27" s="162">
        <f t="shared" si="191"/>
        <v>0</v>
      </c>
      <c r="ED27" s="191">
        <v>0</v>
      </c>
      <c r="EE27" s="162">
        <f>ED27*1.1</f>
        <v>0</v>
      </c>
      <c r="EF27" s="162">
        <f>EE27/$EF$1</f>
        <v>0</v>
      </c>
      <c r="EG27" s="191">
        <v>0</v>
      </c>
      <c r="EH27" s="162">
        <f t="shared" si="193"/>
        <v>0</v>
      </c>
      <c r="EI27" s="162">
        <f t="shared" si="194"/>
        <v>0</v>
      </c>
      <c r="EJ27" s="191">
        <v>0</v>
      </c>
      <c r="EK27" s="162">
        <f>EJ27*1.1</f>
        <v>0</v>
      </c>
      <c r="EL27" s="162">
        <f>EK27/$EL$1</f>
        <v>0</v>
      </c>
      <c r="EM27" s="191">
        <v>0</v>
      </c>
      <c r="EN27" s="165">
        <f t="shared" si="115"/>
        <v>0</v>
      </c>
      <c r="EO27" s="165">
        <f t="shared" si="116"/>
        <v>0</v>
      </c>
      <c r="EP27" s="191">
        <v>0</v>
      </c>
      <c r="EQ27" s="165">
        <f t="shared" si="117"/>
        <v>0</v>
      </c>
      <c r="ER27" s="165">
        <f t="shared" si="196"/>
        <v>0</v>
      </c>
      <c r="ES27" s="191">
        <v>0</v>
      </c>
      <c r="ET27" s="165">
        <f t="shared" si="118"/>
        <v>0</v>
      </c>
      <c r="EU27" s="165">
        <f t="shared" si="197"/>
        <v>0</v>
      </c>
      <c r="EX27" s="152">
        <v>22</v>
      </c>
      <c r="EY27" s="153">
        <v>191855.30729882873</v>
      </c>
      <c r="EZ27" s="153">
        <v>6792.2847281726563</v>
      </c>
      <c r="FA27" s="153">
        <v>5735.1068604742941</v>
      </c>
      <c r="FB27" s="153">
        <v>9250.2260567653339</v>
      </c>
      <c r="FC27" s="153">
        <v>28846.803956459531</v>
      </c>
      <c r="FD27" s="154">
        <v>22</v>
      </c>
      <c r="FE27" s="155">
        <v>6850.7861635220133</v>
      </c>
      <c r="FF27" s="153">
        <v>239.77751572327048</v>
      </c>
      <c r="FG27" s="153">
        <v>184.97122641509438</v>
      </c>
      <c r="FH27" s="153">
        <v>0</v>
      </c>
      <c r="FI27" s="153">
        <v>1096.125786163522</v>
      </c>
      <c r="FJ27" s="153">
        <v>274.03144654088049</v>
      </c>
      <c r="FK27" s="153">
        <v>68.507861635220124</v>
      </c>
      <c r="FL27" s="156">
        <f t="shared" si="207"/>
        <v>8714.2000000000007</v>
      </c>
      <c r="FM27" s="155">
        <v>1701.3007489160427</v>
      </c>
      <c r="FN27" s="153">
        <v>62.948127709893583</v>
      </c>
      <c r="FO27" s="153">
        <v>51.039022467481274</v>
      </c>
      <c r="FP27" s="153">
        <v>85.065037445802133</v>
      </c>
      <c r="FQ27" s="153">
        <v>255.19511233740639</v>
      </c>
      <c r="FR27" s="153"/>
      <c r="FS27" s="153">
        <v>0.85065037445802139</v>
      </c>
      <c r="FT27" s="153">
        <v>1.7013007489160428</v>
      </c>
      <c r="FU27" s="156">
        <f>SUM(FM27:FT27)</f>
        <v>2158.1</v>
      </c>
      <c r="FV27" s="157">
        <v>22</v>
      </c>
      <c r="FW27" s="158"/>
      <c r="FX27" s="158">
        <v>5373.9417600000006</v>
      </c>
      <c r="FY27" s="158"/>
      <c r="FZ27" s="158">
        <f t="shared" si="83"/>
        <v>5373.9417600000006</v>
      </c>
      <c r="GA27" s="159">
        <f>FZ27+BG10+FL27+FU27</f>
        <v>248198.76191999999</v>
      </c>
    </row>
    <row r="28" spans="1:188">
      <c r="A28" s="190" t="s">
        <v>344</v>
      </c>
      <c r="B28" s="191">
        <v>0</v>
      </c>
      <c r="C28" s="162">
        <f t="shared" si="119"/>
        <v>0</v>
      </c>
      <c r="D28" s="163">
        <f t="shared" si="6"/>
        <v>0</v>
      </c>
      <c r="E28" s="198">
        <f>D28*1.1</f>
        <v>0</v>
      </c>
      <c r="F28" s="162">
        <f t="shared" si="120"/>
        <v>0</v>
      </c>
      <c r="G28" s="162">
        <f t="shared" si="121"/>
        <v>0</v>
      </c>
      <c r="H28" s="198">
        <f t="shared" si="201"/>
        <v>0</v>
      </c>
      <c r="I28" s="162">
        <f t="shared" si="122"/>
        <v>0</v>
      </c>
      <c r="J28" s="162">
        <f t="shared" si="123"/>
        <v>0</v>
      </c>
      <c r="K28" s="191"/>
      <c r="L28" s="162">
        <f t="shared" si="198"/>
        <v>0</v>
      </c>
      <c r="M28" s="162">
        <f t="shared" si="199"/>
        <v>0</v>
      </c>
      <c r="N28" s="198">
        <v>0</v>
      </c>
      <c r="O28" s="162">
        <f>N28*1.1</f>
        <v>0</v>
      </c>
      <c r="P28" s="162">
        <f t="shared" si="125"/>
        <v>0</v>
      </c>
      <c r="Q28" s="198">
        <v>0</v>
      </c>
      <c r="R28" s="162">
        <f t="shared" si="126"/>
        <v>0</v>
      </c>
      <c r="S28" s="162">
        <f t="shared" si="127"/>
        <v>0</v>
      </c>
      <c r="T28" s="198">
        <v>0</v>
      </c>
      <c r="U28" s="162">
        <f t="shared" si="128"/>
        <v>0</v>
      </c>
      <c r="V28" s="162">
        <f t="shared" si="129"/>
        <v>0</v>
      </c>
      <c r="W28" s="191">
        <v>0</v>
      </c>
      <c r="X28" s="162">
        <f>W28*1.1</f>
        <v>0</v>
      </c>
      <c r="Y28" s="162">
        <f>X28/$Y$1</f>
        <v>0</v>
      </c>
      <c r="Z28" s="198">
        <v>0</v>
      </c>
      <c r="AA28" s="162">
        <f t="shared" si="130"/>
        <v>0</v>
      </c>
      <c r="AB28" s="162">
        <f t="shared" si="131"/>
        <v>0</v>
      </c>
      <c r="AC28" s="198">
        <v>0</v>
      </c>
      <c r="AD28" s="162">
        <f>AC28*1.1</f>
        <v>0</v>
      </c>
      <c r="AE28" s="162">
        <f>AD28/$AE$1</f>
        <v>0</v>
      </c>
      <c r="AF28" s="198">
        <v>0</v>
      </c>
      <c r="AG28" s="162">
        <f>AF28*1.1</f>
        <v>0</v>
      </c>
      <c r="AH28" s="162">
        <f t="shared" si="133"/>
        <v>0</v>
      </c>
      <c r="AI28" s="198">
        <f t="shared" si="202"/>
        <v>8547.3270440251563</v>
      </c>
      <c r="AJ28" s="162">
        <f t="shared" si="135"/>
        <v>9402.0597484276732</v>
      </c>
      <c r="AK28" s="162">
        <f t="shared" si="136"/>
        <v>1343.1513926325247</v>
      </c>
      <c r="AL28" s="198">
        <f t="shared" si="203"/>
        <v>0</v>
      </c>
      <c r="AM28" s="162">
        <f t="shared" si="138"/>
        <v>0</v>
      </c>
      <c r="AN28" s="162">
        <f t="shared" si="139"/>
        <v>0</v>
      </c>
      <c r="AO28" s="198">
        <f t="shared" si="204"/>
        <v>85.473270440251582</v>
      </c>
      <c r="AP28" s="162">
        <f t="shared" si="141"/>
        <v>94.020597484276749</v>
      </c>
      <c r="AQ28" s="162">
        <f t="shared" si="142"/>
        <v>13.43151392632525</v>
      </c>
      <c r="AR28" s="198">
        <f>FM29</f>
        <v>0</v>
      </c>
      <c r="AS28" s="162">
        <f t="shared" si="143"/>
        <v>0</v>
      </c>
      <c r="AT28" s="162">
        <f t="shared" si="144"/>
        <v>0</v>
      </c>
      <c r="AU28" s="198">
        <f t="shared" si="205"/>
        <v>0</v>
      </c>
      <c r="AV28" s="162">
        <f t="shared" si="146"/>
        <v>0</v>
      </c>
      <c r="AW28" s="162">
        <f t="shared" si="147"/>
        <v>0</v>
      </c>
      <c r="AX28" s="198">
        <f t="shared" si="206"/>
        <v>0</v>
      </c>
      <c r="AY28" s="162">
        <f t="shared" si="149"/>
        <v>0</v>
      </c>
      <c r="AZ28" s="162">
        <f t="shared" si="150"/>
        <v>0</v>
      </c>
      <c r="BA28" s="198">
        <v>0</v>
      </c>
      <c r="BB28" s="162">
        <f t="shared" si="151"/>
        <v>0</v>
      </c>
      <c r="BC28" s="162">
        <f t="shared" si="152"/>
        <v>0</v>
      </c>
      <c r="BD28" s="198">
        <v>0</v>
      </c>
      <c r="BE28" s="162">
        <f t="shared" si="153"/>
        <v>0</v>
      </c>
      <c r="BF28" s="162">
        <f t="shared" si="154"/>
        <v>0</v>
      </c>
      <c r="BG28" s="198">
        <v>0</v>
      </c>
      <c r="BH28" s="162">
        <f t="shared" si="155"/>
        <v>0</v>
      </c>
      <c r="BI28" s="162">
        <f t="shared" si="35"/>
        <v>0</v>
      </c>
      <c r="BJ28" s="198">
        <v>0</v>
      </c>
      <c r="BK28" s="162">
        <f t="shared" si="156"/>
        <v>0</v>
      </c>
      <c r="BL28" s="162">
        <f t="shared" si="157"/>
        <v>0</v>
      </c>
      <c r="BM28" s="198">
        <v>85</v>
      </c>
      <c r="BN28" s="162">
        <f t="shared" si="158"/>
        <v>93.500000000000014</v>
      </c>
      <c r="BO28" s="162">
        <f t="shared" si="159"/>
        <v>13.357142857142859</v>
      </c>
      <c r="BP28" s="198">
        <v>0</v>
      </c>
      <c r="BQ28" s="162">
        <f t="shared" si="160"/>
        <v>0</v>
      </c>
      <c r="BR28" s="162">
        <f t="shared" si="161"/>
        <v>0</v>
      </c>
      <c r="BS28" s="198">
        <v>0</v>
      </c>
      <c r="BT28" s="162">
        <f t="shared" si="162"/>
        <v>0</v>
      </c>
      <c r="BU28" s="162">
        <f t="shared" si="163"/>
        <v>0</v>
      </c>
      <c r="BV28" s="198">
        <v>0</v>
      </c>
      <c r="BW28" s="162">
        <f t="shared" si="164"/>
        <v>0</v>
      </c>
      <c r="BX28" s="162">
        <f t="shared" si="165"/>
        <v>0</v>
      </c>
      <c r="BY28" s="198">
        <v>0</v>
      </c>
      <c r="BZ28" s="162">
        <f t="shared" si="166"/>
        <v>0</v>
      </c>
      <c r="CA28" s="162">
        <f t="shared" si="167"/>
        <v>0</v>
      </c>
      <c r="CB28" s="198">
        <v>425</v>
      </c>
      <c r="CC28" s="162">
        <f t="shared" si="168"/>
        <v>467.50000000000006</v>
      </c>
      <c r="CD28" s="162">
        <f t="shared" si="169"/>
        <v>66.785714285714292</v>
      </c>
      <c r="CE28" s="198">
        <v>0</v>
      </c>
      <c r="CF28" s="162">
        <f>CE28*1.1</f>
        <v>0</v>
      </c>
      <c r="CG28" s="162">
        <f t="shared" si="170"/>
        <v>0</v>
      </c>
      <c r="CH28" s="198">
        <v>0</v>
      </c>
      <c r="CI28" s="162">
        <f t="shared" si="105"/>
        <v>0</v>
      </c>
      <c r="CJ28" s="162">
        <f t="shared" si="171"/>
        <v>0</v>
      </c>
      <c r="CK28" s="198">
        <v>0</v>
      </c>
      <c r="CL28" s="162">
        <f t="shared" si="172"/>
        <v>0</v>
      </c>
      <c r="CM28" s="162">
        <f t="shared" si="53"/>
        <v>0</v>
      </c>
      <c r="CN28" s="196">
        <v>52</v>
      </c>
      <c r="CO28" s="197">
        <f t="shared" si="106"/>
        <v>57.2</v>
      </c>
      <c r="CP28" s="197">
        <f t="shared" si="107"/>
        <v>8.1714285714285726</v>
      </c>
      <c r="CQ28" s="196">
        <v>0</v>
      </c>
      <c r="CR28" s="197">
        <f t="shared" si="173"/>
        <v>0</v>
      </c>
      <c r="CS28" s="197">
        <f t="shared" si="174"/>
        <v>0</v>
      </c>
      <c r="CT28" s="196">
        <v>174</v>
      </c>
      <c r="CU28" s="197">
        <f t="shared" si="175"/>
        <v>191.4</v>
      </c>
      <c r="CV28" s="197">
        <f t="shared" si="176"/>
        <v>27.342857142857145</v>
      </c>
      <c r="CW28" s="196">
        <v>78</v>
      </c>
      <c r="CX28" s="197">
        <f t="shared" si="177"/>
        <v>85.800000000000011</v>
      </c>
      <c r="CY28" s="197">
        <f t="shared" si="178"/>
        <v>12.257142857142858</v>
      </c>
      <c r="CZ28" s="196">
        <v>0</v>
      </c>
      <c r="DA28" s="197">
        <f t="shared" si="179"/>
        <v>0</v>
      </c>
      <c r="DB28" s="197">
        <f t="shared" si="180"/>
        <v>0</v>
      </c>
      <c r="DC28" s="196">
        <v>104</v>
      </c>
      <c r="DD28" s="197">
        <f t="shared" si="181"/>
        <v>114.4</v>
      </c>
      <c r="DE28" s="197">
        <f t="shared" si="182"/>
        <v>16.342857142857145</v>
      </c>
      <c r="DF28" s="191">
        <v>0</v>
      </c>
      <c r="DG28" s="162">
        <f t="shared" si="183"/>
        <v>0</v>
      </c>
      <c r="DH28" s="162">
        <f t="shared" si="184"/>
        <v>0</v>
      </c>
      <c r="DI28" s="191">
        <v>0</v>
      </c>
      <c r="DJ28" s="162">
        <f t="shared" si="185"/>
        <v>0</v>
      </c>
      <c r="DK28" s="162">
        <f t="shared" si="186"/>
        <v>0</v>
      </c>
      <c r="DL28" s="191">
        <v>0</v>
      </c>
      <c r="DM28" s="162">
        <f t="shared" si="187"/>
        <v>0</v>
      </c>
      <c r="DN28" s="162">
        <f t="shared" si="188"/>
        <v>0</v>
      </c>
      <c r="DO28" s="191">
        <v>0</v>
      </c>
      <c r="DP28" s="162">
        <f t="shared" si="108"/>
        <v>0</v>
      </c>
      <c r="DQ28" s="162">
        <f t="shared" si="109"/>
        <v>0</v>
      </c>
      <c r="DR28" s="191">
        <v>0</v>
      </c>
      <c r="DS28" s="162">
        <f>DR28*1.1</f>
        <v>0</v>
      </c>
      <c r="DT28" s="162">
        <f t="shared" si="189"/>
        <v>0</v>
      </c>
      <c r="DU28" s="191">
        <v>0</v>
      </c>
      <c r="DV28" s="162">
        <v>28.6</v>
      </c>
      <c r="DW28" s="162">
        <v>4.0857142857142863</v>
      </c>
      <c r="DX28" s="191">
        <v>0</v>
      </c>
      <c r="DY28" s="162">
        <f t="shared" si="111"/>
        <v>0</v>
      </c>
      <c r="DZ28" s="162">
        <f t="shared" si="112"/>
        <v>0</v>
      </c>
      <c r="EA28" s="191">
        <v>0</v>
      </c>
      <c r="EB28" s="162">
        <f t="shared" si="190"/>
        <v>0</v>
      </c>
      <c r="EC28" s="162">
        <f t="shared" si="191"/>
        <v>0</v>
      </c>
      <c r="ED28" s="191">
        <v>0</v>
      </c>
      <c r="EE28" s="162">
        <f>ED28*1.1</f>
        <v>0</v>
      </c>
      <c r="EF28" s="162">
        <f>EE28/$EF$1</f>
        <v>0</v>
      </c>
      <c r="EG28" s="191">
        <v>0</v>
      </c>
      <c r="EH28" s="162">
        <f t="shared" si="193"/>
        <v>0</v>
      </c>
      <c r="EI28" s="162">
        <f t="shared" si="194"/>
        <v>0</v>
      </c>
      <c r="EJ28" s="191">
        <v>0</v>
      </c>
      <c r="EK28" s="162">
        <f>EJ28*1.1</f>
        <v>0</v>
      </c>
      <c r="EL28" s="162">
        <f>EK28/$EL$1</f>
        <v>0</v>
      </c>
      <c r="EM28" s="191">
        <v>0</v>
      </c>
      <c r="EN28" s="165">
        <f>EM28*1.1</f>
        <v>0</v>
      </c>
      <c r="EO28" s="165">
        <f>EN28/$EO$1</f>
        <v>0</v>
      </c>
      <c r="EP28" s="191">
        <v>0</v>
      </c>
      <c r="EQ28" s="165">
        <f t="shared" si="117"/>
        <v>0</v>
      </c>
      <c r="ER28" s="165">
        <f t="shared" si="196"/>
        <v>0</v>
      </c>
      <c r="ES28" s="191">
        <v>0</v>
      </c>
      <c r="ET28" s="165">
        <f t="shared" si="118"/>
        <v>0</v>
      </c>
      <c r="EU28" s="165">
        <f t="shared" si="197"/>
        <v>0</v>
      </c>
      <c r="EX28" s="152">
        <v>23</v>
      </c>
      <c r="EY28" s="153">
        <v>242121.90808472922</v>
      </c>
      <c r="EZ28" s="153">
        <v>8536.3545661830794</v>
      </c>
      <c r="FA28" s="153">
        <v>7263.6572425418744</v>
      </c>
      <c r="FB28" s="153">
        <v>12106.095404236459</v>
      </c>
      <c r="FC28" s="153">
        <v>36318.286212709376</v>
      </c>
      <c r="FD28" s="154">
        <v>23</v>
      </c>
      <c r="FE28" s="155"/>
      <c r="FF28" s="153"/>
      <c r="FG28" s="153"/>
      <c r="FH28" s="153"/>
      <c r="FI28" s="153"/>
      <c r="FJ28" s="153"/>
      <c r="FK28" s="153"/>
      <c r="FL28" s="156">
        <f t="shared" si="207"/>
        <v>0</v>
      </c>
      <c r="FM28" s="155"/>
      <c r="FN28" s="153"/>
      <c r="FO28" s="153"/>
      <c r="FP28" s="153"/>
      <c r="FQ28" s="153"/>
      <c r="FR28" s="153"/>
      <c r="FS28" s="153"/>
      <c r="FT28" s="153"/>
      <c r="FU28" s="156"/>
      <c r="FV28" s="157">
        <v>23</v>
      </c>
      <c r="FW28" s="158"/>
      <c r="FX28" s="158">
        <v>1358.7523200000001</v>
      </c>
      <c r="FY28" s="158"/>
      <c r="FZ28" s="158">
        <f t="shared" si="83"/>
        <v>1358.7523200000001</v>
      </c>
      <c r="GA28" s="159">
        <f>FZ28+BJ10+FL28</f>
        <v>307705.05383040005</v>
      </c>
    </row>
    <row r="29" spans="1:188">
      <c r="A29" s="190" t="s">
        <v>345</v>
      </c>
      <c r="B29" s="199">
        <v>0</v>
      </c>
      <c r="C29" s="162">
        <f t="shared" si="119"/>
        <v>0</v>
      </c>
      <c r="D29" s="163">
        <f t="shared" si="6"/>
        <v>0</v>
      </c>
      <c r="E29" s="199">
        <f>D29*1.1</f>
        <v>0</v>
      </c>
      <c r="F29" s="162">
        <f t="shared" si="120"/>
        <v>0</v>
      </c>
      <c r="G29" s="162">
        <f t="shared" si="121"/>
        <v>0</v>
      </c>
      <c r="H29" s="199">
        <f t="shared" si="201"/>
        <v>0</v>
      </c>
      <c r="I29" s="162">
        <f t="shared" si="122"/>
        <v>0</v>
      </c>
      <c r="J29" s="162">
        <f t="shared" si="123"/>
        <v>0</v>
      </c>
      <c r="K29" s="199"/>
      <c r="L29" s="199">
        <f>K29*1.1</f>
        <v>0</v>
      </c>
      <c r="M29" s="162">
        <f t="shared" si="199"/>
        <v>0</v>
      </c>
      <c r="N29" s="199">
        <v>0</v>
      </c>
      <c r="O29" s="162">
        <f>N29*1.1</f>
        <v>0</v>
      </c>
      <c r="P29" s="162">
        <f t="shared" si="125"/>
        <v>0</v>
      </c>
      <c r="Q29" s="199">
        <v>0</v>
      </c>
      <c r="R29" s="162">
        <f>Q29*1.1</f>
        <v>0</v>
      </c>
      <c r="S29" s="162">
        <f t="shared" si="127"/>
        <v>0</v>
      </c>
      <c r="T29" s="199">
        <v>0</v>
      </c>
      <c r="U29" s="162">
        <f>T29*1.1</f>
        <v>0</v>
      </c>
      <c r="V29" s="162">
        <f t="shared" si="129"/>
        <v>0</v>
      </c>
      <c r="W29" s="199">
        <v>0</v>
      </c>
      <c r="X29" s="199">
        <f>W29*1.1</f>
        <v>0</v>
      </c>
      <c r="Y29" s="162">
        <f>X29/$Y$1</f>
        <v>0</v>
      </c>
      <c r="Z29" s="199">
        <v>0</v>
      </c>
      <c r="AA29" s="162">
        <f>Z29*1.1</f>
        <v>0</v>
      </c>
      <c r="AB29" s="162">
        <f t="shared" si="131"/>
        <v>0</v>
      </c>
      <c r="AC29" s="199">
        <v>0</v>
      </c>
      <c r="AD29" s="162">
        <f>AC29*1.1</f>
        <v>0</v>
      </c>
      <c r="AE29" s="162">
        <f>AD29/$AE$1</f>
        <v>0</v>
      </c>
      <c r="AF29" s="199">
        <v>0</v>
      </c>
      <c r="AG29" s="162">
        <f>AF29*1.1</f>
        <v>0</v>
      </c>
      <c r="AH29" s="162">
        <f t="shared" si="133"/>
        <v>0</v>
      </c>
      <c r="AI29" s="199">
        <f t="shared" si="202"/>
        <v>0</v>
      </c>
      <c r="AJ29" s="162">
        <f t="shared" si="135"/>
        <v>0</v>
      </c>
      <c r="AK29" s="162">
        <f t="shared" si="136"/>
        <v>0</v>
      </c>
      <c r="AL29" s="199">
        <f t="shared" si="203"/>
        <v>0</v>
      </c>
      <c r="AM29" s="162">
        <f t="shared" si="138"/>
        <v>0</v>
      </c>
      <c r="AN29" s="162">
        <f t="shared" si="139"/>
        <v>0</v>
      </c>
      <c r="AO29" s="199">
        <f t="shared" si="204"/>
        <v>0</v>
      </c>
      <c r="AP29" s="162">
        <f t="shared" si="141"/>
        <v>0</v>
      </c>
      <c r="AQ29" s="162">
        <f t="shared" si="142"/>
        <v>0</v>
      </c>
      <c r="AR29" s="199">
        <f>FM30</f>
        <v>0</v>
      </c>
      <c r="AS29" s="162">
        <f t="shared" si="143"/>
        <v>0</v>
      </c>
      <c r="AT29" s="162">
        <f t="shared" si="144"/>
        <v>0</v>
      </c>
      <c r="AU29" s="199">
        <f t="shared" si="205"/>
        <v>0</v>
      </c>
      <c r="AV29" s="162">
        <f t="shared" si="146"/>
        <v>0</v>
      </c>
      <c r="AW29" s="162">
        <f t="shared" si="147"/>
        <v>0</v>
      </c>
      <c r="AX29" s="199">
        <f t="shared" si="206"/>
        <v>0</v>
      </c>
      <c r="AY29" s="162">
        <f t="shared" si="149"/>
        <v>0</v>
      </c>
      <c r="AZ29" s="162">
        <f t="shared" si="150"/>
        <v>0</v>
      </c>
      <c r="BA29" s="199">
        <v>0</v>
      </c>
      <c r="BB29" s="162">
        <f t="shared" si="151"/>
        <v>0</v>
      </c>
      <c r="BC29" s="162">
        <f t="shared" si="152"/>
        <v>0</v>
      </c>
      <c r="BD29" s="199">
        <v>0</v>
      </c>
      <c r="BE29" s="162">
        <f t="shared" si="153"/>
        <v>0</v>
      </c>
      <c r="BF29" s="162">
        <f t="shared" si="154"/>
        <v>0</v>
      </c>
      <c r="BG29" s="199">
        <v>30</v>
      </c>
      <c r="BH29" s="162">
        <f t="shared" si="155"/>
        <v>33</v>
      </c>
      <c r="BI29" s="162">
        <f t="shared" si="35"/>
        <v>4.7142857142857144</v>
      </c>
      <c r="BJ29" s="199">
        <v>0</v>
      </c>
      <c r="BK29" s="162">
        <f t="shared" si="156"/>
        <v>0</v>
      </c>
      <c r="BL29" s="162">
        <f t="shared" si="157"/>
        <v>0</v>
      </c>
      <c r="BM29" s="199">
        <v>0</v>
      </c>
      <c r="BN29" s="162">
        <f t="shared" si="158"/>
        <v>0</v>
      </c>
      <c r="BO29" s="162">
        <f t="shared" si="159"/>
        <v>0</v>
      </c>
      <c r="BP29" s="199">
        <v>0</v>
      </c>
      <c r="BQ29" s="162">
        <f t="shared" si="160"/>
        <v>0</v>
      </c>
      <c r="BR29" s="162">
        <f t="shared" si="161"/>
        <v>0</v>
      </c>
      <c r="BS29" s="199">
        <v>0</v>
      </c>
      <c r="BT29" s="162">
        <f t="shared" si="162"/>
        <v>0</v>
      </c>
      <c r="BU29" s="162">
        <f t="shared" si="163"/>
        <v>0</v>
      </c>
      <c r="BV29" s="199">
        <v>0</v>
      </c>
      <c r="BW29" s="162">
        <f t="shared" si="164"/>
        <v>0</v>
      </c>
      <c r="BX29" s="162">
        <f t="shared" si="165"/>
        <v>0</v>
      </c>
      <c r="BY29" s="199">
        <v>0</v>
      </c>
      <c r="BZ29" s="162">
        <f t="shared" si="166"/>
        <v>0</v>
      </c>
      <c r="CA29" s="162">
        <f t="shared" si="167"/>
        <v>0</v>
      </c>
      <c r="CB29" s="199">
        <v>80</v>
      </c>
      <c r="CC29" s="162">
        <f t="shared" si="168"/>
        <v>88</v>
      </c>
      <c r="CD29" s="162">
        <f t="shared" si="169"/>
        <v>12.571428571428571</v>
      </c>
      <c r="CE29" s="199">
        <v>0</v>
      </c>
      <c r="CF29" s="162">
        <f>CE29*1.1</f>
        <v>0</v>
      </c>
      <c r="CG29" s="162">
        <f t="shared" si="170"/>
        <v>0</v>
      </c>
      <c r="CH29" s="199">
        <v>0</v>
      </c>
      <c r="CI29" s="162">
        <f t="shared" si="105"/>
        <v>0</v>
      </c>
      <c r="CJ29" s="162">
        <f t="shared" si="171"/>
        <v>0</v>
      </c>
      <c r="CK29" s="199">
        <v>60</v>
      </c>
      <c r="CL29" s="162">
        <f t="shared" si="172"/>
        <v>66</v>
      </c>
      <c r="CM29" s="162">
        <f t="shared" si="53"/>
        <v>9.4285714285714288</v>
      </c>
      <c r="CN29" s="200">
        <v>0</v>
      </c>
      <c r="CO29" s="200">
        <f t="shared" si="106"/>
        <v>0</v>
      </c>
      <c r="CP29" s="201">
        <f t="shared" si="107"/>
        <v>0</v>
      </c>
      <c r="CQ29" s="200">
        <v>0</v>
      </c>
      <c r="CR29" s="200">
        <f t="shared" si="173"/>
        <v>0</v>
      </c>
      <c r="CS29" s="201">
        <f t="shared" si="174"/>
        <v>0</v>
      </c>
      <c r="CT29" s="200">
        <v>0</v>
      </c>
      <c r="CU29" s="200">
        <f t="shared" si="175"/>
        <v>0</v>
      </c>
      <c r="CV29" s="201">
        <f t="shared" si="176"/>
        <v>0</v>
      </c>
      <c r="CW29" s="200">
        <v>20</v>
      </c>
      <c r="CX29" s="200">
        <f t="shared" si="177"/>
        <v>22</v>
      </c>
      <c r="CY29" s="201">
        <f t="shared" si="178"/>
        <v>3.1428571428571428</v>
      </c>
      <c r="CZ29" s="200">
        <v>0</v>
      </c>
      <c r="DA29" s="200">
        <f t="shared" si="179"/>
        <v>0</v>
      </c>
      <c r="DB29" s="201">
        <f t="shared" si="180"/>
        <v>0</v>
      </c>
      <c r="DC29" s="200">
        <v>20</v>
      </c>
      <c r="DD29" s="200">
        <f t="shared" si="181"/>
        <v>22</v>
      </c>
      <c r="DE29" s="201">
        <f t="shared" si="182"/>
        <v>3.1428571428571428</v>
      </c>
      <c r="DF29" s="199">
        <v>0</v>
      </c>
      <c r="DG29" s="162">
        <f t="shared" si="183"/>
        <v>0</v>
      </c>
      <c r="DH29" s="162">
        <f t="shared" si="184"/>
        <v>0</v>
      </c>
      <c r="DI29" s="199">
        <v>0</v>
      </c>
      <c r="DJ29" s="162">
        <f t="shared" si="185"/>
        <v>0</v>
      </c>
      <c r="DK29" s="162">
        <f t="shared" si="186"/>
        <v>0</v>
      </c>
      <c r="DL29" s="199">
        <v>0</v>
      </c>
      <c r="DM29" s="162">
        <f t="shared" si="187"/>
        <v>0</v>
      </c>
      <c r="DN29" s="162">
        <f t="shared" si="188"/>
        <v>0</v>
      </c>
      <c r="DO29" s="199">
        <v>0</v>
      </c>
      <c r="DP29" s="162">
        <f t="shared" si="108"/>
        <v>0</v>
      </c>
      <c r="DQ29" s="162">
        <f t="shared" si="109"/>
        <v>0</v>
      </c>
      <c r="DR29" s="199">
        <v>0</v>
      </c>
      <c r="DS29" s="162">
        <f>DR29*1.1</f>
        <v>0</v>
      </c>
      <c r="DT29" s="162">
        <f t="shared" si="189"/>
        <v>0</v>
      </c>
      <c r="DU29" s="199">
        <v>0</v>
      </c>
      <c r="DV29" s="162">
        <v>49.500000000000007</v>
      </c>
      <c r="DW29" s="162">
        <v>7.0714285714285721</v>
      </c>
      <c r="DX29" s="199">
        <v>0</v>
      </c>
      <c r="DY29" s="162">
        <f t="shared" si="111"/>
        <v>0</v>
      </c>
      <c r="DZ29" s="162">
        <f t="shared" si="112"/>
        <v>0</v>
      </c>
      <c r="EA29" s="199">
        <v>0</v>
      </c>
      <c r="EB29" s="162">
        <f t="shared" si="190"/>
        <v>0</v>
      </c>
      <c r="EC29" s="162">
        <f t="shared" si="191"/>
        <v>0</v>
      </c>
      <c r="ED29" s="199">
        <v>0</v>
      </c>
      <c r="EE29" s="162">
        <f>ED29*1.1</f>
        <v>0</v>
      </c>
      <c r="EF29" s="162">
        <f>EE29/$EF$1</f>
        <v>0</v>
      </c>
      <c r="EG29" s="199">
        <v>0</v>
      </c>
      <c r="EH29" s="162">
        <f t="shared" si="193"/>
        <v>0</v>
      </c>
      <c r="EI29" s="162">
        <f t="shared" si="194"/>
        <v>0</v>
      </c>
      <c r="EJ29" s="199">
        <v>0</v>
      </c>
      <c r="EK29" s="162">
        <f>EJ29*1.1</f>
        <v>0</v>
      </c>
      <c r="EL29" s="162">
        <f>EK29/$EL$1</f>
        <v>0</v>
      </c>
      <c r="EM29" s="199">
        <v>0</v>
      </c>
      <c r="EN29" s="165">
        <f>EM29*1.1</f>
        <v>0</v>
      </c>
      <c r="EO29" s="165">
        <f>EN29/$EO$1</f>
        <v>0</v>
      </c>
      <c r="EP29" s="199">
        <v>0</v>
      </c>
      <c r="EQ29" s="165">
        <f t="shared" si="117"/>
        <v>0</v>
      </c>
      <c r="ER29" s="165">
        <f t="shared" si="196"/>
        <v>0</v>
      </c>
      <c r="ES29" s="199">
        <v>0</v>
      </c>
      <c r="ET29" s="165">
        <f t="shared" si="118"/>
        <v>0</v>
      </c>
      <c r="EU29" s="165">
        <f>ET29/$EU$1</f>
        <v>0</v>
      </c>
      <c r="EX29" s="152">
        <v>24</v>
      </c>
      <c r="EY29" s="153">
        <v>305682.75766924868</v>
      </c>
      <c r="EZ29" s="153">
        <v>10790.743185515925</v>
      </c>
      <c r="FA29" s="153">
        <v>9144.8407489453839</v>
      </c>
      <c r="FB29" s="153">
        <v>14856.771531261174</v>
      </c>
      <c r="FC29" s="153">
        <v>45937.886920827557</v>
      </c>
      <c r="FD29" s="154">
        <v>24</v>
      </c>
      <c r="FE29" s="155">
        <v>8547.3270440251563</v>
      </c>
      <c r="FF29" s="153">
        <v>299.15644654088055</v>
      </c>
      <c r="FG29" s="153">
        <v>230.77783018867925</v>
      </c>
      <c r="FH29" s="153">
        <v>0</v>
      </c>
      <c r="FI29" s="153">
        <v>1367.5723270440253</v>
      </c>
      <c r="FJ29" s="153">
        <v>341.89308176100633</v>
      </c>
      <c r="FK29" s="153">
        <v>85.473270440251582</v>
      </c>
      <c r="FL29" s="156">
        <f t="shared" si="207"/>
        <v>10872.2</v>
      </c>
      <c r="FM29" s="155"/>
      <c r="FN29" s="153"/>
      <c r="FO29" s="153"/>
      <c r="FP29" s="153"/>
      <c r="FQ29" s="153"/>
      <c r="FR29" s="153"/>
      <c r="FS29" s="153"/>
      <c r="FT29" s="153"/>
      <c r="FU29" s="156"/>
      <c r="FV29" s="157">
        <v>24</v>
      </c>
      <c r="FW29" s="158">
        <v>6224.3672399999923</v>
      </c>
      <c r="FX29" s="158"/>
      <c r="FY29" s="158"/>
      <c r="FZ29" s="158">
        <f t="shared" si="83"/>
        <v>6224.3672399999923</v>
      </c>
      <c r="GA29" s="159">
        <f>FZ29+BM10+FL29</f>
        <v>393064.73364799988</v>
      </c>
    </row>
    <row r="30" spans="1:188">
      <c r="A30" s="202" t="s">
        <v>346</v>
      </c>
      <c r="B30" s="203"/>
      <c r="C30" s="203"/>
      <c r="D30" s="203"/>
      <c r="E30" s="203"/>
      <c r="F30" s="203"/>
      <c r="G30" s="203"/>
      <c r="H30" s="203"/>
      <c r="I30" s="203"/>
      <c r="J30" s="203"/>
      <c r="K30" s="204"/>
      <c r="L30" s="203"/>
      <c r="M30" s="203"/>
      <c r="N30" s="204"/>
      <c r="O30" s="203"/>
      <c r="P30" s="203"/>
      <c r="Q30" s="204"/>
      <c r="R30" s="203"/>
      <c r="S30" s="203"/>
      <c r="T30" s="204"/>
      <c r="U30" s="203"/>
      <c r="V30" s="203"/>
      <c r="W30" s="204"/>
      <c r="X30" s="203"/>
      <c r="Y30" s="203"/>
      <c r="Z30" s="204"/>
      <c r="AA30" s="203"/>
      <c r="AB30" s="203"/>
      <c r="AC30" s="204"/>
      <c r="AD30" s="203"/>
      <c r="AE30" s="203"/>
      <c r="AF30" s="204"/>
      <c r="AG30" s="203"/>
      <c r="AH30" s="203"/>
      <c r="AI30" s="204"/>
      <c r="AJ30" s="203"/>
      <c r="AK30" s="203"/>
      <c r="AL30" s="204"/>
      <c r="AM30" s="203"/>
      <c r="AN30" s="203"/>
      <c r="AO30" s="204"/>
      <c r="AP30" s="203"/>
      <c r="AQ30" s="203"/>
      <c r="AR30" s="204"/>
      <c r="AS30" s="203"/>
      <c r="AT30" s="203"/>
      <c r="AU30" s="204"/>
      <c r="AV30" s="203"/>
      <c r="AW30" s="203"/>
      <c r="AX30" s="204"/>
      <c r="AY30" s="203"/>
      <c r="AZ30" s="203"/>
      <c r="BA30" s="204"/>
      <c r="BB30" s="203"/>
      <c r="BC30" s="203"/>
      <c r="BD30" s="204"/>
      <c r="BE30" s="203"/>
      <c r="BF30" s="203"/>
      <c r="BG30" s="204"/>
      <c r="BH30" s="203"/>
      <c r="BI30" s="203"/>
      <c r="BJ30" s="204"/>
      <c r="BK30" s="203"/>
      <c r="BL30" s="203"/>
      <c r="BM30" s="204"/>
      <c r="BN30" s="203"/>
      <c r="BO30" s="203"/>
      <c r="BP30" s="204"/>
      <c r="BQ30" s="203"/>
      <c r="BR30" s="203"/>
      <c r="BS30" s="204"/>
      <c r="BT30" s="203"/>
      <c r="BU30" s="203"/>
      <c r="BV30" s="204"/>
      <c r="BW30" s="203"/>
      <c r="BX30" s="203"/>
      <c r="BY30" s="204"/>
      <c r="BZ30" s="203"/>
      <c r="CA30" s="203"/>
      <c r="CB30" s="204"/>
      <c r="CC30" s="203"/>
      <c r="CD30" s="203"/>
      <c r="CE30" s="204"/>
      <c r="CF30" s="203"/>
      <c r="CG30" s="203"/>
      <c r="CH30" s="204"/>
      <c r="CI30" s="203"/>
      <c r="CJ30" s="203"/>
      <c r="CK30" s="204"/>
      <c r="CL30" s="203"/>
      <c r="CM30" s="203"/>
      <c r="CN30" s="204"/>
      <c r="CO30" s="203"/>
      <c r="CP30" s="203"/>
      <c r="CQ30" s="204"/>
      <c r="CR30" s="203"/>
      <c r="CS30" s="203"/>
      <c r="CT30" s="204"/>
      <c r="CU30" s="203"/>
      <c r="CV30" s="203"/>
      <c r="CW30" s="204"/>
      <c r="CX30" s="203"/>
      <c r="CY30" s="203"/>
      <c r="CZ30" s="204"/>
      <c r="DA30" s="203"/>
      <c r="DB30" s="203"/>
      <c r="DC30" s="204"/>
      <c r="DD30" s="203"/>
      <c r="DE30" s="203"/>
      <c r="DF30" s="204"/>
      <c r="DG30" s="203"/>
      <c r="DH30" s="203"/>
      <c r="DI30" s="204"/>
      <c r="DJ30" s="203"/>
      <c r="DK30" s="203"/>
      <c r="DL30" s="204"/>
      <c r="DM30" s="203"/>
      <c r="DN30" s="203"/>
      <c r="DO30" s="204"/>
      <c r="DP30" s="203"/>
      <c r="DQ30" s="203"/>
      <c r="DR30" s="204"/>
      <c r="DS30" s="203"/>
      <c r="DT30" s="203"/>
      <c r="DU30" s="204"/>
      <c r="DV30" s="203"/>
      <c r="DW30" s="203"/>
      <c r="DX30" s="204"/>
      <c r="DY30" s="203"/>
      <c r="DZ30" s="203"/>
      <c r="EA30" s="204"/>
      <c r="EB30" s="203"/>
      <c r="EC30" s="203"/>
      <c r="ED30" s="204"/>
      <c r="EE30" s="203"/>
      <c r="EF30" s="203"/>
      <c r="EG30" s="204"/>
      <c r="EH30" s="203"/>
      <c r="EI30" s="203"/>
      <c r="EJ30" s="204"/>
      <c r="EK30" s="203"/>
      <c r="EL30" s="203"/>
      <c r="EM30" s="204"/>
      <c r="EN30" s="203"/>
      <c r="EO30" s="203"/>
      <c r="EP30" s="204"/>
      <c r="EQ30" s="203"/>
      <c r="ER30" s="203"/>
      <c r="ES30" s="204"/>
      <c r="ET30" s="203"/>
      <c r="EU30" s="203"/>
      <c r="EX30" s="152">
        <v>25</v>
      </c>
      <c r="EY30" s="153">
        <v>287371.96420900262</v>
      </c>
      <c r="EZ30" s="153">
        <v>10198.528888526767</v>
      </c>
      <c r="FA30" s="153">
        <v>8621.1589262700763</v>
      </c>
      <c r="FB30" s="153">
        <v>14368.598210450131</v>
      </c>
      <c r="FC30" s="153">
        <v>43105.794631350393</v>
      </c>
      <c r="FD30" s="154">
        <v>25</v>
      </c>
      <c r="FE30" s="155"/>
      <c r="FF30" s="153"/>
      <c r="FG30" s="153"/>
      <c r="FH30" s="153"/>
      <c r="FI30" s="153"/>
      <c r="FJ30" s="153"/>
      <c r="FK30" s="153"/>
      <c r="FL30" s="156">
        <f t="shared" si="207"/>
        <v>0</v>
      </c>
      <c r="FM30" s="155"/>
      <c r="FN30" s="153"/>
      <c r="FO30" s="153"/>
      <c r="FP30" s="153"/>
      <c r="FQ30" s="153"/>
      <c r="FR30" s="153"/>
      <c r="FS30" s="153"/>
      <c r="FT30" s="153"/>
      <c r="FU30" s="156"/>
      <c r="FV30" s="157">
        <v>25</v>
      </c>
      <c r="FW30" s="158">
        <v>8714.1141359999601</v>
      </c>
      <c r="FX30" s="158">
        <v>5234.5310400000008</v>
      </c>
      <c r="FY30" s="158"/>
      <c r="FZ30" s="158">
        <f t="shared" si="83"/>
        <v>13948.645175999962</v>
      </c>
      <c r="GA30" s="159">
        <f>FZ30+BP10+FL30</f>
        <v>377614.69004159997</v>
      </c>
    </row>
    <row r="31" spans="1:188">
      <c r="A31"/>
      <c r="EX31" s="152">
        <v>26</v>
      </c>
      <c r="EY31" s="153">
        <v>296714.53078843682</v>
      </c>
      <c r="EZ31" s="153">
        <v>10425.636698222796</v>
      </c>
      <c r="FA31" s="153">
        <v>8901.4359236531018</v>
      </c>
      <c r="FB31" s="153">
        <v>14835.726539421838</v>
      </c>
      <c r="FC31" s="153">
        <v>44507.179618265502</v>
      </c>
      <c r="FD31" s="154">
        <v>26</v>
      </c>
      <c r="FE31" s="155"/>
      <c r="FF31" s="153"/>
      <c r="FG31" s="153"/>
      <c r="FH31" s="153"/>
      <c r="FI31" s="153"/>
      <c r="FJ31" s="153"/>
      <c r="FK31" s="153"/>
      <c r="FL31" s="156">
        <f t="shared" si="207"/>
        <v>0</v>
      </c>
      <c r="FM31" s="155"/>
      <c r="FN31" s="153"/>
      <c r="FO31" s="153"/>
      <c r="FP31" s="153"/>
      <c r="FQ31" s="153"/>
      <c r="FR31" s="153"/>
      <c r="FS31" s="153"/>
      <c r="FT31" s="153"/>
      <c r="FU31" s="156"/>
      <c r="FV31" s="157">
        <v>26</v>
      </c>
      <c r="FW31" s="158">
        <v>2489.7468959999642</v>
      </c>
      <c r="FX31" s="158">
        <v>9511.2662400000008</v>
      </c>
      <c r="FY31" s="158"/>
      <c r="FZ31" s="158">
        <f t="shared" si="83"/>
        <v>12001.013135999965</v>
      </c>
      <c r="GA31" s="159">
        <f>FZ31+BS10+FL31</f>
        <v>387385.52270399994</v>
      </c>
    </row>
    <row r="32" spans="1:188">
      <c r="A32"/>
      <c r="EX32" s="152">
        <v>27</v>
      </c>
      <c r="EY32" s="153">
        <v>55631.626356350302</v>
      </c>
      <c r="EZ32" s="153">
        <v>1965.6291776136691</v>
      </c>
      <c r="FA32" s="153">
        <v>1651.9747340867352</v>
      </c>
      <c r="FB32" s="153">
        <v>2498.6803744212884</v>
      </c>
      <c r="FC32" s="153">
        <v>8401.3241421317889</v>
      </c>
      <c r="FD32" s="154">
        <v>27</v>
      </c>
      <c r="FE32" s="155">
        <v>5658.0188679245284</v>
      </c>
      <c r="FF32" s="153">
        <v>198.03066037735849</v>
      </c>
      <c r="FG32" s="153">
        <v>152.76650943396228</v>
      </c>
      <c r="FH32" s="153">
        <v>0</v>
      </c>
      <c r="FI32" s="153">
        <v>905.28301886792451</v>
      </c>
      <c r="FJ32" s="153">
        <v>226.32075471698113</v>
      </c>
      <c r="FK32" s="153">
        <v>56.580188679245282</v>
      </c>
      <c r="FL32" s="156">
        <f t="shared" si="207"/>
        <v>7197.0000000000009</v>
      </c>
      <c r="FM32" s="155"/>
      <c r="FN32" s="153"/>
      <c r="FO32" s="153"/>
      <c r="FP32" s="153"/>
      <c r="FQ32" s="153"/>
      <c r="FR32" s="153"/>
      <c r="FS32" s="153"/>
      <c r="FT32" s="153"/>
      <c r="FU32" s="156"/>
      <c r="FV32" s="157">
        <v>27</v>
      </c>
      <c r="FW32" s="158"/>
      <c r="FX32" s="158">
        <v>2717.5046400000001</v>
      </c>
      <c r="FY32" s="158"/>
      <c r="FZ32" s="158">
        <f t="shared" ref="FZ32:FZ52" si="208">FW32+FX32+FY32</f>
        <v>2717.5046400000001</v>
      </c>
      <c r="GA32" s="159">
        <f>FZ32+BY10+FL32</f>
        <v>197186.64568800002</v>
      </c>
    </row>
    <row r="33" spans="1:188">
      <c r="A33"/>
      <c r="EX33" s="152"/>
      <c r="EY33" s="153">
        <v>159334.18577957887</v>
      </c>
      <c r="EZ33" s="153">
        <v>5599.9132938349831</v>
      </c>
      <c r="FA33" s="153">
        <v>4746.0916111232136</v>
      </c>
      <c r="FB33" s="153">
        <v>7401.1432512430929</v>
      </c>
      <c r="FC33" s="153">
        <v>24013.241074483994</v>
      </c>
      <c r="FD33" s="154"/>
      <c r="FE33" s="155">
        <v>11311.32075471698</v>
      </c>
      <c r="FF33" s="153">
        <v>395.8962264150943</v>
      </c>
      <c r="FG33" s="153">
        <v>305.40566037735852</v>
      </c>
      <c r="FH33" s="153">
        <v>0</v>
      </c>
      <c r="FI33" s="153">
        <v>1809.8113207547169</v>
      </c>
      <c r="FJ33" s="153">
        <v>452.45283018867923</v>
      </c>
      <c r="FK33" s="153">
        <v>113.11320754716981</v>
      </c>
      <c r="FL33" s="156">
        <f t="shared" si="207"/>
        <v>14388</v>
      </c>
      <c r="FM33" s="155"/>
      <c r="FN33" s="153"/>
      <c r="FO33" s="153"/>
      <c r="FP33" s="153"/>
      <c r="FQ33" s="153"/>
      <c r="FR33" s="153"/>
      <c r="FS33" s="153"/>
      <c r="FT33" s="153"/>
      <c r="FU33" s="156"/>
      <c r="FV33" s="157"/>
      <c r="FW33" s="158"/>
      <c r="FX33" s="158"/>
      <c r="FY33" s="158"/>
      <c r="FZ33" s="158"/>
      <c r="GA33" s="159">
        <f>FZ33+BY10+FL33</f>
        <v>201660.14104800002</v>
      </c>
      <c r="GF33" s="159"/>
    </row>
    <row r="34" spans="1:188">
      <c r="A34"/>
      <c r="EX34" s="152">
        <v>28</v>
      </c>
      <c r="EY34" s="153">
        <v>381493.73291108728</v>
      </c>
      <c r="EZ34" s="153">
        <v>13384.337289457862</v>
      </c>
      <c r="FA34" s="153">
        <v>11411.609157143939</v>
      </c>
      <c r="FB34" s="153">
        <v>18521.30614240971</v>
      </c>
      <c r="FC34" s="153">
        <v>57334.736037292001</v>
      </c>
      <c r="FD34" s="154">
        <v>28</v>
      </c>
      <c r="FE34" s="155">
        <v>11067.610062893082</v>
      </c>
      <c r="FF34" s="153">
        <v>387.36635220125783</v>
      </c>
      <c r="FG34" s="153">
        <v>298.82547169811323</v>
      </c>
      <c r="FH34" s="153">
        <v>0</v>
      </c>
      <c r="FI34" s="153">
        <v>1770.817610062893</v>
      </c>
      <c r="FJ34" s="153">
        <v>442.70440251572325</v>
      </c>
      <c r="FK34" s="153">
        <v>110.67610062893081</v>
      </c>
      <c r="FL34" s="156">
        <f t="shared" si="207"/>
        <v>14078</v>
      </c>
      <c r="FM34" s="155">
        <v>2268.3484430429644</v>
      </c>
      <c r="FN34" s="153">
        <v>83.928892392589688</v>
      </c>
      <c r="FO34" s="153">
        <v>68.050453291288932</v>
      </c>
      <c r="FP34" s="153">
        <v>113.41742215214821</v>
      </c>
      <c r="FQ34" s="153">
        <v>340.25226645644466</v>
      </c>
      <c r="FR34" s="153"/>
      <c r="FS34" s="153">
        <v>1.1341742215214821</v>
      </c>
      <c r="FT34" s="153">
        <v>2.2683484430429641</v>
      </c>
      <c r="FU34" s="156">
        <f t="shared" ref="FU34:FU51" si="209">SUM(FM34:FT34)</f>
        <v>2877.4000000000005</v>
      </c>
      <c r="FV34" s="157">
        <v>28</v>
      </c>
      <c r="FW34" s="158">
        <v>6155.9676000000909</v>
      </c>
      <c r="FX34" s="158"/>
      <c r="FY34" s="158"/>
      <c r="FZ34" s="158">
        <f>FW34+FX34+FY34</f>
        <v>6155.9676000000909</v>
      </c>
      <c r="GA34" s="159">
        <f>FZ34+CB10+FL34+FU34</f>
        <v>488858.47216320015</v>
      </c>
    </row>
    <row r="35" spans="1:188">
      <c r="A35"/>
      <c r="EX35" s="152">
        <v>29</v>
      </c>
      <c r="EY35" s="153">
        <v>453809.82210821228</v>
      </c>
      <c r="EZ35" s="153">
        <v>16073.641957298794</v>
      </c>
      <c r="FA35" s="153">
        <v>13614.294663246374</v>
      </c>
      <c r="FB35" s="153">
        <v>22690.491105410616</v>
      </c>
      <c r="FC35" s="153">
        <v>68071.473316231859</v>
      </c>
      <c r="FD35" s="154">
        <v>29</v>
      </c>
      <c r="FE35" s="155"/>
      <c r="FF35" s="153"/>
      <c r="FG35" s="153"/>
      <c r="FH35" s="153"/>
      <c r="FI35" s="153"/>
      <c r="FJ35" s="153"/>
      <c r="FK35" s="153"/>
      <c r="FL35" s="156">
        <f t="shared" si="207"/>
        <v>0</v>
      </c>
      <c r="FM35" s="155"/>
      <c r="FN35" s="153"/>
      <c r="FO35" s="153"/>
      <c r="FP35" s="153"/>
      <c r="FQ35" s="153"/>
      <c r="FR35" s="153"/>
      <c r="FS35" s="153"/>
      <c r="FT35" s="153"/>
      <c r="FU35" s="156">
        <f t="shared" si="209"/>
        <v>0</v>
      </c>
      <c r="FV35" s="157">
        <v>29</v>
      </c>
      <c r="FW35" s="158">
        <v>9416.3504399999329</v>
      </c>
      <c r="FX35" s="158">
        <v>3489.6873599999999</v>
      </c>
      <c r="FY35" s="158"/>
      <c r="FZ35" s="158">
        <f t="shared" si="208"/>
        <v>12906.037799999933</v>
      </c>
      <c r="GA35" s="159">
        <f>FZ35+CE10+FL35+FU35</f>
        <v>587165.76095039991</v>
      </c>
    </row>
    <row r="36" spans="1:188">
      <c r="A36"/>
      <c r="EX36" s="152">
        <v>30</v>
      </c>
      <c r="EY36" s="153">
        <v>457581.98094137828</v>
      </c>
      <c r="EZ36" s="153">
        <v>16200.835884318338</v>
      </c>
      <c r="FA36" s="153">
        <v>13727.459428241351</v>
      </c>
      <c r="FB36" s="153">
        <v>22879.099047068918</v>
      </c>
      <c r="FC36" s="153">
        <v>68637.297141206742</v>
      </c>
      <c r="FD36" s="154">
        <v>30</v>
      </c>
      <c r="FE36" s="155"/>
      <c r="FF36" s="153"/>
      <c r="FG36" s="153"/>
      <c r="FH36" s="153"/>
      <c r="FI36" s="153"/>
      <c r="FJ36" s="153"/>
      <c r="FK36" s="153"/>
      <c r="FL36" s="156">
        <f t="shared" si="207"/>
        <v>0</v>
      </c>
      <c r="FM36" s="155">
        <v>15370.91052424123</v>
      </c>
      <c r="FN36" s="153">
        <v>568.72368939692558</v>
      </c>
      <c r="FO36" s="153">
        <v>461.12731572723692</v>
      </c>
      <c r="FP36" s="153">
        <v>768.54552621206153</v>
      </c>
      <c r="FQ36" s="153">
        <v>2305.6365786361844</v>
      </c>
      <c r="FR36" s="153"/>
      <c r="FS36" s="153">
        <v>7.685455262120616</v>
      </c>
      <c r="FT36" s="153">
        <v>15.370910524241232</v>
      </c>
      <c r="FU36" s="156">
        <f t="shared" si="209"/>
        <v>19498</v>
      </c>
      <c r="FV36" s="157">
        <v>30</v>
      </c>
      <c r="FW36" s="158">
        <v>9416.3504399999802</v>
      </c>
      <c r="FX36" s="158">
        <v>10669.54032</v>
      </c>
      <c r="FY36" s="158"/>
      <c r="FZ36" s="158">
        <f t="shared" si="208"/>
        <v>20085.89075999998</v>
      </c>
      <c r="GA36" s="159">
        <f>FZ36+CH10+FL36+FU36</f>
        <v>599135.61956799997</v>
      </c>
    </row>
    <row r="37" spans="1:188">
      <c r="A37"/>
      <c r="EX37" s="152">
        <v>31</v>
      </c>
      <c r="EY37" s="153">
        <v>435119.33669645496</v>
      </c>
      <c r="EZ37" s="153">
        <v>15334.684421731574</v>
      </c>
      <c r="FA37" s="153">
        <v>13031.872553723839</v>
      </c>
      <c r="FB37" s="153">
        <v>21394.174381992561</v>
      </c>
      <c r="FC37" s="153">
        <v>65340.258995034288</v>
      </c>
      <c r="FD37" s="154">
        <v>31</v>
      </c>
      <c r="FE37" s="155">
        <v>7235.8490566037735</v>
      </c>
      <c r="FF37" s="153">
        <v>253.25471698113208</v>
      </c>
      <c r="FG37" s="153">
        <v>195.3679245283019</v>
      </c>
      <c r="FH37" s="153">
        <v>0</v>
      </c>
      <c r="FI37" s="153">
        <v>1157.7358490566037</v>
      </c>
      <c r="FJ37" s="153">
        <v>289.43396226415092</v>
      </c>
      <c r="FK37" s="153">
        <v>72.35849056603773</v>
      </c>
      <c r="FL37" s="156">
        <f t="shared" si="207"/>
        <v>9204</v>
      </c>
      <c r="FM37" s="155">
        <v>1813.953488372093</v>
      </c>
      <c r="FN37" s="153">
        <v>67.116279069767444</v>
      </c>
      <c r="FO37" s="153">
        <v>54.418604651162795</v>
      </c>
      <c r="FP37" s="153">
        <v>90.697674418604649</v>
      </c>
      <c r="FQ37" s="153">
        <v>272.09302325581399</v>
      </c>
      <c r="FR37" s="153"/>
      <c r="FS37" s="153">
        <v>0.90697674418604668</v>
      </c>
      <c r="FT37" s="153">
        <v>1.8139534883720934</v>
      </c>
      <c r="FU37" s="156">
        <f t="shared" si="209"/>
        <v>2301</v>
      </c>
      <c r="FV37" s="157">
        <v>31</v>
      </c>
      <c r="FW37" s="158">
        <v>9416.3504400000656</v>
      </c>
      <c r="FX37" s="158">
        <v>5435.0092800000002</v>
      </c>
      <c r="FY37" s="158"/>
      <c r="FZ37" s="158">
        <f t="shared" si="208"/>
        <v>14851.359720000066</v>
      </c>
      <c r="GA37" s="159">
        <f>FZ37+CK10+FL37+FU37</f>
        <v>565436.20015200006</v>
      </c>
    </row>
    <row r="38" spans="1:188">
      <c r="A38"/>
      <c r="EX38" s="152">
        <v>32</v>
      </c>
      <c r="EY38" s="153">
        <v>460462.43312743929</v>
      </c>
      <c r="EZ38" s="153">
        <v>16286.771102648348</v>
      </c>
      <c r="FA38" s="153">
        <v>13786.008842879784</v>
      </c>
      <c r="FB38" s="153">
        <v>22558.719140648696</v>
      </c>
      <c r="FC38" s="153">
        <v>69162.245472260562</v>
      </c>
      <c r="FD38" s="154">
        <v>32</v>
      </c>
      <c r="FE38" s="155">
        <v>9288.0503144654085</v>
      </c>
      <c r="FF38" s="153">
        <v>325.0817610062893</v>
      </c>
      <c r="FG38" s="153">
        <v>250.77735849056603</v>
      </c>
      <c r="FH38" s="153">
        <v>0</v>
      </c>
      <c r="FI38" s="153">
        <v>1486.0880503144654</v>
      </c>
      <c r="FJ38" s="153">
        <v>371.52201257861634</v>
      </c>
      <c r="FK38" s="153">
        <v>92.880503144654085</v>
      </c>
      <c r="FL38" s="156">
        <f t="shared" si="207"/>
        <v>11814.4</v>
      </c>
      <c r="FM38" s="155"/>
      <c r="FN38" s="153"/>
      <c r="FO38" s="153"/>
      <c r="FP38" s="153"/>
      <c r="FQ38" s="153"/>
      <c r="FR38" s="153"/>
      <c r="FS38" s="153"/>
      <c r="FT38" s="153"/>
      <c r="FU38" s="156">
        <f t="shared" si="209"/>
        <v>0</v>
      </c>
      <c r="FV38" s="157">
        <v>32</v>
      </c>
      <c r="FW38" s="158">
        <v>17090.862364800065</v>
      </c>
      <c r="FX38" s="158"/>
      <c r="FY38" s="158"/>
      <c r="FZ38" s="158">
        <f t="shared" si="208"/>
        <v>17090.862364800065</v>
      </c>
      <c r="GA38" s="159">
        <f>FZ38+CN10+FU38+FL38</f>
        <v>599811.44256640004</v>
      </c>
    </row>
    <row r="39" spans="1:188">
      <c r="A39"/>
      <c r="EX39" s="152">
        <v>33</v>
      </c>
      <c r="EY39" s="153">
        <v>420468.54354266811</v>
      </c>
      <c r="EZ39" s="153">
        <v>14882.323269771394</v>
      </c>
      <c r="FA39" s="153">
        <v>12518.915100930792</v>
      </c>
      <c r="FB39" s="153">
        <v>20959.999706900569</v>
      </c>
      <c r="FC39" s="153">
        <v>63704.556233728588</v>
      </c>
      <c r="FD39" s="154">
        <v>33</v>
      </c>
      <c r="FE39" s="155"/>
      <c r="FF39" s="153"/>
      <c r="FG39" s="153"/>
      <c r="FH39" s="153"/>
      <c r="FI39" s="153"/>
      <c r="FJ39" s="153"/>
      <c r="FK39" s="153"/>
      <c r="FL39" s="156">
        <f t="shared" si="207"/>
        <v>0</v>
      </c>
      <c r="FM39" s="155">
        <v>26079.621600315335</v>
      </c>
      <c r="FN39" s="153">
        <v>964.94599921166741</v>
      </c>
      <c r="FO39" s="153">
        <v>782.38864800945998</v>
      </c>
      <c r="FP39" s="153">
        <v>1303.9810800157668</v>
      </c>
      <c r="FQ39" s="153">
        <v>3911.9432400473002</v>
      </c>
      <c r="FR39" s="153"/>
      <c r="FS39" s="153">
        <v>13.039810800157667</v>
      </c>
      <c r="FT39" s="153">
        <v>26.079621600315335</v>
      </c>
      <c r="FU39" s="156">
        <f t="shared" si="209"/>
        <v>33082.000000000007</v>
      </c>
      <c r="FV39" s="157">
        <v>33</v>
      </c>
      <c r="FW39" s="158">
        <v>16197.782025599969</v>
      </c>
      <c r="FX39" s="158">
        <v>17717.214240000001</v>
      </c>
      <c r="FY39" s="158"/>
      <c r="FZ39" s="158">
        <f t="shared" si="208"/>
        <v>33914.99626559997</v>
      </c>
      <c r="GA39" s="159">
        <f>FZ39+CQ10+FU39+FL39</f>
        <v>566488.45355199988</v>
      </c>
    </row>
    <row r="40" spans="1:188">
      <c r="A40"/>
      <c r="EX40" s="152">
        <v>34</v>
      </c>
      <c r="EY40" s="153">
        <v>436776.3578541429</v>
      </c>
      <c r="EZ40" s="153">
        <v>15426.528418403832</v>
      </c>
      <c r="FA40" s="153">
        <v>12978.041039708998</v>
      </c>
      <c r="FB40" s="153">
        <v>21273.58224637368</v>
      </c>
      <c r="FC40" s="153">
        <v>66251.090015669935</v>
      </c>
      <c r="FD40" s="154">
        <v>34</v>
      </c>
      <c r="FE40" s="155">
        <v>10036.163522012579</v>
      </c>
      <c r="FF40" s="153">
        <v>351.26572327044022</v>
      </c>
      <c r="FG40" s="153">
        <v>270.97641509433964</v>
      </c>
      <c r="FH40" s="153">
        <v>0</v>
      </c>
      <c r="FI40" s="153">
        <v>1605.7861635220124</v>
      </c>
      <c r="FJ40" s="153">
        <v>401.44654088050311</v>
      </c>
      <c r="FK40" s="153">
        <v>100.36163522012578</v>
      </c>
      <c r="FL40" s="156">
        <f t="shared" si="207"/>
        <v>12766</v>
      </c>
      <c r="FM40" s="155"/>
      <c r="FN40" s="153"/>
      <c r="FO40" s="153"/>
      <c r="FP40" s="153"/>
      <c r="FQ40" s="153"/>
      <c r="FR40" s="153"/>
      <c r="FS40" s="153"/>
      <c r="FT40" s="153"/>
      <c r="FU40" s="156">
        <f t="shared" si="209"/>
        <v>0</v>
      </c>
      <c r="FV40" s="157">
        <v>34</v>
      </c>
      <c r="FW40" s="158">
        <v>16197.782025600054</v>
      </c>
      <c r="FX40" s="158">
        <v>6793.7615999999998</v>
      </c>
      <c r="FY40" s="158"/>
      <c r="FZ40" s="158">
        <f t="shared" si="208"/>
        <v>22991.543625600054</v>
      </c>
      <c r="GA40" s="159">
        <f>FZ40+CT10+FU40+FL40</f>
        <v>576198.95137600007</v>
      </c>
    </row>
    <row r="41" spans="1:188">
      <c r="A41"/>
      <c r="EX41" s="152">
        <v>35</v>
      </c>
      <c r="EY41" s="153">
        <v>403043.32768539182</v>
      </c>
      <c r="EZ41" s="153">
        <v>14307.439304504485</v>
      </c>
      <c r="FA41" s="153">
        <v>11972.458153514388</v>
      </c>
      <c r="FB41" s="153">
        <v>19693.73105240153</v>
      </c>
      <c r="FC41" s="153">
        <v>61169.775427464185</v>
      </c>
      <c r="FD41" s="154">
        <v>35</v>
      </c>
      <c r="FE41" s="155">
        <v>7900.1572327044023</v>
      </c>
      <c r="FF41" s="153">
        <v>276.50550314465409</v>
      </c>
      <c r="FG41" s="153">
        <v>213.30424528301887</v>
      </c>
      <c r="FH41" s="153">
        <v>0</v>
      </c>
      <c r="FI41" s="153">
        <v>1264.0251572327045</v>
      </c>
      <c r="FJ41" s="153">
        <v>316.00628930817612</v>
      </c>
      <c r="FK41" s="153">
        <v>79.00157232704403</v>
      </c>
      <c r="FL41" s="156">
        <f t="shared" si="207"/>
        <v>10049.000000000002</v>
      </c>
      <c r="FM41" s="155">
        <v>1209.3023255813955</v>
      </c>
      <c r="FN41" s="153">
        <v>44.744186046511629</v>
      </c>
      <c r="FO41" s="153">
        <v>36.279069767441861</v>
      </c>
      <c r="FP41" s="153">
        <v>60.465116279069768</v>
      </c>
      <c r="FQ41" s="153">
        <v>181.3953488372093</v>
      </c>
      <c r="FR41" s="153"/>
      <c r="FS41" s="153">
        <v>0.60465116279069775</v>
      </c>
      <c r="FT41" s="153">
        <v>1.2093023255813955</v>
      </c>
      <c r="FU41" s="156">
        <f t="shared" si="209"/>
        <v>1534</v>
      </c>
      <c r="FV41" s="157">
        <v>35</v>
      </c>
      <c r="FW41" s="158">
        <v>7611.3472176000942</v>
      </c>
      <c r="FX41" s="158">
        <v>0</v>
      </c>
      <c r="FY41" s="158"/>
      <c r="FZ41" s="158">
        <f t="shared" si="208"/>
        <v>7611.3472176000942</v>
      </c>
      <c r="GA41" s="159">
        <f>FZ41+CW10+FU41+FL41</f>
        <v>518194.90065600007</v>
      </c>
    </row>
    <row r="42" spans="1:188">
      <c r="A42"/>
      <c r="EX42" s="152">
        <v>36</v>
      </c>
      <c r="EY42" s="153">
        <v>397020.40712315869</v>
      </c>
      <c r="EZ42" s="153">
        <v>14119.980211750591</v>
      </c>
      <c r="FA42" s="153">
        <v>11829.062609109687</v>
      </c>
      <c r="FB42" s="153">
        <v>19796.653953101213</v>
      </c>
      <c r="FC42" s="153">
        <v>60096.725099040967</v>
      </c>
      <c r="FD42" s="154">
        <v>36</v>
      </c>
      <c r="FE42" s="155"/>
      <c r="FF42" s="153"/>
      <c r="FG42" s="153"/>
      <c r="FH42" s="153"/>
      <c r="FI42" s="153"/>
      <c r="FJ42" s="153"/>
      <c r="FK42" s="153"/>
      <c r="FL42" s="156">
        <f t="shared" si="207"/>
        <v>0</v>
      </c>
      <c r="FM42" s="155">
        <v>20808.908159243201</v>
      </c>
      <c r="FN42" s="153">
        <v>769.92960189199835</v>
      </c>
      <c r="FO42" s="153">
        <v>624.2672447772959</v>
      </c>
      <c r="FP42" s="153">
        <v>1040.4454079621601</v>
      </c>
      <c r="FQ42" s="153">
        <v>3121.3362238864802</v>
      </c>
      <c r="FR42" s="153"/>
      <c r="FS42" s="153">
        <v>10.404454079621601</v>
      </c>
      <c r="FT42" s="153">
        <v>20.808908159243202</v>
      </c>
      <c r="FU42" s="156">
        <f t="shared" si="209"/>
        <v>26396.100000000002</v>
      </c>
      <c r="FV42" s="157">
        <v>36</v>
      </c>
      <c r="FW42" s="158">
        <v>6524.0119007999583</v>
      </c>
      <c r="FX42" s="158">
        <v>6793.7615999999998</v>
      </c>
      <c r="FY42" s="158"/>
      <c r="FZ42" s="158">
        <f t="shared" si="208"/>
        <v>13317.773500799958</v>
      </c>
      <c r="GA42" s="159">
        <f>FZ42+CZ10+FU42+FL42</f>
        <v>516211.81585919997</v>
      </c>
    </row>
    <row r="43" spans="1:188">
      <c r="A43"/>
      <c r="EX43" s="152">
        <v>37</v>
      </c>
      <c r="EY43" s="153">
        <v>513808.63948486553</v>
      </c>
      <c r="EZ43" s="153">
        <v>18214.757183975307</v>
      </c>
      <c r="FA43" s="153">
        <v>15294.830007498595</v>
      </c>
      <c r="FB43" s="153">
        <v>25222.204975708559</v>
      </c>
      <c r="FC43" s="153">
        <v>77786.530530718563</v>
      </c>
      <c r="FD43" s="154">
        <v>37</v>
      </c>
      <c r="FE43" s="155">
        <v>8095.9905660377353</v>
      </c>
      <c r="FF43" s="153">
        <v>283.35966981132071</v>
      </c>
      <c r="FG43" s="153">
        <v>218.59174528301889</v>
      </c>
      <c r="FH43" s="153">
        <v>0</v>
      </c>
      <c r="FI43" s="153">
        <v>1295.3584905660377</v>
      </c>
      <c r="FJ43" s="153">
        <v>323.83962264150944</v>
      </c>
      <c r="FK43" s="153">
        <v>80.959905660377359</v>
      </c>
      <c r="FL43" s="156">
        <f t="shared" si="207"/>
        <v>10298.099999999999</v>
      </c>
      <c r="FM43" s="155">
        <v>11134.804887662594</v>
      </c>
      <c r="FN43" s="153">
        <v>411.98778084351602</v>
      </c>
      <c r="FO43" s="153">
        <v>334.04414662987784</v>
      </c>
      <c r="FP43" s="153">
        <v>556.74024438312972</v>
      </c>
      <c r="FQ43" s="153">
        <v>1670.2207331493892</v>
      </c>
      <c r="FR43" s="153"/>
      <c r="FS43" s="153">
        <v>5.5674024438312975</v>
      </c>
      <c r="FT43" s="153">
        <v>11.134804887662595</v>
      </c>
      <c r="FU43" s="156">
        <f t="shared" si="209"/>
        <v>14124.5</v>
      </c>
      <c r="FV43" s="157">
        <v>37</v>
      </c>
      <c r="FW43" s="158">
        <v>14971.14848160007</v>
      </c>
      <c r="FX43" s="158">
        <v>3282.3791999999999</v>
      </c>
      <c r="FY43" s="158"/>
      <c r="FZ43" s="158">
        <f t="shared" si="208"/>
        <v>18253.52768160007</v>
      </c>
      <c r="GA43" s="159">
        <f>FZ43+DC10+DC15+DC16+DC18+DC19+DC21+DC23+DC17+DC20+DC22+DC24</f>
        <v>669001.99160000007</v>
      </c>
    </row>
    <row r="44" spans="1:188">
      <c r="A44"/>
      <c r="EX44" s="152">
        <v>38</v>
      </c>
      <c r="EY44" s="153"/>
      <c r="EZ44" s="153"/>
      <c r="FA44" s="153"/>
      <c r="FB44" s="153"/>
      <c r="FC44" s="153"/>
      <c r="FD44" s="154">
        <v>38</v>
      </c>
      <c r="FE44" s="155"/>
      <c r="FF44" s="153"/>
      <c r="FG44" s="153"/>
      <c r="FH44" s="153"/>
      <c r="FI44" s="153"/>
      <c r="FJ44" s="153"/>
      <c r="FK44" s="153"/>
      <c r="FL44" s="156">
        <f t="shared" si="207"/>
        <v>0</v>
      </c>
      <c r="FM44" s="155"/>
      <c r="FN44" s="153"/>
      <c r="FO44" s="153"/>
      <c r="FP44" s="153"/>
      <c r="FQ44" s="153"/>
      <c r="FR44" s="153"/>
      <c r="FS44" s="153"/>
      <c r="FT44" s="153"/>
      <c r="FU44" s="156"/>
      <c r="FV44" s="157">
        <v>38</v>
      </c>
      <c r="FW44" s="158"/>
      <c r="FX44" s="158"/>
      <c r="FY44" s="158"/>
      <c r="FZ44" s="158">
        <f t="shared" si="208"/>
        <v>0</v>
      </c>
      <c r="GA44" s="159">
        <f>FZ44+FU44+FL44+DF10</f>
        <v>630651.20002559992</v>
      </c>
    </row>
    <row r="45" spans="1:188">
      <c r="A45"/>
      <c r="EX45" s="152">
        <v>39</v>
      </c>
      <c r="EY45" s="216"/>
      <c r="EZ45" s="216"/>
      <c r="FA45" s="216"/>
      <c r="FB45" s="216"/>
      <c r="FC45" s="216"/>
      <c r="FD45" s="217">
        <v>39</v>
      </c>
      <c r="FE45" s="218"/>
      <c r="FF45" s="216"/>
      <c r="FG45" s="216"/>
      <c r="FH45" s="216"/>
      <c r="FI45" s="216"/>
      <c r="FJ45" s="216"/>
      <c r="FK45" s="216"/>
      <c r="FL45" s="219">
        <f t="shared" si="207"/>
        <v>0</v>
      </c>
      <c r="FM45" s="218"/>
      <c r="FN45" s="216"/>
      <c r="FO45" s="216"/>
      <c r="FP45" s="216"/>
      <c r="FQ45" s="216"/>
      <c r="FR45" s="216"/>
      <c r="FS45" s="216"/>
      <c r="FT45" s="216"/>
      <c r="FU45" s="219"/>
      <c r="FV45" s="157">
        <v>39</v>
      </c>
      <c r="FW45" s="158"/>
      <c r="FX45" s="158"/>
      <c r="FY45" s="158"/>
      <c r="FZ45" s="158">
        <f t="shared" si="208"/>
        <v>0</v>
      </c>
      <c r="GA45" s="159">
        <f>FZ45+DI10+DI15+DI16+DI18+DI19+DI21+DI23</f>
        <v>0</v>
      </c>
    </row>
    <row r="46" spans="1:188">
      <c r="A46"/>
      <c r="EX46" s="152">
        <v>40</v>
      </c>
      <c r="EY46" s="216"/>
      <c r="EZ46" s="216"/>
      <c r="FA46" s="216"/>
      <c r="FB46" s="216"/>
      <c r="FC46" s="216"/>
      <c r="FD46" s="217">
        <v>40</v>
      </c>
      <c r="FE46" s="218"/>
      <c r="FF46" s="216"/>
      <c r="FG46" s="216"/>
      <c r="FH46" s="216"/>
      <c r="FI46" s="216"/>
      <c r="FJ46" s="216"/>
      <c r="FK46" s="216"/>
      <c r="FL46" s="219">
        <f t="shared" si="207"/>
        <v>0</v>
      </c>
      <c r="FM46" s="218"/>
      <c r="FN46" s="216"/>
      <c r="FO46" s="216"/>
      <c r="FP46" s="216"/>
      <c r="FQ46" s="216"/>
      <c r="FR46" s="216"/>
      <c r="FS46" s="216"/>
      <c r="FT46" s="216"/>
      <c r="FU46" s="219">
        <f t="shared" si="209"/>
        <v>0</v>
      </c>
      <c r="FV46" s="157">
        <v>40</v>
      </c>
      <c r="FW46" s="158"/>
      <c r="FX46" s="158"/>
      <c r="FY46" s="158"/>
      <c r="FZ46" s="158">
        <f t="shared" si="208"/>
        <v>0</v>
      </c>
      <c r="GA46" s="159">
        <f>FZ46+FU46+FL46+DL10</f>
        <v>0</v>
      </c>
    </row>
    <row r="47" spans="1:188">
      <c r="A47"/>
      <c r="EX47" s="152">
        <v>41</v>
      </c>
      <c r="EY47" s="153"/>
      <c r="EZ47" s="153"/>
      <c r="FA47" s="153"/>
      <c r="FB47" s="153"/>
      <c r="FC47" s="153"/>
      <c r="FD47" s="154">
        <v>41</v>
      </c>
      <c r="FE47" s="155"/>
      <c r="FF47" s="153"/>
      <c r="FG47" s="153"/>
      <c r="FH47" s="153"/>
      <c r="FI47" s="153"/>
      <c r="FJ47" s="153"/>
      <c r="FK47" s="153"/>
      <c r="FL47" s="156">
        <f t="shared" si="207"/>
        <v>0</v>
      </c>
      <c r="FM47" s="155"/>
      <c r="FN47" s="153"/>
      <c r="FO47" s="153"/>
      <c r="FP47" s="153"/>
      <c r="FQ47" s="153"/>
      <c r="FR47" s="153"/>
      <c r="FS47" s="153"/>
      <c r="FT47" s="153"/>
      <c r="FU47" s="156"/>
      <c r="FV47" s="157">
        <v>41</v>
      </c>
      <c r="FW47" s="158"/>
      <c r="FX47" s="158"/>
      <c r="FY47" s="158"/>
      <c r="FZ47" s="158">
        <f t="shared" si="208"/>
        <v>0</v>
      </c>
      <c r="GA47" s="159">
        <f>FZ47+DO10+DO15+DO16+DO18+DO19+DO21+DO23</f>
        <v>0</v>
      </c>
    </row>
    <row r="48" spans="1:188">
      <c r="EX48" s="152">
        <v>42</v>
      </c>
      <c r="EY48" s="153"/>
      <c r="EZ48" s="153"/>
      <c r="FA48" s="153"/>
      <c r="FB48" s="153"/>
      <c r="FC48" s="153"/>
      <c r="FD48" s="154">
        <v>42</v>
      </c>
      <c r="FE48" s="155"/>
      <c r="FF48" s="153"/>
      <c r="FG48" s="153"/>
      <c r="FH48" s="153"/>
      <c r="FI48" s="153"/>
      <c r="FJ48" s="153"/>
      <c r="FK48" s="153"/>
      <c r="FL48" s="156">
        <f t="shared" si="207"/>
        <v>0</v>
      </c>
      <c r="FM48" s="155"/>
      <c r="FN48" s="153"/>
      <c r="FO48" s="153"/>
      <c r="FP48" s="153"/>
      <c r="FQ48" s="153"/>
      <c r="FR48" s="153"/>
      <c r="FS48" s="153"/>
      <c r="FT48" s="153"/>
      <c r="FU48" s="156">
        <f t="shared" si="209"/>
        <v>0</v>
      </c>
      <c r="FV48" s="157">
        <v>42</v>
      </c>
      <c r="FW48" s="158"/>
      <c r="FX48" s="158"/>
      <c r="FY48" s="158"/>
      <c r="FZ48" s="158">
        <f t="shared" si="208"/>
        <v>0</v>
      </c>
      <c r="GA48" s="159">
        <f>FZ48+FU48+FL48+DR10</f>
        <v>0</v>
      </c>
    </row>
    <row r="49" spans="154:183">
      <c r="EX49" s="152">
        <v>43</v>
      </c>
      <c r="EY49" s="153"/>
      <c r="EZ49" s="153"/>
      <c r="FA49" s="153"/>
      <c r="FB49" s="153"/>
      <c r="FC49" s="153"/>
      <c r="FD49" s="154">
        <v>43</v>
      </c>
      <c r="FE49" s="155"/>
      <c r="FF49" s="153"/>
      <c r="FG49" s="153"/>
      <c r="FH49" s="153"/>
      <c r="FI49" s="153"/>
      <c r="FJ49" s="153"/>
      <c r="FK49" s="153"/>
      <c r="FL49" s="156">
        <f t="shared" si="207"/>
        <v>0</v>
      </c>
      <c r="FM49" s="155"/>
      <c r="FN49" s="153"/>
      <c r="FO49" s="153"/>
      <c r="FP49" s="153"/>
      <c r="FQ49" s="153"/>
      <c r="FR49" s="153"/>
      <c r="FS49" s="153"/>
      <c r="FT49" s="153"/>
      <c r="FU49" s="156">
        <f t="shared" si="209"/>
        <v>0</v>
      </c>
      <c r="FV49" s="157">
        <v>43</v>
      </c>
      <c r="FW49" s="158"/>
      <c r="FX49" s="158"/>
      <c r="FY49" s="158"/>
      <c r="FZ49" s="158">
        <f t="shared" si="208"/>
        <v>0</v>
      </c>
      <c r="GA49" s="159">
        <f>FZ49+FU49+FL49+DU10</f>
        <v>276942.69239039999</v>
      </c>
    </row>
    <row r="50" spans="154:183">
      <c r="EX50" s="152">
        <v>44</v>
      </c>
      <c r="EY50" s="153"/>
      <c r="EZ50" s="153"/>
      <c r="FA50" s="153"/>
      <c r="FB50" s="153"/>
      <c r="FC50" s="153"/>
      <c r="FD50" s="154">
        <v>44</v>
      </c>
      <c r="FE50" s="155"/>
      <c r="FF50" s="153"/>
      <c r="FG50" s="153"/>
      <c r="FH50" s="153"/>
      <c r="FI50" s="153"/>
      <c r="FJ50" s="153"/>
      <c r="FK50" s="153"/>
      <c r="FL50" s="156">
        <f t="shared" si="207"/>
        <v>0</v>
      </c>
      <c r="FM50" s="155"/>
      <c r="FN50" s="153"/>
      <c r="FO50" s="153"/>
      <c r="FP50" s="153"/>
      <c r="FQ50" s="153"/>
      <c r="FR50" s="153"/>
      <c r="FS50" s="153"/>
      <c r="FT50" s="153"/>
      <c r="FU50" s="156">
        <f t="shared" si="209"/>
        <v>0</v>
      </c>
      <c r="FV50" s="157">
        <v>44</v>
      </c>
      <c r="FW50" s="158"/>
      <c r="FX50" s="158"/>
      <c r="FY50" s="158"/>
      <c r="FZ50" s="158">
        <f t="shared" si="208"/>
        <v>0</v>
      </c>
      <c r="GA50" s="159">
        <f>FZ50+FU50+FL50+DX10</f>
        <v>0</v>
      </c>
    </row>
    <row r="51" spans="154:183">
      <c r="EX51" s="152">
        <v>45</v>
      </c>
      <c r="EY51" s="153"/>
      <c r="EZ51" s="153"/>
      <c r="FA51" s="153"/>
      <c r="FB51" s="153"/>
      <c r="FC51" s="153"/>
      <c r="FD51" s="154">
        <v>45</v>
      </c>
      <c r="FE51" s="155"/>
      <c r="FF51" s="153"/>
      <c r="FG51" s="153"/>
      <c r="FH51" s="153"/>
      <c r="FI51" s="153"/>
      <c r="FJ51" s="153"/>
      <c r="FK51" s="153"/>
      <c r="FL51" s="156">
        <f t="shared" si="207"/>
        <v>0</v>
      </c>
      <c r="FM51" s="155"/>
      <c r="FN51" s="153"/>
      <c r="FO51" s="153"/>
      <c r="FP51" s="153"/>
      <c r="FQ51" s="153"/>
      <c r="FR51" s="153"/>
      <c r="FS51" s="153"/>
      <c r="FT51" s="153"/>
      <c r="FU51" s="156">
        <f t="shared" si="209"/>
        <v>0</v>
      </c>
      <c r="FV51" s="157">
        <v>45</v>
      </c>
      <c r="FW51" s="158"/>
      <c r="FX51" s="158"/>
      <c r="FY51" s="158"/>
      <c r="FZ51" s="158">
        <f t="shared" si="208"/>
        <v>0</v>
      </c>
      <c r="GA51" s="159">
        <f>FZ51+FU51+FL51+EA10</f>
        <v>0</v>
      </c>
    </row>
    <row r="52" spans="154:183">
      <c r="EX52" s="152">
        <v>46</v>
      </c>
      <c r="EY52" s="153"/>
      <c r="EZ52" s="153"/>
      <c r="FA52" s="153"/>
      <c r="FB52" s="153"/>
      <c r="FC52" s="153"/>
      <c r="FD52" s="154">
        <v>46</v>
      </c>
      <c r="FE52" s="155"/>
      <c r="FF52" s="153"/>
      <c r="FG52" s="153"/>
      <c r="FH52" s="153"/>
      <c r="FI52" s="153"/>
      <c r="FJ52" s="153"/>
      <c r="FK52" s="153"/>
      <c r="FL52" s="156">
        <f t="shared" si="207"/>
        <v>0</v>
      </c>
      <c r="FM52" s="155"/>
      <c r="FN52" s="153"/>
      <c r="FO52" s="153"/>
      <c r="FP52" s="153"/>
      <c r="FQ52" s="153"/>
      <c r="FR52" s="153"/>
      <c r="FS52" s="153"/>
      <c r="FT52" s="153"/>
      <c r="FU52" s="156">
        <f>SUM(FM52:FT52)</f>
        <v>0</v>
      </c>
      <c r="FV52" s="157">
        <v>46</v>
      </c>
      <c r="FW52" s="158"/>
      <c r="FX52" s="158"/>
      <c r="FY52" s="158"/>
      <c r="FZ52" s="158">
        <f t="shared" si="208"/>
        <v>0</v>
      </c>
      <c r="GA52" s="159">
        <f>FZ52+FU52+FL52+ED10</f>
        <v>0</v>
      </c>
    </row>
    <row r="53" spans="154:183">
      <c r="EX53" s="152">
        <v>47</v>
      </c>
      <c r="EY53" s="153"/>
      <c r="EZ53" s="153"/>
      <c r="FA53" s="153"/>
      <c r="FB53" s="153"/>
      <c r="FC53" s="153"/>
      <c r="FD53" s="154">
        <v>47</v>
      </c>
      <c r="FE53" s="155"/>
      <c r="FF53" s="153"/>
      <c r="FG53" s="153"/>
      <c r="FH53" s="153"/>
      <c r="FI53" s="153"/>
      <c r="FJ53" s="153"/>
      <c r="FK53" s="153"/>
      <c r="FL53" s="156">
        <f t="shared" si="207"/>
        <v>0</v>
      </c>
      <c r="FM53" s="155"/>
      <c r="FN53" s="153"/>
      <c r="FO53" s="153"/>
      <c r="FP53" s="153"/>
      <c r="FQ53" s="153"/>
      <c r="FR53" s="153"/>
      <c r="FS53" s="153"/>
      <c r="FT53" s="153"/>
      <c r="FU53" s="156">
        <f>SUM(FM53:FT53)</f>
        <v>0</v>
      </c>
      <c r="FV53" s="157">
        <v>47</v>
      </c>
      <c r="FW53" s="158"/>
      <c r="FX53" s="158"/>
      <c r="FY53" s="158"/>
      <c r="FZ53" s="158">
        <f>FW53+FX53+FY53</f>
        <v>0</v>
      </c>
      <c r="GA53" s="159">
        <f>FZ53+FU53+FL53+EG10</f>
        <v>0</v>
      </c>
    </row>
    <row r="54" spans="154:183">
      <c r="EX54" s="152">
        <v>48</v>
      </c>
      <c r="EY54" s="153"/>
      <c r="EZ54" s="153"/>
      <c r="FA54" s="153"/>
      <c r="FB54" s="153"/>
      <c r="FC54" s="153"/>
      <c r="FD54" s="154">
        <v>48</v>
      </c>
      <c r="FE54" s="155"/>
      <c r="FF54" s="153"/>
      <c r="FG54" s="153"/>
      <c r="FH54" s="153"/>
      <c r="FI54" s="153"/>
      <c r="FJ54" s="153"/>
      <c r="FK54" s="153"/>
      <c r="FL54" s="156">
        <f t="shared" si="207"/>
        <v>0</v>
      </c>
      <c r="FM54" s="155"/>
      <c r="FN54" s="153"/>
      <c r="FO54" s="153"/>
      <c r="FP54" s="153"/>
      <c r="FQ54" s="153"/>
      <c r="FR54" s="153"/>
      <c r="FS54" s="153"/>
      <c r="FT54" s="153"/>
      <c r="FU54" s="156">
        <f>SUM(FM54:FT54)</f>
        <v>0</v>
      </c>
      <c r="FV54" s="157">
        <v>48</v>
      </c>
      <c r="FW54" s="158"/>
      <c r="FX54" s="158"/>
      <c r="FY54" s="158"/>
      <c r="FZ54" s="158">
        <f>FW54+FX54+FY54</f>
        <v>0</v>
      </c>
      <c r="GA54" s="159">
        <f>FZ54+FU54+FL54+EJ10</f>
        <v>0</v>
      </c>
    </row>
    <row r="55" spans="154:183">
      <c r="EX55" s="152">
        <v>49</v>
      </c>
      <c r="EY55" s="153"/>
      <c r="EZ55" s="153"/>
      <c r="FA55" s="153"/>
      <c r="FB55" s="153"/>
      <c r="FC55" s="153"/>
      <c r="FD55" s="154">
        <v>49</v>
      </c>
      <c r="FE55" s="155"/>
      <c r="FF55" s="153"/>
      <c r="FG55" s="153"/>
      <c r="FH55" s="153"/>
      <c r="FI55" s="153"/>
      <c r="FJ55" s="153"/>
      <c r="FK55" s="153"/>
      <c r="FL55" s="156">
        <f t="shared" si="207"/>
        <v>0</v>
      </c>
      <c r="FM55" s="155"/>
      <c r="FN55" s="153"/>
      <c r="FO55" s="153"/>
      <c r="FP55" s="153"/>
      <c r="FQ55" s="153"/>
      <c r="FR55" s="153"/>
      <c r="FS55" s="153"/>
      <c r="FT55" s="153"/>
      <c r="FU55" s="156"/>
      <c r="FV55" s="157">
        <v>49</v>
      </c>
      <c r="FW55" s="158"/>
      <c r="FX55" s="158"/>
      <c r="FY55" s="158"/>
      <c r="FZ55" s="158">
        <f>FW55+FX55+FY55</f>
        <v>0</v>
      </c>
      <c r="GA55" s="159">
        <f>FZ55+EM10+EM16+EM15+EM18+EM19+EM21+EM23</f>
        <v>0</v>
      </c>
    </row>
    <row r="56" spans="154:183">
      <c r="EX56" s="152">
        <v>50</v>
      </c>
      <c r="EY56" s="153"/>
      <c r="EZ56" s="153"/>
      <c r="FA56" s="153"/>
      <c r="FB56" s="153"/>
      <c r="FC56" s="153"/>
      <c r="FD56" s="154">
        <v>50</v>
      </c>
      <c r="FE56" s="155"/>
      <c r="FF56" s="153"/>
      <c r="FG56" s="153"/>
      <c r="FH56" s="153"/>
      <c r="FI56" s="153"/>
      <c r="FJ56" s="153"/>
      <c r="FK56" s="153"/>
      <c r="FL56" s="156"/>
      <c r="FM56" s="155"/>
      <c r="FN56" s="153"/>
      <c r="FO56" s="153"/>
      <c r="FP56" s="153"/>
      <c r="FQ56" s="153"/>
      <c r="FR56" s="153"/>
      <c r="FS56" s="153"/>
      <c r="FT56" s="153"/>
      <c r="FU56" s="156"/>
      <c r="FV56" s="157">
        <v>50</v>
      </c>
      <c r="FW56" s="158"/>
      <c r="FX56" s="158"/>
      <c r="FY56" s="158"/>
      <c r="FZ56" s="158">
        <f>FW56+FX56+FY56</f>
        <v>0</v>
      </c>
      <c r="GA56" s="159">
        <f>FZ56+EP10+EP16+EP15+EP18+EP19+EP21+EP23</f>
        <v>0</v>
      </c>
    </row>
    <row r="57" spans="154:183" ht="15.75" thickBot="1">
      <c r="EX57" s="152">
        <v>51</v>
      </c>
      <c r="EY57" s="153"/>
      <c r="EZ57" s="153"/>
      <c r="FA57" s="153"/>
      <c r="FB57" s="153"/>
      <c r="FC57" s="153"/>
      <c r="FD57" s="154">
        <v>51</v>
      </c>
      <c r="FE57" s="206"/>
      <c r="FF57" s="207"/>
      <c r="FG57" s="207"/>
      <c r="FH57" s="207"/>
      <c r="FI57" s="207"/>
      <c r="FJ57" s="207"/>
      <c r="FK57" s="207"/>
      <c r="FL57" s="208"/>
      <c r="FM57" s="206"/>
      <c r="FN57" s="207"/>
      <c r="FO57" s="207"/>
      <c r="FP57" s="207"/>
      <c r="FQ57" s="207"/>
      <c r="FR57" s="207"/>
      <c r="FS57" s="207"/>
      <c r="FT57" s="207"/>
      <c r="FU57" s="208"/>
      <c r="FV57" s="157">
        <v>51</v>
      </c>
      <c r="FW57" s="158"/>
      <c r="FX57" s="158"/>
      <c r="FY57" s="158"/>
      <c r="FZ57" s="158">
        <f>FW57+FX57+FY57</f>
        <v>0</v>
      </c>
      <c r="GA57" s="159">
        <f>FZ57+ES10+ES16+ES15+ES18+ES19+ES21+ES23</f>
        <v>0</v>
      </c>
    </row>
    <row r="108" spans="7:7">
      <c r="G108" t="e">
        <f>#REF!*$AI$108*$AJ$108*0.82</f>
        <v>#REF!</v>
      </c>
    </row>
    <row r="132" spans="8:47" ht="15.75" thickBot="1"/>
    <row r="133" spans="8:47">
      <c r="H133" s="209"/>
      <c r="I133" s="210"/>
      <c r="J133" s="210"/>
      <c r="K133" s="210"/>
      <c r="L133" s="210"/>
      <c r="M133" s="210"/>
      <c r="N133" s="211"/>
    </row>
    <row r="134" spans="8:47">
      <c r="H134" s="212"/>
      <c r="I134" s="23"/>
      <c r="J134" s="23"/>
      <c r="K134" s="23"/>
      <c r="L134" s="23"/>
      <c r="M134" s="23"/>
      <c r="N134" s="213"/>
    </row>
    <row r="135" spans="8:47">
      <c r="H135" s="212"/>
      <c r="I135" s="23"/>
      <c r="J135" s="23"/>
      <c r="K135" s="23"/>
      <c r="L135" s="23"/>
      <c r="M135" s="23"/>
      <c r="N135" s="213"/>
    </row>
    <row r="136" spans="8:47">
      <c r="H136" s="212"/>
      <c r="I136" s="23"/>
      <c r="J136" s="23"/>
      <c r="K136" s="23"/>
      <c r="L136" s="23"/>
      <c r="M136" s="23"/>
      <c r="N136" s="213"/>
    </row>
    <row r="137" spans="8:47">
      <c r="H137" s="212"/>
      <c r="I137" s="23"/>
      <c r="J137" s="23"/>
      <c r="K137" s="23"/>
      <c r="L137" s="23"/>
      <c r="M137" s="23"/>
      <c r="N137" s="213"/>
    </row>
    <row r="138" spans="8:47">
      <c r="H138" s="212"/>
      <c r="I138" s="23"/>
      <c r="J138" s="23"/>
      <c r="K138" s="23"/>
      <c r="L138" s="23"/>
      <c r="M138" s="23"/>
      <c r="N138" s="213"/>
    </row>
    <row r="142" spans="8:47">
      <c r="AS142">
        <f>AR142/53.5</f>
        <v>0</v>
      </c>
    </row>
    <row r="143" spans="8:47">
      <c r="AS143">
        <f>AR143/1553.5</f>
        <v>0</v>
      </c>
      <c r="AU143" s="214"/>
    </row>
    <row r="144" spans="8:47">
      <c r="AU144" s="214"/>
    </row>
    <row r="145" spans="47:50">
      <c r="AU145" s="214"/>
    </row>
    <row r="146" spans="47:50">
      <c r="AU146" s="214"/>
    </row>
    <row r="147" spans="47:50">
      <c r="AU147" s="214"/>
    </row>
    <row r="148" spans="47:50">
      <c r="AU148" s="214"/>
    </row>
    <row r="149" spans="47:50">
      <c r="AU149" s="214"/>
      <c r="AX149" s="214"/>
    </row>
    <row r="150" spans="47:50">
      <c r="AU150" s="214"/>
    </row>
    <row r="151" spans="47:50">
      <c r="AU151" s="214"/>
    </row>
    <row r="152" spans="47:50">
      <c r="AU152" s="214"/>
    </row>
    <row r="153" spans="47:50">
      <c r="AU153" s="214"/>
    </row>
    <row r="154" spans="47:50">
      <c r="AU154" s="214"/>
    </row>
    <row r="166" spans="2:193" ht="15" hidden="1" customHeight="1"/>
    <row r="167" spans="2:193" ht="15" hidden="1" customHeight="1"/>
    <row r="168" spans="2:193" ht="15" hidden="1" customHeight="1"/>
    <row r="169" spans="2:193" ht="15" hidden="1" customHeight="1"/>
    <row r="170" spans="2:193" ht="15" hidden="1" customHeight="1"/>
    <row r="171" spans="2:193" ht="15" hidden="1" customHeight="1"/>
    <row r="172" spans="2:193" s="205" customFormat="1" ht="15" hidden="1" customHeight="1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</row>
    <row r="173" spans="2:193" s="205" customFormat="1" ht="15" hidden="1" customHeight="1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</row>
    <row r="174" spans="2:193" s="205" customFormat="1" ht="15" hidden="1" customHeight="1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</row>
    <row r="175" spans="2:193" s="205" customFormat="1" ht="15" hidden="1" customHeight="1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</row>
    <row r="176" spans="2:193" s="205" customFormat="1" ht="15" hidden="1" customHeight="1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</row>
    <row r="177" spans="2:193" s="205" customFormat="1" ht="15" hidden="1" customHeight="1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</row>
    <row r="178" spans="2:193" s="205" customFormat="1" ht="15" hidden="1" customHeight="1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</row>
    <row r="179" spans="2:193" s="205" customFormat="1" ht="15" hidden="1" customHeight="1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</row>
    <row r="180" spans="2:193" s="205" customFormat="1" ht="15" hidden="1" customHeight="1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</row>
    <row r="181" spans="2:193" s="205" customFormat="1" ht="15" hidden="1" customHeight="1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</row>
    <row r="182" spans="2:193" s="205" customFormat="1" ht="15" hidden="1" customHeight="1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</row>
    <row r="183" spans="2:193" s="205" customFormat="1" ht="15" hidden="1" customHeight="1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</row>
    <row r="184" spans="2:193" s="205" customFormat="1" ht="15" hidden="1" customHeight="1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</row>
    <row r="185" spans="2:193" s="205" customFormat="1" ht="15" hidden="1" customHeight="1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</row>
    <row r="186" spans="2:193" s="205" customFormat="1" ht="15" hidden="1" customHeight="1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</row>
    <row r="187" spans="2:193" s="205" customFormat="1" ht="15" hidden="1" customHeight="1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</row>
    <row r="188" spans="2:193" s="205" customFormat="1" ht="15" hidden="1" customHeight="1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</row>
    <row r="189" spans="2:193" s="205" customFormat="1" ht="15" hidden="1" customHeight="1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</row>
    <row r="190" spans="2:193" s="205" customFormat="1" ht="15" hidden="1" customHeight="1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</row>
    <row r="191" spans="2:193" s="205" customFormat="1" ht="15" hidden="1" customHeight="1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</row>
    <row r="192" spans="2:193" s="205" customFormat="1" ht="15" hidden="1" customHeight="1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</row>
    <row r="193" spans="2:193" s="205" customFormat="1" ht="15" hidden="1" customHeight="1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</row>
    <row r="194" spans="2:193" s="205" customFormat="1" ht="15" hidden="1" customHeight="1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</row>
    <row r="195" spans="2:193" s="205" customFormat="1" ht="15" hidden="1" customHeight="1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</row>
    <row r="196" spans="2:193" s="205" customFormat="1" ht="15" hidden="1" customHeight="1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</row>
    <row r="197" spans="2:193" s="205" customFormat="1" ht="15" hidden="1" customHeight="1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</row>
    <row r="198" spans="2:193" s="205" customFormat="1" ht="15" hidden="1" customHeight="1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</row>
    <row r="199" spans="2:193" s="205" customFormat="1" ht="15" hidden="1" customHeight="1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</row>
    <row r="200" spans="2:193" s="205" customFormat="1" ht="15" hidden="1" customHeight="1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</row>
    <row r="201" spans="2:193" s="205" customFormat="1" ht="15" hidden="1" customHeight="1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</row>
    <row r="202" spans="2:193" s="205" customFormat="1" ht="15" hidden="1" customHeight="1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</row>
    <row r="203" spans="2:193" s="205" customFormat="1" ht="15" hidden="1" customHeight="1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</row>
    <row r="204" spans="2:193" s="205" customFormat="1" ht="15" hidden="1" customHeight="1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</row>
    <row r="205" spans="2:193" s="205" customFormat="1" ht="15" hidden="1" customHeight="1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</row>
    <row r="206" spans="2:193" s="205" customFormat="1" ht="15" hidden="1" customHeight="1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</row>
    <row r="207" spans="2:193" s="205" customFormat="1" ht="15" hidden="1" customHeight="1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</row>
    <row r="208" spans="2:193" s="205" customFormat="1" ht="15" hidden="1" customHeight="1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</row>
    <row r="209" spans="2:193" s="205" customFormat="1" ht="15" hidden="1" customHeight="1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</row>
    <row r="210" spans="2:193" s="205" customFormat="1" ht="15" hidden="1" customHeight="1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</row>
    <row r="211" spans="2:193" s="205" customFormat="1" ht="15" hidden="1" customHeight="1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</row>
    <row r="212" spans="2:193" s="205" customFormat="1" ht="15" hidden="1" customHeight="1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</row>
    <row r="213" spans="2:193" s="205" customFormat="1" ht="15" hidden="1" customHeight="1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</row>
    <row r="214" spans="2:193" s="205" customFormat="1" ht="15" hidden="1" customHeight="1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F214"/>
      <c r="GG214"/>
      <c r="GH214"/>
      <c r="GI214"/>
      <c r="GJ214"/>
      <c r="GK214"/>
    </row>
    <row r="215" spans="2:193" s="205" customFormat="1" ht="15" hidden="1" customHeight="1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</row>
    <row r="216" spans="2:193" s="205" customFormat="1" ht="15" hidden="1" customHeight="1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/>
      <c r="GC216"/>
      <c r="GD216"/>
      <c r="GE216"/>
      <c r="GF216"/>
      <c r="GG216"/>
      <c r="GH216"/>
      <c r="GI216"/>
      <c r="GJ216"/>
      <c r="GK216"/>
    </row>
    <row r="217" spans="2:193" s="205" customFormat="1" ht="15" hidden="1" customHeight="1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/>
      <c r="GC217"/>
      <c r="GD217"/>
      <c r="GE217"/>
      <c r="GF217"/>
      <c r="GG217"/>
      <c r="GH217"/>
      <c r="GI217"/>
      <c r="GJ217"/>
      <c r="GK217"/>
    </row>
    <row r="218" spans="2:193" s="205" customFormat="1" ht="15" hidden="1" customHeight="1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</row>
    <row r="219" spans="2:193" s="205" customFormat="1" ht="15" hidden="1" customHeight="1"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/>
      <c r="GH219"/>
      <c r="GI219"/>
      <c r="GJ219"/>
      <c r="GK219"/>
    </row>
    <row r="220" spans="2:193" s="205" customFormat="1" ht="15" hidden="1" customHeight="1"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/>
      <c r="FY220"/>
      <c r="FZ220"/>
      <c r="GA220"/>
      <c r="GB220"/>
      <c r="GC220"/>
      <c r="GD220"/>
      <c r="GE220"/>
      <c r="GF220"/>
      <c r="GG220"/>
      <c r="GH220"/>
      <c r="GI220"/>
      <c r="GJ220"/>
      <c r="GK220"/>
    </row>
    <row r="221" spans="2:193" s="205" customFormat="1" ht="15" hidden="1" customHeight="1"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F221"/>
      <c r="GG221"/>
      <c r="GH221"/>
      <c r="GI221"/>
      <c r="GJ221"/>
      <c r="GK221"/>
    </row>
    <row r="222" spans="2:193" s="205" customFormat="1" ht="15" hidden="1" customHeight="1"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</row>
    <row r="223" spans="2:193" s="205" customFormat="1" ht="15" hidden="1" customHeight="1"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/>
      <c r="FY223"/>
      <c r="FZ223"/>
      <c r="GA223"/>
      <c r="GB223"/>
      <c r="GC223"/>
      <c r="GD223"/>
      <c r="GE223"/>
      <c r="GF223"/>
      <c r="GG223"/>
      <c r="GH223"/>
      <c r="GI223"/>
      <c r="GJ223"/>
      <c r="GK223"/>
    </row>
    <row r="224" spans="2:193" s="205" customFormat="1" ht="15" hidden="1" customHeight="1"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</row>
    <row r="225" spans="2:193" s="205" customFormat="1" ht="15" hidden="1" customHeight="1"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/>
      <c r="GC225"/>
      <c r="GD225"/>
      <c r="GE225"/>
      <c r="GF225"/>
      <c r="GG225"/>
      <c r="GH225"/>
      <c r="GI225"/>
      <c r="GJ225"/>
      <c r="GK225"/>
    </row>
    <row r="226" spans="2:193" s="205" customFormat="1" ht="15" hidden="1" customHeight="1"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F226"/>
      <c r="GG226"/>
      <c r="GH226"/>
      <c r="GI226"/>
      <c r="GJ226"/>
      <c r="GK226"/>
    </row>
    <row r="227" spans="2:193" s="205" customFormat="1" ht="15" hidden="1" customHeight="1"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/>
      <c r="FT227"/>
      <c r="FU227"/>
      <c r="FV227"/>
      <c r="FW227"/>
      <c r="FX227"/>
      <c r="FY227"/>
      <c r="FZ227"/>
      <c r="GA227"/>
      <c r="GB227"/>
      <c r="GC227"/>
      <c r="GD227"/>
      <c r="GE227"/>
      <c r="GF227"/>
      <c r="GG227"/>
      <c r="GH227"/>
      <c r="GI227"/>
      <c r="GJ227"/>
      <c r="GK227"/>
    </row>
    <row r="228" spans="2:193" s="205" customFormat="1" ht="15" hidden="1" customHeight="1"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</row>
  </sheetData>
  <mergeCells count="51">
    <mergeCell ref="N3:P3"/>
    <mergeCell ref="A3:A4"/>
    <mergeCell ref="B3:D3"/>
    <mergeCell ref="E3:G3"/>
    <mergeCell ref="H3:J3"/>
    <mergeCell ref="K3:M3"/>
    <mergeCell ref="AX3:AZ3"/>
    <mergeCell ref="Q3:S3"/>
    <mergeCell ref="T3:V3"/>
    <mergeCell ref="W3:Y3"/>
    <mergeCell ref="Z3:AB3"/>
    <mergeCell ref="AC3:AE3"/>
    <mergeCell ref="AF3:AH3"/>
    <mergeCell ref="AI3:AK3"/>
    <mergeCell ref="AL3:AN3"/>
    <mergeCell ref="AO3:AQ3"/>
    <mergeCell ref="AR3:AT3"/>
    <mergeCell ref="AU3:AW3"/>
    <mergeCell ref="CH3:CJ3"/>
    <mergeCell ref="BA3:BC3"/>
    <mergeCell ref="BD3:BF3"/>
    <mergeCell ref="BG3:BI3"/>
    <mergeCell ref="BJ3:BL3"/>
    <mergeCell ref="BM3:BO3"/>
    <mergeCell ref="BP3:BR3"/>
    <mergeCell ref="BS3:BU3"/>
    <mergeCell ref="BV3:BX3"/>
    <mergeCell ref="BY3:CA3"/>
    <mergeCell ref="CB3:CD3"/>
    <mergeCell ref="CE3:CG3"/>
    <mergeCell ref="DR3:DT3"/>
    <mergeCell ref="CK3:CM3"/>
    <mergeCell ref="CN3:CP3"/>
    <mergeCell ref="CQ3:CS3"/>
    <mergeCell ref="CT3:CV3"/>
    <mergeCell ref="CW3:CY3"/>
    <mergeCell ref="CZ3:DB3"/>
    <mergeCell ref="DC3:DE3"/>
    <mergeCell ref="DF3:DH3"/>
    <mergeCell ref="DI3:DK3"/>
    <mergeCell ref="DL3:DN3"/>
    <mergeCell ref="DO3:DQ3"/>
    <mergeCell ref="EM3:EO3"/>
    <mergeCell ref="EP3:ER3"/>
    <mergeCell ref="ES3:EU3"/>
    <mergeCell ref="DU3:DW3"/>
    <mergeCell ref="DX3:DZ3"/>
    <mergeCell ref="EA3:EC3"/>
    <mergeCell ref="ED3:EF3"/>
    <mergeCell ref="EG3:EI3"/>
    <mergeCell ref="EJ3:EL3"/>
  </mergeCells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B12"/>
  <sheetViews>
    <sheetView workbookViewId="0">
      <selection activeCell="B19" sqref="B19"/>
    </sheetView>
  </sheetViews>
  <sheetFormatPr defaultRowHeight="15"/>
  <cols>
    <col min="1" max="1" width="20.140625" bestFit="1" customWidth="1"/>
    <col min="2" max="2" width="27.85546875" customWidth="1"/>
  </cols>
  <sheetData>
    <row r="1" spans="1:2">
      <c r="A1" s="79" t="s">
        <v>503</v>
      </c>
    </row>
    <row r="3" spans="1:2">
      <c r="A3" s="122" t="s">
        <v>230</v>
      </c>
      <c r="B3" t="s">
        <v>232</v>
      </c>
    </row>
    <row r="4" spans="1:2">
      <c r="A4" s="123" t="s">
        <v>225</v>
      </c>
      <c r="B4" s="159">
        <v>673.14551547683095</v>
      </c>
    </row>
    <row r="5" spans="1:2">
      <c r="A5" s="123" t="s">
        <v>227</v>
      </c>
      <c r="B5" s="159">
        <v>53.739692307692316</v>
      </c>
    </row>
    <row r="6" spans="1:2">
      <c r="A6" s="123" t="s">
        <v>226</v>
      </c>
      <c r="B6" s="159">
        <v>0</v>
      </c>
    </row>
    <row r="7" spans="1:2">
      <c r="A7" s="123" t="s">
        <v>229</v>
      </c>
      <c r="B7" s="159">
        <v>69.542535142718251</v>
      </c>
    </row>
    <row r="8" spans="1:2">
      <c r="A8" s="123" t="s">
        <v>228</v>
      </c>
      <c r="B8" s="159">
        <v>0</v>
      </c>
    </row>
    <row r="9" spans="1:2" hidden="1">
      <c r="A9" s="123" t="s">
        <v>231</v>
      </c>
      <c r="B9" s="159">
        <v>796.42774292724152</v>
      </c>
    </row>
    <row r="10" spans="1:2" hidden="1">
      <c r="A10" s="123"/>
      <c r="B10" s="159"/>
    </row>
    <row r="11" spans="1:2">
      <c r="A11" s="240" t="s">
        <v>369</v>
      </c>
      <c r="B11" s="159">
        <v>35</v>
      </c>
    </row>
    <row r="12" spans="1:2">
      <c r="B12" s="15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T153"/>
  <sheetViews>
    <sheetView tabSelected="1" zoomScale="85" zoomScaleNormal="85" workbookViewId="0"/>
  </sheetViews>
  <sheetFormatPr defaultRowHeight="15"/>
  <cols>
    <col min="1" max="1" width="10.140625" customWidth="1"/>
    <col min="2" max="7" width="3.28515625" customWidth="1"/>
    <col min="8" max="8" width="4.140625" customWidth="1"/>
    <col min="9" max="9" width="3.140625" customWidth="1"/>
    <col min="10" max="10" width="3.7109375" customWidth="1"/>
    <col min="11" max="14" width="3.140625" customWidth="1"/>
    <col min="15" max="15" width="3.28515625" customWidth="1"/>
    <col min="16" max="16" width="3.140625" customWidth="1"/>
    <col min="17" max="17" width="3.7109375" customWidth="1"/>
    <col min="18" max="21" width="3.140625" customWidth="1"/>
    <col min="22" max="22" width="3.28515625" customWidth="1"/>
    <col min="23" max="23" width="3.140625" customWidth="1"/>
    <col min="24" max="24" width="3.7109375" customWidth="1"/>
    <col min="25" max="26" width="4.28515625" customWidth="1"/>
    <col min="27" max="27" width="3.140625" customWidth="1"/>
    <col min="28" max="28" width="3.28515625" customWidth="1"/>
    <col min="29" max="29" width="3.5703125" customWidth="1"/>
    <col min="30" max="34" width="3.140625" customWidth="1"/>
    <col min="35" max="36" width="3.5703125" customWidth="1"/>
    <col min="37" max="37" width="4.140625" hidden="1" customWidth="1"/>
    <col min="38" max="38" width="4" hidden="1" customWidth="1"/>
    <col min="39" max="39" width="3.42578125" hidden="1" customWidth="1"/>
    <col min="40" max="41" width="3.140625" hidden="1" customWidth="1"/>
    <col min="42" max="42" width="3.42578125" hidden="1" customWidth="1"/>
    <col min="43" max="43" width="3.28515625" hidden="1" customWidth="1"/>
    <col min="44" max="44" width="10.140625" customWidth="1"/>
    <col min="45" max="45" width="10.140625" bestFit="1" customWidth="1"/>
    <col min="47" max="47" width="10.140625" bestFit="1" customWidth="1"/>
    <col min="49" max="49" width="10.140625" bestFit="1" customWidth="1"/>
  </cols>
  <sheetData>
    <row r="1" spans="1:150">
      <c r="A1" s="241" t="s">
        <v>370</v>
      </c>
      <c r="B1" s="241"/>
      <c r="C1" s="241"/>
      <c r="E1" s="242"/>
      <c r="F1" s="241"/>
      <c r="G1" s="241"/>
      <c r="H1" s="241"/>
      <c r="I1" s="241"/>
      <c r="J1" s="241"/>
      <c r="K1" s="241"/>
      <c r="M1" s="241"/>
      <c r="N1" s="241"/>
      <c r="O1" s="241"/>
      <c r="P1" s="241"/>
      <c r="Q1" s="241"/>
      <c r="R1" s="241"/>
      <c r="S1" s="241"/>
      <c r="T1" s="241" t="s">
        <v>371</v>
      </c>
      <c r="V1" s="241"/>
      <c r="W1" s="241"/>
      <c r="Y1" s="243"/>
    </row>
    <row r="2" spans="1:150">
      <c r="A2" s="50">
        <f>1440*0.93</f>
        <v>1339.2</v>
      </c>
      <c r="L2" s="244"/>
      <c r="S2" s="245"/>
      <c r="T2" s="242" t="s">
        <v>372</v>
      </c>
      <c r="Y2" s="243"/>
    </row>
    <row r="3" spans="1:150" ht="9.75" customHeight="1">
      <c r="A3" s="13"/>
      <c r="L3" s="244"/>
      <c r="S3" s="245"/>
      <c r="T3" s="242"/>
      <c r="Y3" s="243"/>
    </row>
    <row r="4" spans="1:150" s="248" customFormat="1" ht="15.75" thickBot="1">
      <c r="A4" s="246" t="s">
        <v>508</v>
      </c>
      <c r="B4" s="247"/>
      <c r="C4" s="247"/>
      <c r="D4" s="247"/>
      <c r="E4" s="247"/>
      <c r="F4" s="247"/>
      <c r="G4" s="247"/>
      <c r="H4" s="247"/>
      <c r="I4" s="247"/>
      <c r="J4" s="247"/>
      <c r="K4" s="247"/>
      <c r="L4" s="247" t="s">
        <v>373</v>
      </c>
      <c r="M4" s="247" t="s">
        <v>374</v>
      </c>
      <c r="N4" s="247" t="s">
        <v>375</v>
      </c>
      <c r="O4" s="247" t="s">
        <v>376</v>
      </c>
      <c r="P4" s="247" t="s">
        <v>377</v>
      </c>
      <c r="Q4" s="247" t="s">
        <v>378</v>
      </c>
      <c r="R4" s="247" t="s">
        <v>379</v>
      </c>
      <c r="S4" s="247" t="s">
        <v>380</v>
      </c>
      <c r="T4" s="247"/>
      <c r="U4" s="247">
        <v>2</v>
      </c>
      <c r="V4" s="247">
        <v>0</v>
      </c>
      <c r="W4" s="247">
        <v>2</v>
      </c>
      <c r="X4" s="247">
        <v>0</v>
      </c>
      <c r="Y4" s="247"/>
      <c r="Z4" s="247"/>
      <c r="AA4" s="247"/>
      <c r="AB4" s="247"/>
      <c r="AC4" s="247"/>
      <c r="AD4" s="247"/>
      <c r="AE4" s="247"/>
      <c r="AF4" s="247"/>
      <c r="AG4" s="247"/>
      <c r="AH4" s="247"/>
      <c r="AI4" s="247"/>
      <c r="AJ4" s="247"/>
      <c r="AK4" s="247"/>
      <c r="AL4" s="247"/>
      <c r="AM4" s="247"/>
      <c r="AN4" s="247"/>
      <c r="AO4" s="247"/>
      <c r="AP4" s="247"/>
      <c r="AQ4" s="247"/>
      <c r="ET4" s="177" t="s">
        <v>381</v>
      </c>
    </row>
    <row r="5" spans="1:150">
      <c r="A5" s="249"/>
      <c r="B5" s="250">
        <v>31</v>
      </c>
      <c r="C5" s="48">
        <v>1</v>
      </c>
      <c r="D5" s="48">
        <v>2</v>
      </c>
      <c r="E5" s="48" t="s">
        <v>382</v>
      </c>
      <c r="F5" s="48" t="s">
        <v>383</v>
      </c>
      <c r="G5" s="251">
        <v>5</v>
      </c>
      <c r="H5" s="252">
        <v>6</v>
      </c>
      <c r="I5" s="250">
        <v>7</v>
      </c>
      <c r="J5" s="48">
        <v>8</v>
      </c>
      <c r="K5" s="48">
        <v>9</v>
      </c>
      <c r="L5" s="48">
        <v>10</v>
      </c>
      <c r="M5" s="48">
        <v>11</v>
      </c>
      <c r="N5" s="251">
        <v>12</v>
      </c>
      <c r="O5" s="252">
        <v>13</v>
      </c>
      <c r="P5" s="250">
        <v>14</v>
      </c>
      <c r="Q5" s="48">
        <v>15</v>
      </c>
      <c r="R5" s="48">
        <v>16</v>
      </c>
      <c r="S5" s="48" t="s">
        <v>509</v>
      </c>
      <c r="T5" s="48">
        <v>18</v>
      </c>
      <c r="U5" s="251">
        <v>19</v>
      </c>
      <c r="V5" s="252">
        <v>20</v>
      </c>
      <c r="W5" s="250">
        <v>21</v>
      </c>
      <c r="X5" s="48">
        <v>22</v>
      </c>
      <c r="Y5" s="48">
        <v>23</v>
      </c>
      <c r="Z5" s="48">
        <v>24</v>
      </c>
      <c r="AA5" s="48">
        <v>25</v>
      </c>
      <c r="AB5" s="251">
        <v>26</v>
      </c>
      <c r="AC5" s="252">
        <v>27</v>
      </c>
      <c r="AD5" s="250">
        <v>28</v>
      </c>
      <c r="AE5" s="48">
        <v>29</v>
      </c>
      <c r="AF5" s="48">
        <v>30</v>
      </c>
      <c r="AG5" s="48">
        <v>1</v>
      </c>
      <c r="AH5" s="48">
        <v>2</v>
      </c>
      <c r="AI5" s="251">
        <v>3</v>
      </c>
      <c r="AJ5" s="252">
        <v>4</v>
      </c>
      <c r="AK5" s="250">
        <v>5</v>
      </c>
      <c r="AL5" s="48">
        <v>1</v>
      </c>
      <c r="AM5" s="48">
        <v>2</v>
      </c>
      <c r="AN5" s="48">
        <v>3</v>
      </c>
      <c r="AO5" s="48">
        <v>4</v>
      </c>
      <c r="AP5" s="251">
        <v>5</v>
      </c>
      <c r="AQ5" s="252">
        <v>6</v>
      </c>
      <c r="AS5" s="253"/>
      <c r="AT5" t="s">
        <v>384</v>
      </c>
      <c r="AV5" s="248"/>
    </row>
    <row r="6" spans="1:150" ht="15.75" thickBot="1">
      <c r="A6" s="254" t="s">
        <v>385</v>
      </c>
      <c r="B6" s="255" t="s">
        <v>386</v>
      </c>
      <c r="C6" s="256" t="s">
        <v>387</v>
      </c>
      <c r="D6" s="256" t="s">
        <v>388</v>
      </c>
      <c r="E6" s="256" t="s">
        <v>389</v>
      </c>
      <c r="F6" s="256" t="s">
        <v>390</v>
      </c>
      <c r="G6" s="257" t="s">
        <v>391</v>
      </c>
      <c r="H6" s="258" t="s">
        <v>392</v>
      </c>
      <c r="I6" s="255" t="s">
        <v>386</v>
      </c>
      <c r="J6" s="256" t="s">
        <v>387</v>
      </c>
      <c r="K6" s="256" t="s">
        <v>388</v>
      </c>
      <c r="L6" s="256" t="s">
        <v>389</v>
      </c>
      <c r="M6" s="256" t="s">
        <v>390</v>
      </c>
      <c r="N6" s="257" t="s">
        <v>391</v>
      </c>
      <c r="O6" s="258" t="s">
        <v>392</v>
      </c>
      <c r="P6" s="255" t="s">
        <v>386</v>
      </c>
      <c r="Q6" s="256" t="s">
        <v>387</v>
      </c>
      <c r="R6" s="256" t="s">
        <v>388</v>
      </c>
      <c r="S6" s="256" t="s">
        <v>389</v>
      </c>
      <c r="T6" s="256" t="s">
        <v>390</v>
      </c>
      <c r="U6" s="257" t="s">
        <v>391</v>
      </c>
      <c r="V6" s="258" t="s">
        <v>392</v>
      </c>
      <c r="W6" s="255" t="s">
        <v>386</v>
      </c>
      <c r="X6" s="256" t="s">
        <v>387</v>
      </c>
      <c r="Y6" s="256" t="s">
        <v>388</v>
      </c>
      <c r="Z6" s="256" t="s">
        <v>389</v>
      </c>
      <c r="AA6" s="256" t="s">
        <v>390</v>
      </c>
      <c r="AB6" s="257" t="s">
        <v>391</v>
      </c>
      <c r="AC6" s="258" t="s">
        <v>392</v>
      </c>
      <c r="AD6" s="255" t="s">
        <v>386</v>
      </c>
      <c r="AE6" s="256" t="s">
        <v>387</v>
      </c>
      <c r="AF6" s="256" t="s">
        <v>388</v>
      </c>
      <c r="AG6" s="256" t="s">
        <v>389</v>
      </c>
      <c r="AH6" s="256" t="s">
        <v>390</v>
      </c>
      <c r="AI6" s="257" t="s">
        <v>391</v>
      </c>
      <c r="AJ6" s="258" t="s">
        <v>392</v>
      </c>
      <c r="AK6" s="255" t="s">
        <v>386</v>
      </c>
      <c r="AL6" s="256" t="s">
        <v>387</v>
      </c>
      <c r="AM6" s="256" t="s">
        <v>388</v>
      </c>
      <c r="AN6" s="256" t="s">
        <v>389</v>
      </c>
      <c r="AO6" s="256" t="s">
        <v>390</v>
      </c>
      <c r="AP6" s="257" t="s">
        <v>391</v>
      </c>
      <c r="AQ6" s="258" t="s">
        <v>392</v>
      </c>
      <c r="AR6" s="13"/>
      <c r="AV6" s="248"/>
    </row>
    <row r="7" spans="1:150" ht="15.75" thickBot="1">
      <c r="A7" s="259" t="s">
        <v>174</v>
      </c>
      <c r="B7" s="260"/>
      <c r="C7" s="261"/>
      <c r="D7" s="261"/>
      <c r="E7" s="261"/>
      <c r="F7" s="262"/>
      <c r="G7" s="262"/>
      <c r="H7" s="54"/>
      <c r="I7" s="263"/>
      <c r="J7" s="52"/>
      <c r="K7" s="52"/>
      <c r="L7" s="52"/>
      <c r="M7" s="52"/>
      <c r="N7" s="53"/>
      <c r="O7" s="264"/>
      <c r="P7" s="51"/>
      <c r="Q7" s="52"/>
      <c r="R7" s="265"/>
      <c r="S7" s="52"/>
      <c r="T7" s="52"/>
      <c r="U7" s="53"/>
      <c r="V7" s="54"/>
      <c r="W7" s="263"/>
      <c r="X7" s="52"/>
      <c r="Y7" s="52"/>
      <c r="Z7" s="265"/>
      <c r="AA7" s="52"/>
      <c r="AB7" s="53"/>
      <c r="AC7" s="54"/>
      <c r="AD7" s="263"/>
      <c r="AE7" s="52"/>
      <c r="AF7" s="52"/>
      <c r="AG7" s="52"/>
      <c r="AH7" s="52"/>
      <c r="AI7" s="53"/>
      <c r="AJ7" s="54"/>
      <c r="AK7" s="66"/>
      <c r="AL7" s="66"/>
      <c r="AM7" s="66"/>
      <c r="AN7" s="66"/>
      <c r="AO7" s="66"/>
      <c r="AP7" s="66"/>
      <c r="AQ7" s="66"/>
      <c r="AR7" s="13"/>
      <c r="AS7" s="266"/>
      <c r="AT7" t="s">
        <v>393</v>
      </c>
      <c r="AV7" s="248"/>
    </row>
    <row r="8" spans="1:150" ht="15.75" thickBot="1">
      <c r="A8" s="267" t="s">
        <v>175</v>
      </c>
      <c r="B8" s="268" t="s">
        <v>176</v>
      </c>
      <c r="C8" s="55"/>
      <c r="D8" s="55"/>
      <c r="E8" s="55"/>
      <c r="F8" s="269"/>
      <c r="G8" s="269"/>
      <c r="H8" s="56"/>
      <c r="I8" s="270" t="s">
        <v>176</v>
      </c>
      <c r="J8" s="55"/>
      <c r="K8" s="55"/>
      <c r="L8" s="55"/>
      <c r="M8" s="269"/>
      <c r="N8" s="55"/>
      <c r="O8" s="271"/>
      <c r="P8" s="585" t="s">
        <v>176</v>
      </c>
      <c r="Q8" s="271"/>
      <c r="R8" s="271"/>
      <c r="S8" s="271"/>
      <c r="T8" s="55"/>
      <c r="U8" s="55"/>
      <c r="V8" s="56"/>
      <c r="W8" s="270" t="s">
        <v>176</v>
      </c>
      <c r="X8" s="55"/>
      <c r="Y8" s="271" t="s">
        <v>510</v>
      </c>
      <c r="Z8" s="586" t="s">
        <v>511</v>
      </c>
      <c r="AA8" s="587"/>
      <c r="AB8" s="55"/>
      <c r="AC8" s="56"/>
      <c r="AD8" s="270" t="s">
        <v>176</v>
      </c>
      <c r="AE8" s="55"/>
      <c r="AF8" s="55"/>
      <c r="AG8" s="66"/>
      <c r="AH8" s="66"/>
      <c r="AI8" s="66"/>
      <c r="AJ8" s="70"/>
      <c r="AK8" s="66"/>
      <c r="AL8" s="66"/>
      <c r="AM8" s="66"/>
      <c r="AN8" s="66"/>
      <c r="AO8" s="66"/>
      <c r="AP8" s="66"/>
      <c r="AQ8" s="66"/>
      <c r="AR8" s="13"/>
      <c r="AS8" s="272"/>
      <c r="AT8" t="s">
        <v>394</v>
      </c>
      <c r="AV8" s="248"/>
    </row>
    <row r="9" spans="1:150">
      <c r="A9" s="273" t="s">
        <v>177</v>
      </c>
      <c r="B9" s="274" t="s">
        <v>178</v>
      </c>
      <c r="C9" s="275" t="s">
        <v>179</v>
      </c>
      <c r="D9" s="274"/>
      <c r="E9" s="276"/>
      <c r="F9" s="277"/>
      <c r="G9" s="277"/>
      <c r="H9" s="60"/>
      <c r="I9" s="278" t="s">
        <v>178</v>
      </c>
      <c r="J9" s="58" t="s">
        <v>179</v>
      </c>
      <c r="K9" s="277"/>
      <c r="L9" s="58"/>
      <c r="M9" s="59"/>
      <c r="N9" s="58"/>
      <c r="O9" s="279"/>
      <c r="P9" s="57" t="s">
        <v>178</v>
      </c>
      <c r="Q9" s="58" t="s">
        <v>179</v>
      </c>
      <c r="R9" s="280"/>
      <c r="S9" s="58"/>
      <c r="T9" s="59"/>
      <c r="U9" s="58"/>
      <c r="V9" s="60"/>
      <c r="W9" s="278" t="s">
        <v>178</v>
      </c>
      <c r="X9" s="58" t="s">
        <v>179</v>
      </c>
      <c r="Y9" s="59"/>
      <c r="Z9" s="588"/>
      <c r="AA9" s="59"/>
      <c r="AB9" s="58"/>
      <c r="AC9" s="60"/>
      <c r="AD9" s="278" t="s">
        <v>178</v>
      </c>
      <c r="AE9" s="58" t="s">
        <v>179</v>
      </c>
      <c r="AF9" s="59"/>
      <c r="AG9" s="66"/>
      <c r="AH9" s="66"/>
      <c r="AI9" s="66"/>
      <c r="AJ9" s="70"/>
      <c r="AK9" s="66"/>
      <c r="AL9" s="66"/>
      <c r="AM9" s="66"/>
      <c r="AN9" s="66"/>
      <c r="AO9" s="66"/>
      <c r="AP9" s="66"/>
      <c r="AQ9" s="66"/>
      <c r="AR9" s="13"/>
      <c r="AS9" s="281"/>
      <c r="AT9" t="s">
        <v>395</v>
      </c>
      <c r="AV9" s="248"/>
    </row>
    <row r="10" spans="1:150" ht="15.75" thickBot="1">
      <c r="A10" s="273" t="s">
        <v>396</v>
      </c>
      <c r="B10" s="282" t="s">
        <v>180</v>
      </c>
      <c r="C10" s="62"/>
      <c r="D10" s="62"/>
      <c r="E10" s="62"/>
      <c r="F10" s="283"/>
      <c r="G10" s="283"/>
      <c r="H10" s="63"/>
      <c r="I10" s="61" t="s">
        <v>180</v>
      </c>
      <c r="J10" s="283"/>
      <c r="K10" s="284" t="s">
        <v>397</v>
      </c>
      <c r="L10" s="269"/>
      <c r="M10" s="55"/>
      <c r="N10" s="269"/>
      <c r="O10" s="589"/>
      <c r="P10" s="590" t="s">
        <v>397</v>
      </c>
      <c r="Q10" s="269"/>
      <c r="R10" s="55"/>
      <c r="S10" s="269"/>
      <c r="T10" s="61" t="s">
        <v>180</v>
      </c>
      <c r="U10" s="62"/>
      <c r="V10" s="63"/>
      <c r="W10" s="285" t="s">
        <v>180</v>
      </c>
      <c r="X10" s="62"/>
      <c r="Y10" s="62"/>
      <c r="Z10" s="62" t="s">
        <v>512</v>
      </c>
      <c r="AA10" s="591"/>
      <c r="AB10" s="592"/>
      <c r="AC10" s="592"/>
      <c r="AD10" s="591"/>
      <c r="AE10" s="286" t="s">
        <v>398</v>
      </c>
      <c r="AF10" s="287"/>
      <c r="AG10" s="66"/>
      <c r="AH10" s="66"/>
      <c r="AI10" s="66"/>
      <c r="AJ10" s="70"/>
      <c r="AK10" s="66"/>
      <c r="AL10" s="66"/>
      <c r="AM10" s="66"/>
      <c r="AN10" s="66"/>
      <c r="AO10" s="66"/>
      <c r="AP10" s="66"/>
      <c r="AQ10" s="66"/>
      <c r="AR10" s="13"/>
      <c r="AS10" s="288"/>
      <c r="AT10" s="14"/>
      <c r="AV10" s="248"/>
      <c r="AW10" s="14"/>
    </row>
    <row r="11" spans="1:150" ht="15.75" thickBot="1">
      <c r="A11" s="259" t="s">
        <v>399</v>
      </c>
      <c r="B11" s="80" t="s">
        <v>400</v>
      </c>
      <c r="C11" s="289"/>
      <c r="D11" s="290" t="s">
        <v>401</v>
      </c>
      <c r="E11" s="55"/>
      <c r="F11" s="290"/>
      <c r="G11" s="66"/>
      <c r="H11" s="70"/>
      <c r="I11" s="291" t="s">
        <v>181</v>
      </c>
      <c r="J11" s="65" t="s">
        <v>182</v>
      </c>
      <c r="K11" s="292"/>
      <c r="L11" s="66"/>
      <c r="M11" s="275" t="s">
        <v>183</v>
      </c>
      <c r="N11" s="67" t="s">
        <v>184</v>
      </c>
      <c r="O11" s="593" t="s">
        <v>185</v>
      </c>
      <c r="P11" s="594" t="s">
        <v>400</v>
      </c>
      <c r="Q11" s="294"/>
      <c r="R11" s="294"/>
      <c r="S11" s="294"/>
      <c r="T11" s="294"/>
      <c r="U11" s="294"/>
      <c r="V11" s="295"/>
      <c r="W11" s="296" t="s">
        <v>400</v>
      </c>
      <c r="X11" s="294"/>
      <c r="Y11" s="294"/>
      <c r="Z11" s="294"/>
      <c r="AA11" s="66"/>
      <c r="AB11" s="66"/>
      <c r="AC11" s="70"/>
      <c r="AD11" s="90" t="s">
        <v>402</v>
      </c>
      <c r="AE11" s="297" t="s">
        <v>403</v>
      </c>
      <c r="AF11" s="63"/>
      <c r="AG11" s="66"/>
      <c r="AH11" s="66"/>
      <c r="AI11" s="66"/>
      <c r="AJ11" s="70"/>
      <c r="AK11" s="66"/>
      <c r="AL11" s="66"/>
      <c r="AM11" s="66"/>
      <c r="AN11" s="66"/>
      <c r="AO11" s="66"/>
      <c r="AP11" s="66"/>
      <c r="AQ11" s="66"/>
      <c r="AR11" s="13"/>
      <c r="AS11" s="14"/>
      <c r="AT11" s="14"/>
      <c r="AV11" s="248"/>
      <c r="AW11" s="14"/>
    </row>
    <row r="12" spans="1:150">
      <c r="A12" s="273" t="s">
        <v>186</v>
      </c>
      <c r="B12" s="69"/>
      <c r="C12" s="66"/>
      <c r="D12" s="66"/>
      <c r="E12" s="66"/>
      <c r="F12" s="66"/>
      <c r="G12" s="66"/>
      <c r="H12" s="70"/>
      <c r="I12" s="298"/>
      <c r="J12" s="66"/>
      <c r="K12" s="66"/>
      <c r="L12" s="66"/>
      <c r="M12" s="66"/>
      <c r="N12" s="66"/>
      <c r="O12" s="299"/>
      <c r="P12" s="69"/>
      <c r="Q12" s="66"/>
      <c r="R12" s="66"/>
      <c r="S12" s="66"/>
      <c r="T12" s="66"/>
      <c r="U12" s="66"/>
      <c r="V12" s="70"/>
      <c r="W12" s="300"/>
      <c r="X12" s="66"/>
      <c r="Y12" s="66"/>
      <c r="Z12" s="66"/>
      <c r="AA12" s="66"/>
      <c r="AB12" s="66"/>
      <c r="AC12" s="70"/>
      <c r="AD12" s="298"/>
      <c r="AE12" s="66"/>
      <c r="AF12" s="66"/>
      <c r="AG12" s="66"/>
      <c r="AH12" s="66"/>
      <c r="AI12" s="66"/>
      <c r="AJ12" s="70"/>
      <c r="AK12" s="66"/>
      <c r="AL12" s="66"/>
      <c r="AM12" s="66"/>
      <c r="AN12" s="66"/>
      <c r="AO12" s="66"/>
      <c r="AP12" s="66"/>
      <c r="AQ12" s="66"/>
      <c r="AR12" s="13"/>
      <c r="AS12" s="14"/>
      <c r="AT12" s="14"/>
      <c r="AV12" s="248"/>
      <c r="AW12" s="14"/>
    </row>
    <row r="13" spans="1:150">
      <c r="A13" s="301" t="s">
        <v>187</v>
      </c>
      <c r="B13" s="71" t="s">
        <v>188</v>
      </c>
      <c r="C13" s="72"/>
      <c r="D13" s="72"/>
      <c r="E13" s="302"/>
      <c r="F13" s="303"/>
      <c r="G13" s="72"/>
      <c r="H13" s="304"/>
      <c r="I13" s="305" t="s">
        <v>188</v>
      </c>
      <c r="J13" s="304"/>
      <c r="K13" s="66"/>
      <c r="L13" s="302"/>
      <c r="M13" s="72"/>
      <c r="N13" s="72"/>
      <c r="O13" s="595"/>
      <c r="P13" s="71" t="s">
        <v>188</v>
      </c>
      <c r="Q13" s="72"/>
      <c r="R13" s="304"/>
      <c r="S13" s="304"/>
      <c r="T13" s="72"/>
      <c r="U13" s="72"/>
      <c r="V13" s="73"/>
      <c r="W13" s="306" t="s">
        <v>188</v>
      </c>
      <c r="X13" s="72"/>
      <c r="Y13" s="72"/>
      <c r="Z13" s="72"/>
      <c r="AA13" s="72"/>
      <c r="AB13" s="72"/>
      <c r="AC13" s="73"/>
      <c r="AD13" s="306" t="s">
        <v>188</v>
      </c>
      <c r="AE13" s="72"/>
      <c r="AF13" s="72"/>
      <c r="AG13" s="66"/>
      <c r="AH13" s="66"/>
      <c r="AI13" s="66"/>
      <c r="AJ13" s="70"/>
      <c r="AK13" s="66"/>
      <c r="AL13" s="66"/>
      <c r="AM13" s="66"/>
      <c r="AN13" s="66"/>
      <c r="AO13" s="66"/>
      <c r="AP13" s="66"/>
      <c r="AQ13" s="66"/>
      <c r="AR13" s="13"/>
      <c r="AS13" s="14"/>
      <c r="AT13" s="14"/>
      <c r="AV13" s="248"/>
      <c r="AW13" s="14"/>
    </row>
    <row r="14" spans="1:150">
      <c r="A14" s="273" t="s">
        <v>189</v>
      </c>
      <c r="B14" s="268" t="s">
        <v>176</v>
      </c>
      <c r="C14" s="55"/>
      <c r="D14" s="269"/>
      <c r="E14" s="269"/>
      <c r="F14" s="55"/>
      <c r="G14" s="55"/>
      <c r="H14" s="307"/>
      <c r="I14" s="268" t="s">
        <v>176</v>
      </c>
      <c r="J14" s="308"/>
      <c r="K14" s="66"/>
      <c r="L14" s="66"/>
      <c r="M14" s="290"/>
      <c r="N14" s="55"/>
      <c r="O14" s="271"/>
      <c r="P14" s="596" t="s">
        <v>176</v>
      </c>
      <c r="Q14" s="269"/>
      <c r="R14" s="55"/>
      <c r="S14" s="269"/>
      <c r="T14" s="309"/>
      <c r="U14" s="55"/>
      <c r="V14" s="56"/>
      <c r="W14" s="270" t="s">
        <v>176</v>
      </c>
      <c r="X14" s="55"/>
      <c r="Y14" s="55"/>
      <c r="Z14" s="55"/>
      <c r="AA14" s="55"/>
      <c r="AB14" s="55"/>
      <c r="AC14" s="56"/>
      <c r="AD14" s="270" t="s">
        <v>176</v>
      </c>
      <c r="AE14" s="55"/>
      <c r="AF14" s="55"/>
      <c r="AG14" s="66"/>
      <c r="AH14" s="66"/>
      <c r="AI14" s="66"/>
      <c r="AJ14" s="70"/>
      <c r="AK14" s="66"/>
      <c r="AL14" s="66"/>
      <c r="AM14" s="66"/>
      <c r="AN14" s="66"/>
      <c r="AO14" s="66"/>
      <c r="AP14" s="66"/>
      <c r="AQ14" s="66"/>
      <c r="AR14" s="13"/>
      <c r="AS14" s="14"/>
      <c r="AT14" s="14"/>
      <c r="AV14" s="248"/>
      <c r="AW14" s="14"/>
    </row>
    <row r="15" spans="1:150" ht="15.75" thickBot="1">
      <c r="A15" s="310" t="s">
        <v>190</v>
      </c>
      <c r="B15" s="108"/>
      <c r="C15" s="109"/>
      <c r="D15" s="109"/>
      <c r="E15" s="311" t="s">
        <v>191</v>
      </c>
      <c r="F15" s="74"/>
      <c r="G15" s="312"/>
      <c r="H15" s="313"/>
      <c r="I15" s="314" t="s">
        <v>191</v>
      </c>
      <c r="J15" s="313"/>
      <c r="K15" s="313"/>
      <c r="L15" s="74"/>
      <c r="M15" s="74"/>
      <c r="N15" s="74"/>
      <c r="O15" s="315"/>
      <c r="P15" s="597" t="s">
        <v>191</v>
      </c>
      <c r="Q15" s="598" t="s">
        <v>191</v>
      </c>
      <c r="R15" s="312"/>
      <c r="S15" s="599"/>
      <c r="T15" s="600" t="s">
        <v>513</v>
      </c>
      <c r="U15" s="601"/>
      <c r="V15" s="602"/>
      <c r="W15" s="600" t="s">
        <v>513</v>
      </c>
      <c r="X15" s="601"/>
      <c r="Y15" s="318" t="s">
        <v>191</v>
      </c>
      <c r="Z15" s="74"/>
      <c r="AA15" s="74"/>
      <c r="AB15" s="74"/>
      <c r="AC15" s="75"/>
      <c r="AD15" s="318" t="s">
        <v>191</v>
      </c>
      <c r="AE15" s="74"/>
      <c r="AF15" s="74"/>
      <c r="AG15" s="319"/>
      <c r="AH15" s="319"/>
      <c r="AI15" s="319"/>
      <c r="AJ15" s="320"/>
      <c r="AK15" s="66"/>
      <c r="AL15" s="66"/>
      <c r="AM15" s="66"/>
      <c r="AN15" s="66"/>
      <c r="AO15" s="66"/>
      <c r="AP15" s="66"/>
      <c r="AQ15" s="66"/>
      <c r="AR15" s="13"/>
      <c r="AS15" s="14"/>
      <c r="AT15" s="14"/>
      <c r="AV15" s="248"/>
      <c r="AW15" s="14"/>
    </row>
    <row r="16" spans="1:150">
      <c r="A16" s="321" t="s">
        <v>192</v>
      </c>
      <c r="B16" s="76" t="s">
        <v>404</v>
      </c>
      <c r="C16" s="53"/>
      <c r="D16" s="53"/>
      <c r="E16" s="53"/>
      <c r="F16" s="53"/>
      <c r="G16" s="53"/>
      <c r="H16" s="54"/>
      <c r="I16" s="76"/>
      <c r="J16" s="322" t="s">
        <v>69</v>
      </c>
      <c r="K16" s="76" t="s">
        <v>404</v>
      </c>
      <c r="L16" s="53"/>
      <c r="M16" s="53"/>
      <c r="N16" s="53"/>
      <c r="O16" s="53"/>
      <c r="P16" s="76" t="s">
        <v>404</v>
      </c>
      <c r="Q16" s="53"/>
      <c r="R16" s="53"/>
      <c r="S16" s="53"/>
      <c r="T16" s="603" t="s">
        <v>69</v>
      </c>
      <c r="U16" s="78"/>
      <c r="V16" s="323"/>
      <c r="W16" s="77" t="s">
        <v>69</v>
      </c>
      <c r="X16" s="78"/>
      <c r="Y16" s="78"/>
      <c r="Z16" s="78"/>
      <c r="AA16" s="78"/>
      <c r="AB16" s="78"/>
      <c r="AC16" s="323"/>
      <c r="AD16" s="77" t="s">
        <v>69</v>
      </c>
      <c r="AE16" s="78"/>
      <c r="AF16" s="78"/>
      <c r="AG16" s="53"/>
      <c r="AH16" s="53"/>
      <c r="AI16" s="53"/>
      <c r="AJ16" s="54"/>
      <c r="AK16" s="298"/>
      <c r="AL16" s="66"/>
      <c r="AM16" s="66"/>
      <c r="AN16" s="66"/>
      <c r="AO16" s="66"/>
      <c r="AP16" s="66"/>
      <c r="AQ16" s="66"/>
      <c r="AR16" s="13"/>
      <c r="AS16" s="14"/>
      <c r="AT16" s="14"/>
      <c r="AV16" s="248"/>
      <c r="AW16" s="14"/>
    </row>
    <row r="17" spans="1:56">
      <c r="A17" s="273" t="s">
        <v>193</v>
      </c>
      <c r="B17" s="64" t="s">
        <v>194</v>
      </c>
      <c r="C17" s="59"/>
      <c r="D17" s="59"/>
      <c r="E17" s="277"/>
      <c r="F17" s="59"/>
      <c r="G17" s="59"/>
      <c r="H17" s="60"/>
      <c r="I17" s="57" t="s">
        <v>194</v>
      </c>
      <c r="J17" s="59"/>
      <c r="K17" s="59"/>
      <c r="L17" s="59"/>
      <c r="M17" s="59"/>
      <c r="N17" s="59"/>
      <c r="O17" s="279"/>
      <c r="P17" s="57" t="s">
        <v>194</v>
      </c>
      <c r="Q17" s="59"/>
      <c r="R17" s="59"/>
      <c r="S17" s="59"/>
      <c r="T17" s="59"/>
      <c r="U17" s="59"/>
      <c r="V17" s="279"/>
      <c r="W17" s="57" t="s">
        <v>194</v>
      </c>
      <c r="X17" s="59"/>
      <c r="Y17" s="59"/>
      <c r="Z17" s="59"/>
      <c r="AA17" s="59"/>
      <c r="AB17" s="59"/>
      <c r="AC17" s="279"/>
      <c r="AD17" s="57" t="s">
        <v>194</v>
      </c>
      <c r="AE17" s="59"/>
      <c r="AF17" s="59"/>
      <c r="AG17" s="85"/>
      <c r="AH17" s="85"/>
      <c r="AI17" s="85"/>
      <c r="AJ17" s="86"/>
      <c r="AK17" s="298"/>
      <c r="AL17" s="66"/>
      <c r="AM17" s="66"/>
      <c r="AN17" s="66"/>
      <c r="AO17" s="66"/>
      <c r="AP17" s="66"/>
      <c r="AQ17" s="66"/>
      <c r="AR17" s="13"/>
      <c r="AS17" s="14"/>
      <c r="AT17" s="14"/>
      <c r="AV17" s="248"/>
      <c r="AW17" s="14"/>
    </row>
    <row r="18" spans="1:56">
      <c r="A18" s="273" t="s">
        <v>195</v>
      </c>
      <c r="B18" s="324" t="s">
        <v>52</v>
      </c>
      <c r="C18" s="59"/>
      <c r="D18" s="59"/>
      <c r="E18" s="59"/>
      <c r="F18" s="325" t="s">
        <v>405</v>
      </c>
      <c r="G18" s="326"/>
      <c r="H18" s="327"/>
      <c r="I18" s="328" t="s">
        <v>196</v>
      </c>
      <c r="J18" s="81"/>
      <c r="K18" s="81"/>
      <c r="L18" s="81"/>
      <c r="M18" s="81"/>
      <c r="N18" s="81"/>
      <c r="O18" s="329"/>
      <c r="P18" s="80" t="s">
        <v>196</v>
      </c>
      <c r="Q18" s="81"/>
      <c r="R18" s="81"/>
      <c r="S18" s="81"/>
      <c r="T18" s="81"/>
      <c r="U18" s="81"/>
      <c r="V18" s="329"/>
      <c r="W18" s="80" t="s">
        <v>196</v>
      </c>
      <c r="X18" s="81"/>
      <c r="Y18" s="81" t="s">
        <v>207</v>
      </c>
      <c r="Z18" s="61" t="s">
        <v>78</v>
      </c>
      <c r="AA18" s="90"/>
      <c r="AB18" s="90"/>
      <c r="AC18" s="349"/>
      <c r="AD18" s="61" t="s">
        <v>78</v>
      </c>
      <c r="AE18" s="85"/>
      <c r="AF18" s="85"/>
      <c r="AG18" s="85"/>
      <c r="AH18" s="85"/>
      <c r="AI18" s="85"/>
      <c r="AJ18" s="86"/>
      <c r="AK18" s="298"/>
      <c r="AL18" s="66"/>
      <c r="AM18" s="66"/>
      <c r="AN18" s="66"/>
      <c r="AO18" s="66"/>
      <c r="AP18" s="66"/>
      <c r="AQ18" s="66"/>
      <c r="AR18" s="13"/>
      <c r="AS18" s="331"/>
      <c r="AT18" s="14"/>
      <c r="AV18" s="248"/>
      <c r="AW18" s="14"/>
    </row>
    <row r="19" spans="1:56" ht="15.75" thickBot="1">
      <c r="A19" s="273" t="s">
        <v>197</v>
      </c>
      <c r="B19" s="332" t="s">
        <v>198</v>
      </c>
      <c r="C19" s="83"/>
      <c r="D19" s="83"/>
      <c r="E19" s="333"/>
      <c r="F19" s="83"/>
      <c r="G19" s="83"/>
      <c r="H19" s="84"/>
      <c r="I19" s="82" t="s">
        <v>198</v>
      </c>
      <c r="J19" s="83"/>
      <c r="K19" s="83"/>
      <c r="L19" s="83"/>
      <c r="M19" s="83"/>
      <c r="N19" s="83"/>
      <c r="O19" s="334"/>
      <c r="P19" s="82" t="s">
        <v>198</v>
      </c>
      <c r="Q19" s="83"/>
      <c r="R19" s="83"/>
      <c r="S19" s="83"/>
      <c r="T19" s="83"/>
      <c r="U19" s="83"/>
      <c r="V19" s="335"/>
      <c r="W19" s="82" t="s">
        <v>198</v>
      </c>
      <c r="X19" s="83"/>
      <c r="Y19" s="83"/>
      <c r="Z19" s="83"/>
      <c r="AA19" s="83"/>
      <c r="AB19" s="83"/>
      <c r="AC19" s="335"/>
      <c r="AD19" s="82" t="s">
        <v>198</v>
      </c>
      <c r="AE19" s="83"/>
      <c r="AF19" s="83"/>
      <c r="AG19" s="85"/>
      <c r="AH19" s="85"/>
      <c r="AI19" s="85"/>
      <c r="AJ19" s="86"/>
      <c r="AK19" s="298"/>
      <c r="AL19" s="66"/>
      <c r="AM19" s="66"/>
      <c r="AN19" s="66"/>
      <c r="AO19" s="66"/>
      <c r="AP19" s="66"/>
      <c r="AQ19" s="66"/>
      <c r="AR19" s="13"/>
      <c r="AS19" s="331"/>
      <c r="AT19" s="14"/>
      <c r="AV19" s="248"/>
      <c r="AW19" s="14"/>
      <c r="BB19" s="118"/>
      <c r="BC19" s="118"/>
      <c r="BD19" s="115"/>
    </row>
    <row r="20" spans="1:56" ht="15.75" thickBot="1">
      <c r="A20" s="259" t="s">
        <v>199</v>
      </c>
      <c r="B20" s="104"/>
      <c r="C20" s="85"/>
      <c r="D20" s="85"/>
      <c r="E20" s="338" t="s">
        <v>407</v>
      </c>
      <c r="F20" s="339"/>
      <c r="G20" s="340"/>
      <c r="H20" s="341"/>
      <c r="I20" s="341" t="s">
        <v>200</v>
      </c>
      <c r="J20" s="338"/>
      <c r="K20" s="85"/>
      <c r="L20" s="85"/>
      <c r="M20" s="85"/>
      <c r="N20" s="85"/>
      <c r="O20" s="342"/>
      <c r="P20" s="104"/>
      <c r="Q20" s="85"/>
      <c r="R20" s="85"/>
      <c r="S20" s="85"/>
      <c r="T20" s="85"/>
      <c r="U20" s="85"/>
      <c r="V20" s="342"/>
      <c r="W20" s="104"/>
      <c r="X20" s="85"/>
      <c r="Y20" s="85"/>
      <c r="Z20" s="85"/>
      <c r="AA20" s="85"/>
      <c r="AB20" s="85"/>
      <c r="AC20" s="343"/>
      <c r="AD20" s="69"/>
      <c r="AE20" s="85"/>
      <c r="AF20" s="85"/>
      <c r="AG20" s="85"/>
      <c r="AH20" s="85"/>
      <c r="AI20" s="85"/>
      <c r="AJ20" s="86"/>
      <c r="AK20" s="298"/>
      <c r="AL20" s="66"/>
      <c r="AM20" s="66"/>
      <c r="AN20" s="66"/>
      <c r="AO20" s="66"/>
      <c r="AP20" s="66"/>
      <c r="AQ20" s="66"/>
      <c r="AR20" s="13"/>
      <c r="AS20" s="331"/>
      <c r="AT20" s="14"/>
      <c r="AV20" s="248"/>
      <c r="AW20" s="14"/>
      <c r="BB20" s="118"/>
      <c r="BC20" s="118"/>
      <c r="BD20" s="115"/>
    </row>
    <row r="21" spans="1:56">
      <c r="A21" s="273" t="s">
        <v>201</v>
      </c>
      <c r="B21" s="344" t="s">
        <v>202</v>
      </c>
      <c r="C21" s="55"/>
      <c r="D21" s="269"/>
      <c r="E21" s="345"/>
      <c r="F21" s="88"/>
      <c r="G21" s="88"/>
      <c r="H21" s="89"/>
      <c r="I21" s="87" t="s">
        <v>202</v>
      </c>
      <c r="J21" s="55"/>
      <c r="K21" s="345"/>
      <c r="L21" s="55"/>
      <c r="M21" s="55"/>
      <c r="N21" s="55"/>
      <c r="O21" s="55"/>
      <c r="P21" s="87" t="s">
        <v>202</v>
      </c>
      <c r="Q21" s="55"/>
      <c r="R21" s="55"/>
      <c r="S21" s="55"/>
      <c r="T21" s="88"/>
      <c r="U21" s="88"/>
      <c r="V21" s="346"/>
      <c r="W21" s="87" t="s">
        <v>202</v>
      </c>
      <c r="X21" s="55"/>
      <c r="Y21" s="88"/>
      <c r="Z21" s="88"/>
      <c r="AA21" s="88"/>
      <c r="AB21" s="88"/>
      <c r="AC21" s="346"/>
      <c r="AD21" s="87" t="s">
        <v>202</v>
      </c>
      <c r="AE21" s="88"/>
      <c r="AF21" s="88"/>
      <c r="AG21" s="85"/>
      <c r="AH21" s="85"/>
      <c r="AI21" s="85"/>
      <c r="AJ21" s="86"/>
      <c r="AK21" s="298"/>
      <c r="AL21" s="66"/>
      <c r="AM21" s="66"/>
      <c r="AN21" s="66"/>
      <c r="AO21" s="66"/>
      <c r="AP21" s="66"/>
      <c r="AQ21" s="66"/>
      <c r="AR21" s="13"/>
      <c r="AS21" s="331"/>
      <c r="AT21" s="14"/>
      <c r="AV21" s="248"/>
      <c r="AW21" s="14"/>
      <c r="BB21" s="118"/>
      <c r="BC21" s="118"/>
      <c r="BD21" s="115"/>
    </row>
    <row r="22" spans="1:56">
      <c r="A22" s="273" t="s">
        <v>203</v>
      </c>
      <c r="B22" s="347" t="s">
        <v>65</v>
      </c>
      <c r="C22" s="58"/>
      <c r="D22" s="58"/>
      <c r="E22" s="275"/>
      <c r="F22" s="348" t="s">
        <v>80</v>
      </c>
      <c r="G22" s="348"/>
      <c r="H22" s="91"/>
      <c r="I22" s="90" t="s">
        <v>80</v>
      </c>
      <c r="J22" s="90"/>
      <c r="K22" s="90"/>
      <c r="L22" s="90"/>
      <c r="M22" s="90"/>
      <c r="N22" s="90"/>
      <c r="O22" s="348"/>
      <c r="P22" s="61" t="s">
        <v>80</v>
      </c>
      <c r="Q22" s="90"/>
      <c r="R22" s="90"/>
      <c r="S22" s="90"/>
      <c r="T22" s="90"/>
      <c r="U22" s="350" t="s">
        <v>52</v>
      </c>
      <c r="V22" s="279"/>
      <c r="W22" s="350" t="s">
        <v>52</v>
      </c>
      <c r="X22" s="59"/>
      <c r="Y22" s="59"/>
      <c r="Z22" s="59"/>
      <c r="AA22" s="59"/>
      <c r="AB22" s="59"/>
      <c r="AC22" s="279"/>
      <c r="AD22" s="350" t="s">
        <v>52</v>
      </c>
      <c r="AE22" s="59"/>
      <c r="AF22" s="59"/>
      <c r="AG22" s="85"/>
      <c r="AH22" s="85"/>
      <c r="AI22" s="85"/>
      <c r="AJ22" s="86"/>
      <c r="AK22" s="298"/>
      <c r="AL22" s="66"/>
      <c r="AM22" s="66"/>
      <c r="AN22" s="66"/>
      <c r="AO22" s="66"/>
      <c r="AP22" s="66"/>
      <c r="AQ22" s="66"/>
      <c r="AR22" s="13"/>
      <c r="AS22" s="331"/>
      <c r="AT22" s="14"/>
      <c r="AV22" s="248"/>
      <c r="AW22" s="14"/>
      <c r="BB22" s="118"/>
      <c r="BC22" s="118"/>
      <c r="BD22" s="115"/>
    </row>
    <row r="23" spans="1:56">
      <c r="A23" s="273" t="s">
        <v>204</v>
      </c>
      <c r="B23" s="351" t="s">
        <v>406</v>
      </c>
      <c r="C23" s="81"/>
      <c r="D23" s="81"/>
      <c r="E23" s="352"/>
      <c r="F23" s="106"/>
      <c r="G23" s="353" t="s">
        <v>408</v>
      </c>
      <c r="H23" s="354"/>
      <c r="I23" s="355" t="s">
        <v>78</v>
      </c>
      <c r="J23" s="90"/>
      <c r="K23" s="90"/>
      <c r="L23" s="90"/>
      <c r="M23" s="90"/>
      <c r="N23" s="90"/>
      <c r="O23" s="90"/>
      <c r="P23" s="61" t="s">
        <v>78</v>
      </c>
      <c r="Q23" s="90"/>
      <c r="R23" s="348"/>
      <c r="S23" s="604" t="s">
        <v>409</v>
      </c>
      <c r="T23" s="93"/>
      <c r="U23" s="93"/>
      <c r="V23" s="605"/>
      <c r="W23" s="92" t="s">
        <v>409</v>
      </c>
      <c r="X23" s="93"/>
      <c r="Y23" s="93"/>
      <c r="Z23" s="93"/>
      <c r="AA23" s="330" t="s">
        <v>406</v>
      </c>
      <c r="AB23" s="81"/>
      <c r="AC23" s="329"/>
      <c r="AD23" s="330" t="s">
        <v>406</v>
      </c>
      <c r="AE23" s="81"/>
      <c r="AF23" s="81"/>
      <c r="AG23" s="85"/>
      <c r="AH23" s="85"/>
      <c r="AI23" s="85"/>
      <c r="AJ23" s="86"/>
      <c r="AK23" s="298"/>
      <c r="AL23" s="66"/>
      <c r="AM23" s="66"/>
      <c r="AN23" s="66"/>
      <c r="AO23" s="66"/>
      <c r="AP23" s="66"/>
      <c r="AQ23" s="66"/>
      <c r="AR23" s="13"/>
      <c r="AS23" s="331"/>
      <c r="AT23" s="14"/>
      <c r="AV23" s="248"/>
      <c r="AW23" s="14"/>
      <c r="AY23" s="336"/>
      <c r="AZ23" s="337"/>
      <c r="BA23" s="337"/>
      <c r="BB23" s="118"/>
      <c r="BC23" s="118"/>
      <c r="BD23" s="115"/>
    </row>
    <row r="24" spans="1:56">
      <c r="A24" s="273" t="s">
        <v>205</v>
      </c>
      <c r="B24" s="356" t="s">
        <v>211</v>
      </c>
      <c r="C24" s="357" t="s">
        <v>206</v>
      </c>
      <c r="D24" s="93"/>
      <c r="E24" s="358"/>
      <c r="F24" s="358"/>
      <c r="G24" s="359"/>
      <c r="H24" s="360"/>
      <c r="I24" s="93" t="s">
        <v>206</v>
      </c>
      <c r="J24" s="358"/>
      <c r="K24" s="361" t="s">
        <v>207</v>
      </c>
      <c r="L24" s="362" t="s">
        <v>208</v>
      </c>
      <c r="M24" s="94"/>
      <c r="N24" s="94"/>
      <c r="O24" s="94"/>
      <c r="P24" s="57" t="s">
        <v>208</v>
      </c>
      <c r="Q24" s="94"/>
      <c r="R24" s="94"/>
      <c r="S24" s="94"/>
      <c r="T24" s="94"/>
      <c r="U24" s="94"/>
      <c r="V24" s="389"/>
      <c r="W24" s="606" t="s">
        <v>207</v>
      </c>
      <c r="X24" s="92" t="s">
        <v>206</v>
      </c>
      <c r="Y24" s="93"/>
      <c r="Z24" s="93"/>
      <c r="AA24" s="93"/>
      <c r="AB24" s="93"/>
      <c r="AC24" s="605"/>
      <c r="AD24" s="57" t="s">
        <v>208</v>
      </c>
      <c r="AE24" s="94"/>
      <c r="AF24" s="94"/>
      <c r="AG24" s="85"/>
      <c r="AH24" s="85"/>
      <c r="AI24" s="85"/>
      <c r="AJ24" s="86"/>
      <c r="AK24" s="298"/>
      <c r="AL24" s="66"/>
      <c r="AM24" s="66"/>
      <c r="AN24" s="66"/>
      <c r="AO24" s="66"/>
      <c r="AP24" s="66"/>
      <c r="AQ24" s="66"/>
      <c r="AR24" s="13"/>
      <c r="AS24" s="331"/>
      <c r="AT24" s="14"/>
      <c r="AV24" s="248"/>
      <c r="AW24" s="14"/>
      <c r="AX24" s="363"/>
      <c r="AY24" s="336"/>
      <c r="AZ24" s="337"/>
      <c r="BA24" s="337"/>
      <c r="BB24" s="118"/>
      <c r="BC24" s="118"/>
      <c r="BD24" s="115"/>
    </row>
    <row r="25" spans="1:56" ht="15.75" thickBot="1">
      <c r="A25" s="273" t="s">
        <v>209</v>
      </c>
      <c r="B25" s="364" t="s">
        <v>210</v>
      </c>
      <c r="C25" s="96"/>
      <c r="D25" s="96"/>
      <c r="E25" s="365"/>
      <c r="F25" s="96"/>
      <c r="G25" s="96"/>
      <c r="H25" s="366"/>
      <c r="I25" s="95" t="s">
        <v>210</v>
      </c>
      <c r="J25" s="96"/>
      <c r="K25" s="97"/>
      <c r="L25" s="367" t="s">
        <v>211</v>
      </c>
      <c r="M25" s="282" t="s">
        <v>87</v>
      </c>
      <c r="N25" s="90"/>
      <c r="O25" s="90"/>
      <c r="P25" s="61" t="s">
        <v>87</v>
      </c>
      <c r="Q25" s="90"/>
      <c r="R25" s="90"/>
      <c r="S25" s="90"/>
      <c r="T25" s="90"/>
      <c r="U25" s="90"/>
      <c r="V25" s="90"/>
      <c r="W25" s="95" t="s">
        <v>210</v>
      </c>
      <c r="X25" s="96"/>
      <c r="Y25" s="607"/>
      <c r="Z25" s="97"/>
      <c r="AA25" s="97"/>
      <c r="AB25" s="97"/>
      <c r="AC25" s="608"/>
      <c r="AD25" s="104"/>
      <c r="AE25" s="85"/>
      <c r="AF25" s="85"/>
      <c r="AG25" s="85"/>
      <c r="AH25" s="85"/>
      <c r="AI25" s="85"/>
      <c r="AJ25" s="86"/>
      <c r="AK25" s="298"/>
      <c r="AL25" s="66"/>
      <c r="AM25" s="66"/>
      <c r="AN25" s="66"/>
      <c r="AO25" s="66"/>
      <c r="AP25" s="66"/>
      <c r="AQ25" s="66"/>
      <c r="AR25" s="13"/>
      <c r="AS25" s="331"/>
      <c r="AT25" s="14"/>
      <c r="AU25" s="368"/>
      <c r="AV25" s="369"/>
      <c r="AW25" s="14"/>
      <c r="AX25" s="363"/>
      <c r="AY25" s="336"/>
      <c r="AZ25" s="337"/>
      <c r="BA25" s="337"/>
      <c r="BB25" s="118"/>
      <c r="BC25" s="118"/>
      <c r="BD25" s="115"/>
    </row>
    <row r="26" spans="1:56" ht="15.75" thickBot="1">
      <c r="A26" s="273" t="s">
        <v>212</v>
      </c>
      <c r="B26" s="99" t="s">
        <v>179</v>
      </c>
      <c r="C26" s="100"/>
      <c r="D26" s="293"/>
      <c r="E26" s="370"/>
      <c r="F26" s="371"/>
      <c r="G26" s="100"/>
      <c r="H26" s="68"/>
      <c r="I26" s="99" t="s">
        <v>179</v>
      </c>
      <c r="J26" s="371"/>
      <c r="K26" s="372" t="s">
        <v>213</v>
      </c>
      <c r="L26" s="58"/>
      <c r="M26" s="58"/>
      <c r="N26" s="58"/>
      <c r="O26" s="373"/>
      <c r="P26" s="99" t="s">
        <v>213</v>
      </c>
      <c r="Q26" s="609" t="s">
        <v>211</v>
      </c>
      <c r="R26" s="370" t="s">
        <v>179</v>
      </c>
      <c r="S26" s="58"/>
      <c r="T26" s="58"/>
      <c r="U26" s="58"/>
      <c r="V26" s="373"/>
      <c r="W26" s="99" t="s">
        <v>179</v>
      </c>
      <c r="X26" s="293" t="s">
        <v>514</v>
      </c>
      <c r="Y26" s="610" t="s">
        <v>515</v>
      </c>
      <c r="Z26" s="374"/>
      <c r="AA26" s="58"/>
      <c r="AB26" s="58"/>
      <c r="AC26" s="373"/>
      <c r="AD26" s="99" t="s">
        <v>179</v>
      </c>
      <c r="AE26" s="58"/>
      <c r="AF26" s="85"/>
      <c r="AG26" s="85"/>
      <c r="AH26" s="85"/>
      <c r="AI26" s="85"/>
      <c r="AJ26" s="86"/>
      <c r="AK26" s="298"/>
      <c r="AL26" s="66"/>
      <c r="AM26" s="66"/>
      <c r="AN26" s="66"/>
      <c r="AO26" s="66"/>
      <c r="AP26" s="66"/>
      <c r="AQ26" s="66"/>
      <c r="AR26" s="13"/>
      <c r="AS26" s="331"/>
      <c r="AT26" s="14"/>
      <c r="AU26" s="368"/>
      <c r="AV26" s="369">
        <v>1</v>
      </c>
      <c r="AW26" s="14">
        <v>50</v>
      </c>
      <c r="AX26" s="363"/>
      <c r="AY26" s="336"/>
      <c r="AZ26" s="337"/>
      <c r="BA26" s="337"/>
      <c r="BB26" s="118"/>
      <c r="BC26" s="118"/>
      <c r="BD26" s="115"/>
    </row>
    <row r="27" spans="1:56">
      <c r="A27" s="273" t="s">
        <v>214</v>
      </c>
      <c r="B27" s="375" t="s">
        <v>215</v>
      </c>
      <c r="C27" s="376"/>
      <c r="D27" s="376"/>
      <c r="E27" s="376"/>
      <c r="F27" s="103"/>
      <c r="G27" s="377"/>
      <c r="H27" s="376"/>
      <c r="I27" s="101" t="s">
        <v>215</v>
      </c>
      <c r="J27" s="102"/>
      <c r="K27" s="102"/>
      <c r="L27" s="103"/>
      <c r="M27" s="103"/>
      <c r="N27" s="102"/>
      <c r="O27" s="378"/>
      <c r="P27" s="101" t="s">
        <v>215</v>
      </c>
      <c r="Q27" s="102"/>
      <c r="R27" s="102"/>
      <c r="S27" s="103"/>
      <c r="T27" s="102"/>
      <c r="U27" s="102"/>
      <c r="V27" s="378"/>
      <c r="W27" s="101" t="s">
        <v>215</v>
      </c>
      <c r="X27" s="102"/>
      <c r="Y27" s="611"/>
      <c r="Z27" s="102"/>
      <c r="AA27" s="102"/>
      <c r="AB27" s="102"/>
      <c r="AC27" s="378"/>
      <c r="AD27" s="101" t="s">
        <v>215</v>
      </c>
      <c r="AE27" s="102"/>
      <c r="AF27" s="102"/>
      <c r="AG27" s="85"/>
      <c r="AH27" s="85"/>
      <c r="AI27" s="85"/>
      <c r="AJ27" s="86"/>
      <c r="AK27" s="298"/>
      <c r="AL27" s="66"/>
      <c r="AM27" s="66"/>
      <c r="AN27" s="66"/>
      <c r="AO27" s="66"/>
      <c r="AP27" s="66"/>
      <c r="AQ27" s="66"/>
      <c r="AR27" s="13"/>
      <c r="AS27" s="331"/>
      <c r="AT27" s="14"/>
      <c r="AU27" s="368"/>
      <c r="AV27" s="369">
        <v>1</v>
      </c>
      <c r="AW27" s="14">
        <v>50</v>
      </c>
      <c r="AX27" s="363"/>
      <c r="AY27" s="336"/>
      <c r="AZ27" s="337"/>
      <c r="BA27" s="337"/>
      <c r="BB27" s="118"/>
      <c r="BC27" s="118"/>
      <c r="BD27" s="115"/>
    </row>
    <row r="28" spans="1:56" ht="15.75" thickBot="1">
      <c r="A28" s="273" t="s">
        <v>216</v>
      </c>
      <c r="B28" s="379"/>
      <c r="C28" s="106"/>
      <c r="D28" s="380" t="s">
        <v>408</v>
      </c>
      <c r="E28" s="380"/>
      <c r="F28" s="107"/>
      <c r="G28" s="106"/>
      <c r="H28" s="107"/>
      <c r="I28" s="104"/>
      <c r="J28" s="381" t="s">
        <v>217</v>
      </c>
      <c r="K28" s="381"/>
      <c r="L28" s="382" t="s">
        <v>220</v>
      </c>
      <c r="M28" s="383"/>
      <c r="N28" s="383"/>
      <c r="O28" s="384"/>
      <c r="P28" s="382" t="s">
        <v>220</v>
      </c>
      <c r="Q28" s="85"/>
      <c r="R28" s="85"/>
      <c r="S28" s="612" t="s">
        <v>410</v>
      </c>
      <c r="T28" s="105"/>
      <c r="U28" s="385" t="s">
        <v>516</v>
      </c>
      <c r="V28" s="342"/>
      <c r="W28" s="104"/>
      <c r="X28" s="613" t="s">
        <v>517</v>
      </c>
      <c r="Y28" s="614"/>
      <c r="Z28" s="614"/>
      <c r="AA28" s="615" t="s">
        <v>518</v>
      </c>
      <c r="AB28" s="615"/>
      <c r="AC28" s="616"/>
      <c r="AD28" s="617" t="s">
        <v>519</v>
      </c>
      <c r="AE28" s="106"/>
      <c r="AF28" s="106"/>
      <c r="AG28" s="66"/>
      <c r="AH28" s="106"/>
      <c r="AI28" s="106"/>
      <c r="AJ28" s="107"/>
      <c r="AK28" s="298"/>
      <c r="AL28" s="66"/>
      <c r="AM28" s="66"/>
      <c r="AN28" s="66"/>
      <c r="AO28" s="66"/>
      <c r="AP28" s="66"/>
      <c r="AQ28" s="66"/>
      <c r="AR28" s="13"/>
      <c r="AS28" s="331"/>
      <c r="AT28" s="331"/>
      <c r="AU28" s="331"/>
      <c r="AV28" s="369">
        <v>1</v>
      </c>
      <c r="AW28" s="14">
        <v>50</v>
      </c>
      <c r="AX28" s="363"/>
      <c r="AY28" s="336"/>
      <c r="AZ28" s="337"/>
      <c r="BA28" s="386"/>
      <c r="BB28" s="118"/>
      <c r="BC28" s="118"/>
      <c r="BD28" s="118"/>
    </row>
    <row r="29" spans="1:56" ht="15.75" thickBot="1">
      <c r="A29" s="273" t="s">
        <v>218</v>
      </c>
      <c r="B29" s="387" t="s">
        <v>411</v>
      </c>
      <c r="C29" s="72"/>
      <c r="D29" s="388"/>
      <c r="E29" s="106"/>
      <c r="F29" s="355" t="s">
        <v>161</v>
      </c>
      <c r="G29" s="62"/>
      <c r="H29" s="63"/>
      <c r="I29" s="61" t="s">
        <v>412</v>
      </c>
      <c r="J29" s="62"/>
      <c r="K29" s="62"/>
      <c r="L29" s="283"/>
      <c r="M29" s="362" t="s">
        <v>157</v>
      </c>
      <c r="N29" s="94"/>
      <c r="O29" s="389"/>
      <c r="P29" s="57" t="s">
        <v>520</v>
      </c>
      <c r="Q29" s="94"/>
      <c r="R29" s="94"/>
      <c r="S29" s="618"/>
      <c r="T29" s="390" t="s">
        <v>413</v>
      </c>
      <c r="U29" s="619"/>
      <c r="V29" s="342"/>
      <c r="W29" s="64" t="s">
        <v>521</v>
      </c>
      <c r="X29" s="59"/>
      <c r="Y29" s="59"/>
      <c r="Z29" s="316" t="s">
        <v>522</v>
      </c>
      <c r="AA29" s="317" t="s">
        <v>523</v>
      </c>
      <c r="AB29" s="59"/>
      <c r="AC29" s="279"/>
      <c r="AD29" s="379"/>
      <c r="AE29" s="106"/>
      <c r="AF29" s="106"/>
      <c r="AG29" s="66"/>
      <c r="AH29" s="66"/>
      <c r="AI29" s="66"/>
      <c r="AJ29" s="70"/>
      <c r="AK29" s="298"/>
      <c r="AL29" s="66"/>
      <c r="AM29" s="66"/>
      <c r="AN29" s="66"/>
      <c r="AO29" s="66"/>
      <c r="AP29" s="66"/>
      <c r="AQ29" s="66"/>
      <c r="AR29" s="13"/>
      <c r="AS29" s="331"/>
      <c r="AT29" s="14"/>
      <c r="AV29" s="369">
        <v>1</v>
      </c>
      <c r="AW29" s="14">
        <v>50</v>
      </c>
      <c r="AX29" s="363"/>
      <c r="AY29" s="336"/>
      <c r="AZ29" s="337"/>
      <c r="BA29" s="386"/>
      <c r="BB29" s="115"/>
      <c r="BC29" s="115"/>
      <c r="BD29" s="115"/>
    </row>
    <row r="30" spans="1:56" ht="15.75" thickBot="1">
      <c r="A30" s="310" t="s">
        <v>219</v>
      </c>
      <c r="B30" s="391" t="s">
        <v>414</v>
      </c>
      <c r="C30" s="392"/>
      <c r="D30" s="393"/>
      <c r="E30" s="109"/>
      <c r="F30" s="319"/>
      <c r="G30" s="109"/>
      <c r="H30" s="394"/>
      <c r="I30" s="395"/>
      <c r="J30" s="396"/>
      <c r="K30" s="396"/>
      <c r="L30" s="396"/>
      <c r="M30" s="396"/>
      <c r="N30" s="396"/>
      <c r="O30" s="396"/>
      <c r="P30" s="620" t="s">
        <v>415</v>
      </c>
      <c r="Q30" s="397"/>
      <c r="R30" s="621"/>
      <c r="S30" s="622" t="s">
        <v>416</v>
      </c>
      <c r="T30" s="398"/>
      <c r="U30" s="400" t="s">
        <v>123</v>
      </c>
      <c r="V30" s="401"/>
      <c r="W30" s="400" t="s">
        <v>417</v>
      </c>
      <c r="X30" s="401"/>
      <c r="Y30" s="401"/>
      <c r="Z30" s="623" t="s">
        <v>207</v>
      </c>
      <c r="AA30" s="624"/>
      <c r="AB30" s="624"/>
      <c r="AC30" s="625"/>
      <c r="AD30" s="626"/>
      <c r="AE30" s="319" t="s">
        <v>524</v>
      </c>
      <c r="AF30" s="627" t="s">
        <v>525</v>
      </c>
      <c r="AG30" s="109"/>
      <c r="AH30" s="109"/>
      <c r="AI30" s="109"/>
      <c r="AJ30" s="399"/>
      <c r="AK30" s="298"/>
      <c r="AL30" s="66"/>
      <c r="AM30" s="66"/>
      <c r="AN30" s="66"/>
      <c r="AO30" s="66"/>
      <c r="AP30" s="66"/>
      <c r="AQ30" s="66"/>
      <c r="AR30" s="13"/>
      <c r="AS30" s="331"/>
      <c r="AT30" s="14"/>
      <c r="AV30" s="402"/>
      <c r="AW30" s="118"/>
      <c r="AX30" s="118"/>
      <c r="AY30" s="115"/>
      <c r="AZ30" s="115"/>
      <c r="BA30" s="115"/>
      <c r="BB30" s="115"/>
      <c r="BC30" s="115"/>
      <c r="BD30" s="115"/>
    </row>
    <row r="31" spans="1:56" ht="15.75" thickBot="1">
      <c r="A31" s="403" t="s">
        <v>221</v>
      </c>
      <c r="B31" s="404" t="s">
        <v>418</v>
      </c>
      <c r="C31" s="405"/>
      <c r="D31" s="405"/>
      <c r="E31" s="406"/>
      <c r="F31" s="405"/>
      <c r="G31" s="407"/>
      <c r="H31" s="408"/>
      <c r="I31" s="110"/>
      <c r="J31" s="111"/>
      <c r="K31" s="409" t="s">
        <v>222</v>
      </c>
      <c r="L31" s="410"/>
      <c r="M31" s="628"/>
      <c r="N31" s="410"/>
      <c r="O31" s="629" t="s">
        <v>419</v>
      </c>
      <c r="P31" s="112" t="s">
        <v>223</v>
      </c>
      <c r="Q31" s="113"/>
      <c r="R31" s="113"/>
      <c r="S31" s="630"/>
      <c r="T31" s="404" t="s">
        <v>418</v>
      </c>
      <c r="U31" s="405"/>
      <c r="V31" s="405"/>
      <c r="W31" s="404" t="s">
        <v>418</v>
      </c>
      <c r="X31" s="405"/>
      <c r="Y31" s="405"/>
      <c r="Z31" s="405"/>
      <c r="AA31" s="408"/>
      <c r="AB31" s="408"/>
      <c r="AC31" s="408"/>
      <c r="AD31" s="411"/>
      <c r="AE31" s="412"/>
      <c r="AF31" s="413"/>
      <c r="AG31" s="413"/>
      <c r="AH31" s="413"/>
      <c r="AI31" s="413"/>
      <c r="AJ31" s="414"/>
      <c r="AK31" s="66"/>
      <c r="AL31" s="66"/>
      <c r="AM31" s="66"/>
      <c r="AN31" s="66"/>
      <c r="AO31" s="66"/>
      <c r="AP31" s="66"/>
      <c r="AQ31" s="66"/>
      <c r="AR31" s="13"/>
      <c r="AS31" s="331"/>
      <c r="AT31" s="14"/>
      <c r="AV31" s="402"/>
    </row>
    <row r="32" spans="1:56" ht="15.75" hidden="1" thickBot="1">
      <c r="A32" s="415" t="s">
        <v>420</v>
      </c>
      <c r="B32" s="416"/>
      <c r="C32" s="417"/>
      <c r="D32" s="417"/>
      <c r="E32" s="408"/>
      <c r="F32" s="408"/>
      <c r="G32" s="408"/>
      <c r="H32" s="418"/>
      <c r="I32" s="419"/>
      <c r="J32" s="420"/>
      <c r="K32" s="420"/>
      <c r="L32" s="420"/>
      <c r="M32" s="420"/>
      <c r="N32" s="420"/>
      <c r="O32" s="421"/>
      <c r="P32" s="419"/>
      <c r="Q32" s="420"/>
      <c r="R32" s="420"/>
      <c r="S32" s="420"/>
      <c r="T32" s="420"/>
      <c r="U32" s="420"/>
      <c r="V32" s="420"/>
      <c r="W32" s="422"/>
      <c r="X32" s="423"/>
      <c r="Y32" s="423"/>
      <c r="Z32" s="423"/>
      <c r="AA32" s="423"/>
      <c r="AB32" s="423"/>
      <c r="AC32" s="424"/>
      <c r="AD32" s="416"/>
      <c r="AE32" s="417"/>
      <c r="AF32" s="417"/>
      <c r="AG32" s="408"/>
      <c r="AH32" s="408"/>
      <c r="AI32" s="408"/>
      <c r="AJ32" s="418"/>
      <c r="AK32" s="425"/>
      <c r="AL32" s="425"/>
      <c r="AM32" s="426"/>
      <c r="AN32" s="426"/>
      <c r="AO32" s="426"/>
      <c r="AP32" s="426"/>
      <c r="AQ32" s="426"/>
      <c r="AR32" s="13"/>
      <c r="AS32" s="331"/>
      <c r="AV32" s="402"/>
    </row>
    <row r="33" spans="1:52">
      <c r="A33" s="427" t="s">
        <v>421</v>
      </c>
      <c r="B33" s="428">
        <f t="shared" ref="B33:AQ34" si="0">B40</f>
        <v>0</v>
      </c>
      <c r="C33" s="428">
        <f>C151</f>
        <v>87.1</v>
      </c>
      <c r="D33" s="428">
        <f t="shared" ref="D33:R35" si="1">D151</f>
        <v>72.3</v>
      </c>
      <c r="E33" s="428">
        <f t="shared" si="1"/>
        <v>63.400000000000006</v>
      </c>
      <c r="F33" s="428">
        <f t="shared" si="1"/>
        <v>78.2</v>
      </c>
      <c r="G33" s="428">
        <f t="shared" si="1"/>
        <v>82</v>
      </c>
      <c r="H33" s="428">
        <f t="shared" si="1"/>
        <v>84.2</v>
      </c>
      <c r="I33" s="428">
        <f t="shared" si="1"/>
        <v>86.5</v>
      </c>
      <c r="J33" s="428">
        <f t="shared" si="1"/>
        <v>81.099999999999994</v>
      </c>
      <c r="K33" s="428">
        <f t="shared" si="1"/>
        <v>67</v>
      </c>
      <c r="L33" s="428">
        <f t="shared" si="1"/>
        <v>78.3</v>
      </c>
      <c r="M33" s="428">
        <f t="shared" si="1"/>
        <v>86.5</v>
      </c>
      <c r="N33" s="428">
        <f t="shared" si="1"/>
        <v>92.899999999999991</v>
      </c>
      <c r="O33" s="428">
        <f t="shared" si="1"/>
        <v>91.4</v>
      </c>
      <c r="P33" s="428">
        <f t="shared" si="1"/>
        <v>88.2</v>
      </c>
      <c r="Q33" s="428">
        <f t="shared" si="1"/>
        <v>92.9</v>
      </c>
      <c r="R33" s="428">
        <f t="shared" si="1"/>
        <v>94.1</v>
      </c>
      <c r="S33" s="428">
        <f t="shared" si="0"/>
        <v>92.835433151999993</v>
      </c>
      <c r="T33" s="428">
        <f t="shared" si="0"/>
        <v>88.785116496000015</v>
      </c>
      <c r="U33" s="428">
        <f t="shared" si="0"/>
        <v>90.453130272000024</v>
      </c>
      <c r="V33" s="428">
        <f t="shared" si="0"/>
        <v>86.118139872000015</v>
      </c>
      <c r="W33" s="428">
        <f t="shared" si="0"/>
        <v>91.441325952</v>
      </c>
      <c r="X33" s="428">
        <f t="shared" si="0"/>
        <v>93.149488944000026</v>
      </c>
      <c r="Y33" s="428">
        <f t="shared" si="0"/>
        <v>101.02833734400001</v>
      </c>
      <c r="Z33" s="428">
        <f t="shared" si="0"/>
        <v>100.411957152</v>
      </c>
      <c r="AA33" s="428">
        <f t="shared" si="0"/>
        <v>84.270405456000006</v>
      </c>
      <c r="AB33" s="428">
        <f t="shared" si="0"/>
        <v>84.270405456000006</v>
      </c>
      <c r="AC33" s="428">
        <f t="shared" si="0"/>
        <v>84.270405456000006</v>
      </c>
      <c r="AD33" s="428">
        <f t="shared" si="0"/>
        <v>73.199614032000014</v>
      </c>
      <c r="AE33" s="428">
        <f t="shared" si="0"/>
        <v>79.347894624000006</v>
      </c>
      <c r="AF33" s="428">
        <f t="shared" si="0"/>
        <v>74.534541983999986</v>
      </c>
      <c r="AG33" s="428">
        <f t="shared" si="0"/>
        <v>0</v>
      </c>
      <c r="AH33" s="428">
        <f t="shared" si="0"/>
        <v>0</v>
      </c>
      <c r="AI33" s="428">
        <f t="shared" si="0"/>
        <v>0</v>
      </c>
      <c r="AJ33" s="428">
        <f t="shared" si="0"/>
        <v>0</v>
      </c>
      <c r="AK33" s="428">
        <f t="shared" si="0"/>
        <v>0</v>
      </c>
      <c r="AL33" s="428">
        <f t="shared" si="0"/>
        <v>0</v>
      </c>
      <c r="AM33" s="428">
        <f t="shared" si="0"/>
        <v>0</v>
      </c>
      <c r="AN33" s="428">
        <f t="shared" si="0"/>
        <v>0</v>
      </c>
      <c r="AO33" s="428">
        <f t="shared" si="0"/>
        <v>0</v>
      </c>
      <c r="AP33" s="428">
        <f t="shared" si="0"/>
        <v>0</v>
      </c>
      <c r="AQ33" s="428">
        <f t="shared" si="0"/>
        <v>0</v>
      </c>
      <c r="AR33" s="429">
        <f>SUM(B33:AL33)</f>
        <v>2550.2161961920001</v>
      </c>
      <c r="AS33" s="430"/>
      <c r="AT33" s="227"/>
      <c r="AU33" s="228"/>
      <c r="AV33" s="229"/>
    </row>
    <row r="34" spans="1:52">
      <c r="A34" s="427" t="s">
        <v>422</v>
      </c>
      <c r="B34" s="431">
        <f t="shared" si="0"/>
        <v>0</v>
      </c>
      <c r="C34" s="431">
        <f>C152</f>
        <v>0</v>
      </c>
      <c r="D34" s="431">
        <f t="shared" si="1"/>
        <v>4</v>
      </c>
      <c r="E34" s="431">
        <f t="shared" si="1"/>
        <v>5.8</v>
      </c>
      <c r="F34" s="431">
        <f t="shared" si="1"/>
        <v>4.3</v>
      </c>
      <c r="G34" s="431">
        <f t="shared" si="1"/>
        <v>2.1</v>
      </c>
      <c r="H34" s="431">
        <f t="shared" si="1"/>
        <v>1.7</v>
      </c>
      <c r="I34" s="431">
        <f t="shared" si="1"/>
        <v>7.1</v>
      </c>
      <c r="J34" s="431">
        <f t="shared" si="1"/>
        <v>6.7</v>
      </c>
      <c r="K34" s="431">
        <f t="shared" si="1"/>
        <v>1.2</v>
      </c>
      <c r="L34" s="431">
        <f t="shared" si="1"/>
        <v>0</v>
      </c>
      <c r="M34" s="431">
        <f t="shared" si="1"/>
        <v>5.2</v>
      </c>
      <c r="N34" s="431">
        <f t="shared" si="1"/>
        <v>5.4</v>
      </c>
      <c r="O34" s="431">
        <f t="shared" si="1"/>
        <v>1.5</v>
      </c>
      <c r="P34" s="431">
        <f t="shared" si="1"/>
        <v>0</v>
      </c>
      <c r="Q34" s="431">
        <f t="shared" si="1"/>
        <v>0</v>
      </c>
      <c r="R34" s="431">
        <f t="shared" si="1"/>
        <v>0</v>
      </c>
      <c r="S34" s="431">
        <f t="shared" si="0"/>
        <v>0</v>
      </c>
      <c r="T34" s="431">
        <f t="shared" si="0"/>
        <v>0</v>
      </c>
      <c r="U34" s="431">
        <f t="shared" si="0"/>
        <v>0</v>
      </c>
      <c r="V34" s="431">
        <f t="shared" si="0"/>
        <v>0</v>
      </c>
      <c r="W34" s="431">
        <f t="shared" si="0"/>
        <v>0</v>
      </c>
      <c r="X34" s="431">
        <f t="shared" si="0"/>
        <v>0</v>
      </c>
      <c r="Y34" s="431">
        <f t="shared" si="0"/>
        <v>0</v>
      </c>
      <c r="Z34" s="431">
        <f t="shared" si="0"/>
        <v>0</v>
      </c>
      <c r="AA34" s="431">
        <f t="shared" si="0"/>
        <v>0</v>
      </c>
      <c r="AB34" s="431">
        <f t="shared" si="0"/>
        <v>0</v>
      </c>
      <c r="AC34" s="431">
        <f t="shared" si="0"/>
        <v>0</v>
      </c>
      <c r="AD34" s="431">
        <f t="shared" si="0"/>
        <v>4.7012615999999996</v>
      </c>
      <c r="AE34" s="431">
        <f t="shared" si="0"/>
        <v>4.7012615999999996</v>
      </c>
      <c r="AF34" s="431">
        <f t="shared" si="0"/>
        <v>1.8805046400000001</v>
      </c>
      <c r="AG34" s="431">
        <f t="shared" si="0"/>
        <v>0</v>
      </c>
      <c r="AH34" s="431">
        <f t="shared" si="0"/>
        <v>0</v>
      </c>
      <c r="AI34" s="431">
        <f t="shared" si="0"/>
        <v>0</v>
      </c>
      <c r="AJ34" s="431">
        <f t="shared" si="0"/>
        <v>0</v>
      </c>
      <c r="AK34" s="431">
        <f t="shared" si="0"/>
        <v>0</v>
      </c>
      <c r="AL34" s="431">
        <f t="shared" si="0"/>
        <v>0</v>
      </c>
      <c r="AM34" s="431">
        <f t="shared" si="0"/>
        <v>0</v>
      </c>
      <c r="AN34" s="431">
        <f t="shared" si="0"/>
        <v>0</v>
      </c>
      <c r="AO34" s="431">
        <f t="shared" si="0"/>
        <v>0</v>
      </c>
      <c r="AP34" s="431">
        <f t="shared" si="0"/>
        <v>0</v>
      </c>
      <c r="AQ34" s="431">
        <f t="shared" si="0"/>
        <v>0</v>
      </c>
      <c r="AR34" s="429">
        <f>SUM(B34:AL34)</f>
        <v>56.283027840000003</v>
      </c>
      <c r="AS34" s="331"/>
      <c r="AV34" s="229"/>
    </row>
    <row r="35" spans="1:52">
      <c r="A35" s="432" t="s">
        <v>423</v>
      </c>
      <c r="B35" s="433">
        <f t="shared" ref="B35:AQ35" si="2">B39</f>
        <v>0</v>
      </c>
      <c r="C35" s="433">
        <f>C153</f>
        <v>87.1</v>
      </c>
      <c r="D35" s="433">
        <f t="shared" si="1"/>
        <v>76.3</v>
      </c>
      <c r="E35" s="433">
        <f t="shared" si="1"/>
        <v>69.2</v>
      </c>
      <c r="F35" s="433">
        <f t="shared" si="1"/>
        <v>82.5</v>
      </c>
      <c r="G35" s="433">
        <f t="shared" si="1"/>
        <v>84.1</v>
      </c>
      <c r="H35" s="433">
        <f t="shared" si="1"/>
        <v>85.9</v>
      </c>
      <c r="I35" s="433">
        <f t="shared" si="1"/>
        <v>93.6</v>
      </c>
      <c r="J35" s="433">
        <f t="shared" si="1"/>
        <v>87.8</v>
      </c>
      <c r="K35" s="433">
        <f t="shared" si="1"/>
        <v>68.2</v>
      </c>
      <c r="L35" s="433">
        <f t="shared" si="1"/>
        <v>78.3</v>
      </c>
      <c r="M35" s="433">
        <f t="shared" si="1"/>
        <v>91.7</v>
      </c>
      <c r="N35" s="433">
        <f t="shared" si="1"/>
        <v>98.3</v>
      </c>
      <c r="O35" s="433">
        <f t="shared" si="1"/>
        <v>92.9</v>
      </c>
      <c r="P35" s="433">
        <f t="shared" si="1"/>
        <v>88.2</v>
      </c>
      <c r="Q35" s="433">
        <f t="shared" si="1"/>
        <v>92.9</v>
      </c>
      <c r="R35" s="433">
        <f t="shared" si="1"/>
        <v>94.1</v>
      </c>
      <c r="S35" s="433">
        <f t="shared" si="2"/>
        <v>92.835433151999993</v>
      </c>
      <c r="T35" s="433">
        <f t="shared" si="2"/>
        <v>88.785116496000015</v>
      </c>
      <c r="U35" s="433">
        <f t="shared" si="2"/>
        <v>90.453130272000024</v>
      </c>
      <c r="V35" s="433">
        <f t="shared" si="2"/>
        <v>86.118139872000015</v>
      </c>
      <c r="W35" s="433">
        <f t="shared" si="2"/>
        <v>91.441325952</v>
      </c>
      <c r="X35" s="433">
        <f t="shared" si="2"/>
        <v>93.149488944000026</v>
      </c>
      <c r="Y35" s="433">
        <f t="shared" si="2"/>
        <v>101.02833734400001</v>
      </c>
      <c r="Z35" s="433">
        <f t="shared" si="2"/>
        <v>100.411957152</v>
      </c>
      <c r="AA35" s="433">
        <f t="shared" si="2"/>
        <v>84.270405456000006</v>
      </c>
      <c r="AB35" s="433">
        <f t="shared" si="2"/>
        <v>84.270405456000006</v>
      </c>
      <c r="AC35" s="433">
        <f t="shared" si="2"/>
        <v>84.270405456000006</v>
      </c>
      <c r="AD35" s="433">
        <f t="shared" si="2"/>
        <v>77.900875632000009</v>
      </c>
      <c r="AE35" s="433">
        <f t="shared" si="2"/>
        <v>84.049156224000001</v>
      </c>
      <c r="AF35" s="433">
        <f t="shared" si="2"/>
        <v>76.415046623999984</v>
      </c>
      <c r="AG35" s="433">
        <f t="shared" si="2"/>
        <v>0</v>
      </c>
      <c r="AH35" s="433">
        <f t="shared" si="2"/>
        <v>0</v>
      </c>
      <c r="AI35" s="433">
        <f t="shared" si="2"/>
        <v>0</v>
      </c>
      <c r="AJ35" s="433">
        <f t="shared" si="2"/>
        <v>0</v>
      </c>
      <c r="AK35" s="433">
        <f t="shared" si="2"/>
        <v>0</v>
      </c>
      <c r="AL35" s="433">
        <f t="shared" si="2"/>
        <v>0</v>
      </c>
      <c r="AM35" s="433">
        <f t="shared" si="2"/>
        <v>0</v>
      </c>
      <c r="AN35" s="433">
        <f t="shared" si="2"/>
        <v>0</v>
      </c>
      <c r="AO35" s="433">
        <f t="shared" si="2"/>
        <v>0</v>
      </c>
      <c r="AP35" s="433">
        <f t="shared" si="2"/>
        <v>0</v>
      </c>
      <c r="AQ35" s="433">
        <f t="shared" si="2"/>
        <v>0</v>
      </c>
      <c r="AR35" s="429">
        <f>SUM(B35:AL35)</f>
        <v>2606.4992240319993</v>
      </c>
      <c r="AS35" s="331"/>
      <c r="AV35" s="229"/>
    </row>
    <row r="36" spans="1:52">
      <c r="A36" s="434" t="s">
        <v>424</v>
      </c>
      <c r="B36" s="159">
        <f t="shared" ref="B36:AL36" si="3">B149</f>
        <v>0</v>
      </c>
      <c r="C36" s="159">
        <f t="shared" si="3"/>
        <v>21</v>
      </c>
      <c r="D36" s="159">
        <f t="shared" si="3"/>
        <v>22</v>
      </c>
      <c r="E36" s="159">
        <f t="shared" si="3"/>
        <v>21</v>
      </c>
      <c r="F36" s="159">
        <f t="shared" si="3"/>
        <v>24</v>
      </c>
      <c r="G36" s="159">
        <f t="shared" si="3"/>
        <v>25</v>
      </c>
      <c r="H36" s="159">
        <f t="shared" si="3"/>
        <v>24</v>
      </c>
      <c r="I36" s="159">
        <f t="shared" si="3"/>
        <v>25</v>
      </c>
      <c r="J36" s="159">
        <f t="shared" si="3"/>
        <v>25</v>
      </c>
      <c r="K36" s="159">
        <f t="shared" si="3"/>
        <v>20</v>
      </c>
      <c r="L36" s="159">
        <f t="shared" si="3"/>
        <v>22</v>
      </c>
      <c r="M36" s="159">
        <f t="shared" si="3"/>
        <v>26</v>
      </c>
      <c r="N36" s="159">
        <f t="shared" si="3"/>
        <v>26</v>
      </c>
      <c r="O36" s="159">
        <f t="shared" si="3"/>
        <v>26</v>
      </c>
      <c r="P36" s="159">
        <f t="shared" si="3"/>
        <v>26</v>
      </c>
      <c r="Q36" s="159">
        <f t="shared" si="3"/>
        <v>26</v>
      </c>
      <c r="R36" s="159">
        <f t="shared" si="3"/>
        <v>26</v>
      </c>
      <c r="S36" s="159">
        <f t="shared" si="3"/>
        <v>26</v>
      </c>
      <c r="T36" s="159">
        <f t="shared" si="3"/>
        <v>25</v>
      </c>
      <c r="U36" s="159">
        <f t="shared" si="3"/>
        <v>26</v>
      </c>
      <c r="V36" s="159">
        <f t="shared" si="3"/>
        <v>24</v>
      </c>
      <c r="W36" s="159">
        <f t="shared" si="3"/>
        <v>25</v>
      </c>
      <c r="X36" s="159">
        <f t="shared" si="3"/>
        <v>26</v>
      </c>
      <c r="Y36" s="159">
        <f t="shared" si="3"/>
        <v>28</v>
      </c>
      <c r="Z36" s="159">
        <f t="shared" si="3"/>
        <v>28</v>
      </c>
      <c r="AA36" s="159">
        <f t="shared" si="3"/>
        <v>23</v>
      </c>
      <c r="AB36" s="159">
        <f t="shared" si="3"/>
        <v>23</v>
      </c>
      <c r="AC36" s="159">
        <f t="shared" si="3"/>
        <v>23</v>
      </c>
      <c r="AD36" s="159">
        <f t="shared" si="3"/>
        <v>21</v>
      </c>
      <c r="AE36" s="159">
        <f t="shared" si="3"/>
        <v>23</v>
      </c>
      <c r="AF36" s="159">
        <f t="shared" si="3"/>
        <v>22</v>
      </c>
      <c r="AG36" s="159">
        <f t="shared" si="3"/>
        <v>0</v>
      </c>
      <c r="AH36" s="159">
        <f t="shared" si="3"/>
        <v>0</v>
      </c>
      <c r="AI36" s="159">
        <f t="shared" si="3"/>
        <v>0</v>
      </c>
      <c r="AJ36" s="159">
        <f t="shared" si="3"/>
        <v>0</v>
      </c>
      <c r="AK36" s="159">
        <f t="shared" si="3"/>
        <v>0</v>
      </c>
      <c r="AL36" s="159">
        <f t="shared" si="3"/>
        <v>0</v>
      </c>
      <c r="AM36" s="159"/>
      <c r="AN36" s="159"/>
      <c r="AO36" s="159"/>
      <c r="AP36" s="159"/>
      <c r="AQ36" s="159"/>
      <c r="AV36" s="229"/>
    </row>
    <row r="37" spans="1:52" s="446" customFormat="1">
      <c r="A37" s="435"/>
      <c r="B37" s="436"/>
      <c r="C37" s="22"/>
      <c r="D37" s="22"/>
      <c r="E37" s="22"/>
      <c r="F37" s="22"/>
      <c r="G37" s="22"/>
      <c r="H37" s="437">
        <f>SUM(B35:H35)/2550</f>
        <v>0.19023529411764703</v>
      </c>
      <c r="I37" s="22"/>
      <c r="J37" s="438"/>
      <c r="K37" s="439"/>
      <c r="L37" s="439"/>
      <c r="M37" s="440"/>
      <c r="N37" s="439"/>
      <c r="O37" s="437">
        <f>SUM(I35:O35)/2550</f>
        <v>0.23952941176470585</v>
      </c>
      <c r="P37" s="368"/>
      <c r="Q37" s="441"/>
      <c r="R37" s="441"/>
      <c r="S37" s="441"/>
      <c r="T37" s="442"/>
      <c r="U37" s="442"/>
      <c r="V37" s="437">
        <f>SUM(P35:V35)/2550</f>
        <v>0.24838894893803926</v>
      </c>
      <c r="W37" s="368"/>
      <c r="X37" s="368"/>
      <c r="Y37" s="441"/>
      <c r="Z37" s="441"/>
      <c r="AA37" s="441"/>
      <c r="AB37" s="441"/>
      <c r="AC37" s="437">
        <f>SUM(W35:AC35)/2550</f>
        <v>0.25052640225882356</v>
      </c>
      <c r="AD37" s="441"/>
      <c r="AE37" s="441"/>
      <c r="AF37" s="441"/>
      <c r="AG37" s="441"/>
      <c r="AH37" s="441"/>
      <c r="AI37" s="441"/>
      <c r="AJ37" s="437">
        <f>SUM(AD35:AJ35)/2550</f>
        <v>9.347650136470588E-2</v>
      </c>
      <c r="AK37" s="437">
        <f>SUM(AK35)/2455.9</f>
        <v>0</v>
      </c>
      <c r="AL37" s="437">
        <f>SUM(AK35:AL35)/1510.9</f>
        <v>0</v>
      </c>
      <c r="AM37" s="443"/>
      <c r="AN37" s="443"/>
      <c r="AO37" s="443"/>
      <c r="AP37" s="443"/>
      <c r="AQ37" s="443"/>
      <c r="AR37" s="437">
        <f>H37+O37+V37+AC37+AJ37+AK37</f>
        <v>1.0221565584439216</v>
      </c>
      <c r="AS37" s="444"/>
      <c r="AT37" s="445"/>
      <c r="AV37" s="447"/>
      <c r="AW37" s="448"/>
    </row>
    <row r="38" spans="1:52" hidden="1">
      <c r="D38" s="159"/>
      <c r="E38" s="159"/>
      <c r="F38" s="159"/>
      <c r="G38" s="159"/>
      <c r="H38" s="159"/>
      <c r="I38" s="159"/>
      <c r="J38" s="159"/>
      <c r="K38" s="159"/>
      <c r="L38" s="159"/>
      <c r="M38" s="159"/>
      <c r="N38" s="159"/>
      <c r="O38" s="159"/>
      <c r="P38" s="159"/>
      <c r="Q38" s="159"/>
      <c r="R38" s="159"/>
      <c r="S38" s="159"/>
      <c r="T38" s="159"/>
      <c r="U38" s="159"/>
      <c r="V38" s="159"/>
      <c r="W38" s="159"/>
      <c r="X38" s="159"/>
      <c r="Y38" s="159"/>
      <c r="Z38" s="159"/>
      <c r="AA38" s="159"/>
      <c r="AB38" s="159"/>
      <c r="AC38" s="159"/>
      <c r="AD38" s="159"/>
      <c r="AE38" s="159"/>
      <c r="AF38" s="159"/>
      <c r="AG38" s="159"/>
      <c r="AH38" s="159"/>
      <c r="AI38" s="159"/>
      <c r="AJ38" s="159"/>
      <c r="AK38" s="159"/>
      <c r="AL38" s="159"/>
      <c r="AM38" s="159"/>
      <c r="AN38" s="159"/>
      <c r="AO38" s="159"/>
      <c r="AP38" s="159"/>
      <c r="AQ38" s="159"/>
      <c r="AV38" s="229"/>
    </row>
    <row r="39" spans="1:52" s="449" customFormat="1" ht="12.75" hidden="1">
      <c r="A39" s="449" t="s">
        <v>165</v>
      </c>
      <c r="B39" s="450">
        <f t="shared" ref="B39:H39" si="4">SUM(B43:B148)/1000</f>
        <v>0</v>
      </c>
      <c r="C39" s="450">
        <f t="shared" si="4"/>
        <v>72.999055440000006</v>
      </c>
      <c r="D39" s="450">
        <f t="shared" si="4"/>
        <v>77.179941417599991</v>
      </c>
      <c r="E39" s="450">
        <f t="shared" si="4"/>
        <v>72.521121743999998</v>
      </c>
      <c r="F39" s="450">
        <f t="shared" si="4"/>
        <v>81.071388777600006</v>
      </c>
      <c r="G39" s="450">
        <f t="shared" si="4"/>
        <v>86.307462576000006</v>
      </c>
      <c r="H39" s="450">
        <f t="shared" si="4"/>
        <v>84.233845295999998</v>
      </c>
      <c r="I39" s="450">
        <f t="shared" ref="I39:AL39" si="5">SUM(I43:I148)/1000</f>
        <v>94.938756566400002</v>
      </c>
      <c r="J39" s="450">
        <f t="shared" si="5"/>
        <v>94.881703967999997</v>
      </c>
      <c r="K39" s="450">
        <f t="shared" si="5"/>
        <v>70.688887228799999</v>
      </c>
      <c r="L39" s="450">
        <f t="shared" si="5"/>
        <v>79.987791168000015</v>
      </c>
      <c r="M39" s="450">
        <f t="shared" si="5"/>
        <v>93.861608544000021</v>
      </c>
      <c r="N39" s="450">
        <f t="shared" si="5"/>
        <v>93.861608544000021</v>
      </c>
      <c r="O39" s="450">
        <f t="shared" si="5"/>
        <v>89.584391232000016</v>
      </c>
      <c r="P39" s="450">
        <f t="shared" si="5"/>
        <v>93.155957280000038</v>
      </c>
      <c r="Q39" s="450">
        <f t="shared" si="5"/>
        <v>93.155957280000038</v>
      </c>
      <c r="R39" s="450">
        <f t="shared" si="5"/>
        <v>92.657560607999997</v>
      </c>
      <c r="S39" s="450">
        <f t="shared" si="5"/>
        <v>92.835433151999993</v>
      </c>
      <c r="T39" s="450">
        <f t="shared" si="5"/>
        <v>88.785116496000015</v>
      </c>
      <c r="U39" s="450">
        <f t="shared" si="5"/>
        <v>90.453130272000024</v>
      </c>
      <c r="V39" s="450">
        <f t="shared" si="5"/>
        <v>86.118139872000015</v>
      </c>
      <c r="W39" s="450">
        <f t="shared" si="5"/>
        <v>91.441325952</v>
      </c>
      <c r="X39" s="450">
        <f t="shared" si="5"/>
        <v>93.149488944000026</v>
      </c>
      <c r="Y39" s="450">
        <f t="shared" si="5"/>
        <v>101.02833734400001</v>
      </c>
      <c r="Z39" s="450">
        <f t="shared" si="5"/>
        <v>100.411957152</v>
      </c>
      <c r="AA39" s="450">
        <f t="shared" si="5"/>
        <v>84.270405456000006</v>
      </c>
      <c r="AB39" s="450">
        <f t="shared" si="5"/>
        <v>84.270405456000006</v>
      </c>
      <c r="AC39" s="450">
        <f t="shared" si="5"/>
        <v>84.270405456000006</v>
      </c>
      <c r="AD39" s="450">
        <f t="shared" si="5"/>
        <v>77.900875632000009</v>
      </c>
      <c r="AE39" s="450">
        <f t="shared" si="5"/>
        <v>84.049156224000001</v>
      </c>
      <c r="AF39" s="450">
        <f t="shared" si="5"/>
        <v>76.415046623999984</v>
      </c>
      <c r="AG39" s="450">
        <f t="shared" si="5"/>
        <v>0</v>
      </c>
      <c r="AH39" s="450">
        <f t="shared" si="5"/>
        <v>0</v>
      </c>
      <c r="AI39" s="450">
        <f t="shared" si="5"/>
        <v>0</v>
      </c>
      <c r="AJ39" s="450">
        <f t="shared" si="5"/>
        <v>0</v>
      </c>
      <c r="AK39" s="450">
        <f t="shared" si="5"/>
        <v>0</v>
      </c>
      <c r="AL39" s="450">
        <f t="shared" si="5"/>
        <v>0</v>
      </c>
      <c r="AM39" s="450">
        <f>SUM(AM43:AM148)/1000</f>
        <v>0</v>
      </c>
      <c r="AN39" s="450">
        <f>SUM(AN43:AN148)/1000</f>
        <v>0</v>
      </c>
      <c r="AO39" s="450">
        <f>SUM(AO43:AO148)/1000</f>
        <v>0</v>
      </c>
      <c r="AP39" s="450">
        <f>SUM(AP43:AP148)/1000</f>
        <v>0</v>
      </c>
      <c r="AQ39" s="450">
        <f>SUM(AQ43:AQ148)/1000</f>
        <v>0</v>
      </c>
      <c r="AR39" s="451">
        <f>SUBTOTAL(9,B39:AQ39)</f>
        <v>2606.4862617023991</v>
      </c>
      <c r="AV39" s="452"/>
    </row>
    <row r="40" spans="1:52" s="446" customFormat="1" ht="12.75" hidden="1">
      <c r="A40" s="453" t="s">
        <v>425</v>
      </c>
      <c r="B40" s="454">
        <f t="shared" ref="B40:H40" si="6">SUM(B60:B148)/1000</f>
        <v>0</v>
      </c>
      <c r="C40" s="454">
        <f t="shared" si="6"/>
        <v>72.999055440000006</v>
      </c>
      <c r="D40" s="454">
        <f t="shared" si="6"/>
        <v>72.999055440000006</v>
      </c>
      <c r="E40" s="454">
        <f t="shared" si="6"/>
        <v>67.019955984000006</v>
      </c>
      <c r="F40" s="454">
        <f t="shared" si="6"/>
        <v>76.87125849600001</v>
      </c>
      <c r="G40" s="454">
        <f t="shared" si="6"/>
        <v>84.349980720000005</v>
      </c>
      <c r="H40" s="454">
        <f t="shared" si="6"/>
        <v>82.276363439999997</v>
      </c>
      <c r="I40" s="454">
        <f t="shared" ref="I40:AL40" si="7">SUM(I60:I148)/1000</f>
        <v>86.757648048000007</v>
      </c>
      <c r="J40" s="454">
        <f t="shared" si="7"/>
        <v>89.441070048000014</v>
      </c>
      <c r="K40" s="454">
        <f t="shared" si="7"/>
        <v>69.219916070400004</v>
      </c>
      <c r="L40" s="454">
        <f t="shared" si="7"/>
        <v>79.987791168000015</v>
      </c>
      <c r="M40" s="454">
        <f t="shared" si="7"/>
        <v>88.812824544000037</v>
      </c>
      <c r="N40" s="454">
        <f t="shared" si="7"/>
        <v>88.812824544000037</v>
      </c>
      <c r="O40" s="454">
        <f t="shared" si="7"/>
        <v>87.564877632000034</v>
      </c>
      <c r="P40" s="454">
        <f t="shared" si="7"/>
        <v>93.155957280000038</v>
      </c>
      <c r="Q40" s="454">
        <f t="shared" si="7"/>
        <v>93.155957280000038</v>
      </c>
      <c r="R40" s="454">
        <f t="shared" si="7"/>
        <v>92.657560607999997</v>
      </c>
      <c r="S40" s="454">
        <f t="shared" si="7"/>
        <v>92.835433151999993</v>
      </c>
      <c r="T40" s="454">
        <f t="shared" si="7"/>
        <v>88.785116496000015</v>
      </c>
      <c r="U40" s="454">
        <f t="shared" si="7"/>
        <v>90.453130272000024</v>
      </c>
      <c r="V40" s="454">
        <f t="shared" si="7"/>
        <v>86.118139872000015</v>
      </c>
      <c r="W40" s="454">
        <f t="shared" si="7"/>
        <v>91.441325952</v>
      </c>
      <c r="X40" s="454">
        <f t="shared" si="7"/>
        <v>93.149488944000026</v>
      </c>
      <c r="Y40" s="454">
        <f t="shared" si="7"/>
        <v>101.02833734400001</v>
      </c>
      <c r="Z40" s="454">
        <f t="shared" si="7"/>
        <v>100.411957152</v>
      </c>
      <c r="AA40" s="454">
        <f t="shared" si="7"/>
        <v>84.270405456000006</v>
      </c>
      <c r="AB40" s="454">
        <f t="shared" si="7"/>
        <v>84.270405456000006</v>
      </c>
      <c r="AC40" s="454">
        <f t="shared" si="7"/>
        <v>84.270405456000006</v>
      </c>
      <c r="AD40" s="454">
        <f t="shared" si="7"/>
        <v>73.199614032000014</v>
      </c>
      <c r="AE40" s="454">
        <f t="shared" si="7"/>
        <v>79.347894624000006</v>
      </c>
      <c r="AF40" s="454">
        <f t="shared" si="7"/>
        <v>74.534541983999986</v>
      </c>
      <c r="AG40" s="454">
        <f t="shared" si="7"/>
        <v>0</v>
      </c>
      <c r="AH40" s="454">
        <f t="shared" si="7"/>
        <v>0</v>
      </c>
      <c r="AI40" s="454">
        <f t="shared" si="7"/>
        <v>0</v>
      </c>
      <c r="AJ40" s="454">
        <f t="shared" si="7"/>
        <v>0</v>
      </c>
      <c r="AK40" s="454">
        <f t="shared" si="7"/>
        <v>0</v>
      </c>
      <c r="AL40" s="454">
        <f t="shared" si="7"/>
        <v>0</v>
      </c>
      <c r="AM40" s="454">
        <f>SUM(AM60:AM148)/1000</f>
        <v>0</v>
      </c>
      <c r="AN40" s="454">
        <f>SUM(AN60:AN148)/1000</f>
        <v>0</v>
      </c>
      <c r="AO40" s="454">
        <f>SUM(AO60:AO148)/1000</f>
        <v>0</v>
      </c>
      <c r="AP40" s="454">
        <f>SUM(AP60:AP148)/1000</f>
        <v>0</v>
      </c>
      <c r="AQ40" s="454">
        <f>SUM(AQ60:AQ148)/1000</f>
        <v>0</v>
      </c>
      <c r="AR40" s="455">
        <f>SUBTOTAL(9,B40:AL40)</f>
        <v>2550.1982929344003</v>
      </c>
      <c r="AV40" s="447"/>
    </row>
    <row r="41" spans="1:52" s="456" customFormat="1" ht="13.5" hidden="1" thickBot="1">
      <c r="A41" s="456" t="s">
        <v>426</v>
      </c>
      <c r="B41" s="457">
        <f t="shared" ref="B41:H41" si="8">SUM(B43:B59)/1000</f>
        <v>0</v>
      </c>
      <c r="C41" s="457">
        <f t="shared" si="8"/>
        <v>0</v>
      </c>
      <c r="D41" s="457">
        <f t="shared" si="8"/>
        <v>4.1808859776</v>
      </c>
      <c r="E41" s="457">
        <f t="shared" si="8"/>
        <v>5.5011657600000001</v>
      </c>
      <c r="F41" s="457">
        <f t="shared" si="8"/>
        <v>4.2001302815999999</v>
      </c>
      <c r="G41" s="457">
        <f t="shared" si="8"/>
        <v>1.9574818559999998</v>
      </c>
      <c r="H41" s="458">
        <f t="shared" si="8"/>
        <v>1.9574818559999998</v>
      </c>
      <c r="I41" s="458">
        <f t="shared" ref="I41:AL41" si="9">SUM(I43:I59)/1000</f>
        <v>8.1811085184000003</v>
      </c>
      <c r="J41" s="458">
        <f t="shared" si="9"/>
        <v>5.4406339199999998</v>
      </c>
      <c r="K41" s="458">
        <f t="shared" si="9"/>
        <v>1.4689711584000003</v>
      </c>
      <c r="L41" s="458">
        <f t="shared" si="9"/>
        <v>0</v>
      </c>
      <c r="M41" s="458">
        <f t="shared" si="9"/>
        <v>5.0487839999999995</v>
      </c>
      <c r="N41" s="458">
        <f t="shared" si="9"/>
        <v>5.0487839999999995</v>
      </c>
      <c r="O41" s="458">
        <f t="shared" si="9"/>
        <v>2.0195135999999998</v>
      </c>
      <c r="P41" s="458">
        <f t="shared" si="9"/>
        <v>0</v>
      </c>
      <c r="Q41" s="458">
        <f t="shared" si="9"/>
        <v>0</v>
      </c>
      <c r="R41" s="458">
        <f t="shared" si="9"/>
        <v>0</v>
      </c>
      <c r="S41" s="457">
        <f t="shared" si="9"/>
        <v>0</v>
      </c>
      <c r="T41" s="457">
        <f t="shared" si="9"/>
        <v>0</v>
      </c>
      <c r="U41" s="457">
        <f t="shared" si="9"/>
        <v>0</v>
      </c>
      <c r="V41" s="457">
        <f t="shared" si="9"/>
        <v>0</v>
      </c>
      <c r="W41" s="457">
        <f t="shared" si="9"/>
        <v>0</v>
      </c>
      <c r="X41" s="457">
        <f t="shared" si="9"/>
        <v>0</v>
      </c>
      <c r="Y41" s="457">
        <f t="shared" si="9"/>
        <v>0</v>
      </c>
      <c r="Z41" s="457">
        <f t="shared" si="9"/>
        <v>0</v>
      </c>
      <c r="AA41" s="457">
        <f t="shared" si="9"/>
        <v>0</v>
      </c>
      <c r="AB41" s="457">
        <f t="shared" si="9"/>
        <v>0</v>
      </c>
      <c r="AC41" s="457">
        <f t="shared" si="9"/>
        <v>0</v>
      </c>
      <c r="AD41" s="457">
        <f t="shared" si="9"/>
        <v>4.7012615999999996</v>
      </c>
      <c r="AE41" s="457">
        <f t="shared" si="9"/>
        <v>4.7012615999999996</v>
      </c>
      <c r="AF41" s="457">
        <f t="shared" si="9"/>
        <v>1.8805046400000001</v>
      </c>
      <c r="AG41" s="457">
        <f t="shared" si="9"/>
        <v>0</v>
      </c>
      <c r="AH41" s="457">
        <f t="shared" si="9"/>
        <v>0</v>
      </c>
      <c r="AI41" s="457">
        <f t="shared" si="9"/>
        <v>0</v>
      </c>
      <c r="AJ41" s="457">
        <f t="shared" si="9"/>
        <v>0</v>
      </c>
      <c r="AK41" s="457">
        <f t="shared" si="9"/>
        <v>0</v>
      </c>
      <c r="AL41" s="457">
        <f t="shared" si="9"/>
        <v>0</v>
      </c>
      <c r="AM41" s="457">
        <f>SUM(AM43:AM59)/1000</f>
        <v>0</v>
      </c>
      <c r="AN41" s="457">
        <f>SUM(AN43:AN59)/1000</f>
        <v>0</v>
      </c>
      <c r="AO41" s="457">
        <f>SUM(AO43:AO59)/1000</f>
        <v>0</v>
      </c>
      <c r="AP41" s="457">
        <f>SUM(AP43:AP59)/1000</f>
        <v>0</v>
      </c>
      <c r="AQ41" s="457">
        <f>SUM(AQ43:AQ59)/1000</f>
        <v>0</v>
      </c>
      <c r="AR41" s="459">
        <f>SUBTOTAL(9,B41:AL41)</f>
        <v>56.287968767999999</v>
      </c>
      <c r="AV41" s="460"/>
    </row>
    <row r="42" spans="1:52" hidden="1">
      <c r="B42" s="461">
        <v>44074</v>
      </c>
      <c r="C42" s="461">
        <v>44075</v>
      </c>
      <c r="D42" s="461">
        <v>44076</v>
      </c>
      <c r="E42" s="461">
        <v>44077</v>
      </c>
      <c r="F42" s="461">
        <v>44078</v>
      </c>
      <c r="G42" s="461">
        <v>44079</v>
      </c>
      <c r="H42" s="461">
        <v>44080</v>
      </c>
      <c r="I42" s="461">
        <v>44081</v>
      </c>
      <c r="J42" s="461">
        <v>44082</v>
      </c>
      <c r="K42" s="461">
        <v>44083</v>
      </c>
      <c r="L42" s="461">
        <v>44084</v>
      </c>
      <c r="M42" s="461">
        <v>44085</v>
      </c>
      <c r="N42" s="461">
        <v>44086</v>
      </c>
      <c r="O42" s="461">
        <v>44087</v>
      </c>
      <c r="P42" s="461">
        <v>44088</v>
      </c>
      <c r="Q42" s="461">
        <v>44089</v>
      </c>
      <c r="R42" s="461">
        <v>44090</v>
      </c>
      <c r="S42" s="461">
        <v>44091</v>
      </c>
      <c r="T42" s="461">
        <v>44092</v>
      </c>
      <c r="U42" s="461">
        <v>44093</v>
      </c>
      <c r="V42" s="461">
        <v>44094</v>
      </c>
      <c r="W42" s="461">
        <v>44095</v>
      </c>
      <c r="X42" s="461">
        <v>44096</v>
      </c>
      <c r="Y42" s="461">
        <v>44097</v>
      </c>
      <c r="Z42" s="461">
        <v>44098</v>
      </c>
      <c r="AA42" s="461">
        <v>44099</v>
      </c>
      <c r="AB42" s="461">
        <v>44100</v>
      </c>
      <c r="AC42" s="461">
        <v>44101</v>
      </c>
      <c r="AD42" s="461">
        <v>44102</v>
      </c>
      <c r="AE42" s="461">
        <v>44103</v>
      </c>
      <c r="AF42" s="461">
        <v>44104</v>
      </c>
      <c r="AG42" s="461">
        <v>44105</v>
      </c>
      <c r="AH42" s="461">
        <v>44106</v>
      </c>
      <c r="AI42" s="461">
        <v>44107</v>
      </c>
      <c r="AJ42" s="461">
        <v>44108</v>
      </c>
      <c r="AK42" s="461">
        <v>44109</v>
      </c>
      <c r="AL42" s="461">
        <v>44110</v>
      </c>
      <c r="AM42" s="461">
        <v>44111</v>
      </c>
      <c r="AN42" s="461">
        <v>44112</v>
      </c>
      <c r="AO42" s="461">
        <v>44113</v>
      </c>
      <c r="AP42" s="461">
        <v>44114</v>
      </c>
      <c r="AQ42" s="461">
        <v>44115</v>
      </c>
      <c r="AS42" s="462" t="s">
        <v>427</v>
      </c>
      <c r="AT42" t="s">
        <v>428</v>
      </c>
      <c r="AU42" s="463"/>
      <c r="AV42" s="464"/>
      <c r="AZ42" s="228"/>
    </row>
    <row r="43" spans="1:52" ht="15.75" hidden="1" thickBot="1">
      <c r="A43" s="465" t="s">
        <v>174</v>
      </c>
      <c r="B43" s="466"/>
      <c r="C43" s="467"/>
      <c r="D43" s="467"/>
      <c r="E43" s="467"/>
      <c r="F43" s="467"/>
      <c r="G43" s="467"/>
      <c r="H43" s="467"/>
      <c r="I43" s="467"/>
      <c r="J43" s="467"/>
      <c r="K43" s="467"/>
      <c r="L43" s="468"/>
      <c r="M43" s="467"/>
      <c r="N43" s="467"/>
      <c r="O43" s="467"/>
      <c r="P43" s="467"/>
      <c r="Q43" s="467"/>
      <c r="R43" s="467"/>
      <c r="S43" s="467"/>
      <c r="T43" s="467"/>
      <c r="U43" s="467"/>
      <c r="V43" s="467"/>
      <c r="W43" s="467"/>
      <c r="X43" s="467"/>
      <c r="Y43" s="467"/>
      <c r="Z43" s="467"/>
      <c r="AA43" s="467"/>
      <c r="AB43" s="467"/>
      <c r="AC43" s="467"/>
      <c r="AD43" s="467"/>
      <c r="AE43" s="467"/>
      <c r="AF43" s="467"/>
      <c r="AG43" s="469"/>
      <c r="AH43" s="469"/>
      <c r="AI43" s="469"/>
      <c r="AJ43" s="469"/>
      <c r="AK43" s="467"/>
      <c r="AL43" s="467"/>
      <c r="AM43" s="467"/>
      <c r="AN43" s="467"/>
      <c r="AO43" s="467"/>
      <c r="AP43" s="467"/>
      <c r="AQ43" s="468"/>
      <c r="AR43" s="470" t="s">
        <v>429</v>
      </c>
      <c r="AS43" s="462">
        <v>3.32</v>
      </c>
      <c r="AT43" s="471">
        <v>1.25</v>
      </c>
      <c r="AU43" s="472">
        <f>SUM(B43:AL43)</f>
        <v>0</v>
      </c>
      <c r="AV43" s="464"/>
    </row>
    <row r="44" spans="1:52" hidden="1">
      <c r="A44" s="473">
        <v>2</v>
      </c>
      <c r="B44" s="466"/>
      <c r="C44" s="467"/>
      <c r="D44" s="474">
        <f>$A$2*$AS$44*$AT$44*0.76</f>
        <v>4180.8859775999999</v>
      </c>
      <c r="E44" s="474">
        <f t="shared" ref="E44" si="10">$A$2*$AS$44*$AT$44</f>
        <v>5501.1657599999999</v>
      </c>
      <c r="F44" s="474">
        <f>$A$2*$AS$44*$AT$44*0.55</f>
        <v>3025.6411680000001</v>
      </c>
      <c r="G44" s="467"/>
      <c r="H44" s="467"/>
      <c r="I44" s="467"/>
      <c r="J44" s="467"/>
      <c r="K44" s="467"/>
      <c r="L44" s="468"/>
      <c r="M44" s="467"/>
      <c r="N44" s="467"/>
      <c r="O44" s="467"/>
      <c r="P44" s="467"/>
      <c r="Q44" s="467"/>
      <c r="R44" s="467"/>
      <c r="S44" s="467"/>
      <c r="T44" s="467"/>
      <c r="U44" s="467"/>
      <c r="V44" s="467"/>
      <c r="W44" s="467"/>
      <c r="X44" s="467"/>
      <c r="Y44" s="467"/>
      <c r="Z44" s="467"/>
      <c r="AA44" s="467"/>
      <c r="AB44" s="467"/>
      <c r="AC44" s="467"/>
      <c r="AD44" s="467"/>
      <c r="AE44" s="467"/>
      <c r="AF44" s="467"/>
      <c r="AG44" s="469"/>
      <c r="AH44" s="469"/>
      <c r="AI44" s="469"/>
      <c r="AJ44" s="469"/>
      <c r="AK44" s="467"/>
      <c r="AL44" s="467"/>
      <c r="AM44" s="467"/>
      <c r="AN44" s="467"/>
      <c r="AO44" s="467"/>
      <c r="AP44" s="467"/>
      <c r="AQ44" s="468"/>
      <c r="AR44" s="475" t="s">
        <v>11</v>
      </c>
      <c r="AS44" s="21">
        <v>3.8</v>
      </c>
      <c r="AT44" s="471">
        <v>1.081</v>
      </c>
      <c r="AU44" s="472">
        <f t="shared" ref="AU44:AU109" si="11">SUM(B44:AL44)</f>
        <v>12707.692905599999</v>
      </c>
      <c r="AV44" s="464"/>
    </row>
    <row r="45" spans="1:52" hidden="1">
      <c r="A45" s="473">
        <v>2</v>
      </c>
      <c r="B45" s="466"/>
      <c r="C45" s="467"/>
      <c r="D45" s="467"/>
      <c r="E45" s="467"/>
      <c r="F45" s="467"/>
      <c r="G45" s="467"/>
      <c r="H45" s="467"/>
      <c r="I45" s="467"/>
      <c r="J45" s="467"/>
      <c r="K45" s="467"/>
      <c r="L45" s="468"/>
      <c r="M45" s="467"/>
      <c r="N45" s="467"/>
      <c r="O45" s="467"/>
      <c r="P45" s="467"/>
      <c r="Q45" s="467"/>
      <c r="R45" s="467"/>
      <c r="S45" s="467"/>
      <c r="T45" s="467"/>
      <c r="U45" s="467"/>
      <c r="V45" s="467"/>
      <c r="W45" s="467"/>
      <c r="X45" s="467"/>
      <c r="Y45" s="467"/>
      <c r="Z45" s="467"/>
      <c r="AA45" s="467"/>
      <c r="AB45" s="467"/>
      <c r="AC45" s="467"/>
      <c r="AD45" s="467"/>
      <c r="AE45" s="467"/>
      <c r="AF45" s="467"/>
      <c r="AG45" s="469"/>
      <c r="AH45" s="469"/>
      <c r="AI45" s="469"/>
      <c r="AJ45" s="469"/>
      <c r="AK45" s="467"/>
      <c r="AL45" s="467"/>
      <c r="AM45" s="467"/>
      <c r="AN45" s="467"/>
      <c r="AO45" s="467"/>
      <c r="AP45" s="467"/>
      <c r="AQ45" s="468"/>
      <c r="AR45" s="475" t="s">
        <v>11</v>
      </c>
      <c r="AS45" s="21">
        <v>3.56</v>
      </c>
      <c r="AT45" s="471">
        <v>1.081</v>
      </c>
      <c r="AU45" s="472">
        <f t="shared" si="11"/>
        <v>0</v>
      </c>
      <c r="AV45" s="464"/>
    </row>
    <row r="46" spans="1:52" hidden="1">
      <c r="A46" s="473">
        <v>2</v>
      </c>
      <c r="B46" s="466"/>
      <c r="C46" s="467"/>
      <c r="D46" s="467"/>
      <c r="E46" s="467"/>
      <c r="F46" s="467"/>
      <c r="G46" s="467"/>
      <c r="H46" s="467"/>
      <c r="I46" s="476">
        <f t="shared" ref="I46:J46" si="12">$A$2*$AS$46*$AT$46</f>
        <v>5440.6339200000002</v>
      </c>
      <c r="J46" s="476">
        <f t="shared" si="12"/>
        <v>5440.6339200000002</v>
      </c>
      <c r="K46" s="476">
        <f>$A$2*$AS$46*$AT$46*0.27</f>
        <v>1468.9711584000001</v>
      </c>
      <c r="L46" s="467"/>
      <c r="M46" s="467"/>
      <c r="N46" s="467"/>
      <c r="O46" s="467"/>
      <c r="P46" s="467"/>
      <c r="Q46" s="467"/>
      <c r="R46" s="467"/>
      <c r="S46" s="467"/>
      <c r="T46" s="467"/>
      <c r="U46" s="467"/>
      <c r="V46" s="467"/>
      <c r="W46" s="467"/>
      <c r="X46" s="467"/>
      <c r="Y46" s="467"/>
      <c r="Z46" s="467"/>
      <c r="AA46" s="467"/>
      <c r="AB46" s="467"/>
      <c r="AC46" s="467"/>
      <c r="AD46" s="467"/>
      <c r="AE46" s="467"/>
      <c r="AF46" s="467"/>
      <c r="AG46" s="469"/>
      <c r="AH46" s="469"/>
      <c r="AI46" s="469"/>
      <c r="AJ46" s="469"/>
      <c r="AK46" s="467"/>
      <c r="AL46" s="467"/>
      <c r="AM46" s="467"/>
      <c r="AN46" s="467"/>
      <c r="AO46" s="467"/>
      <c r="AP46" s="467"/>
      <c r="AQ46" s="468"/>
      <c r="AR46" s="477" t="s">
        <v>15</v>
      </c>
      <c r="AS46" s="21">
        <v>3.33</v>
      </c>
      <c r="AT46" s="471">
        <v>1.22</v>
      </c>
      <c r="AU46" s="472">
        <f t="shared" si="11"/>
        <v>12350.2389984</v>
      </c>
      <c r="AV46" s="464"/>
    </row>
    <row r="47" spans="1:52" hidden="1">
      <c r="A47" s="473">
        <v>2</v>
      </c>
      <c r="B47" s="466"/>
      <c r="C47" s="467"/>
      <c r="D47" s="467"/>
      <c r="E47" s="467"/>
      <c r="F47" s="467"/>
      <c r="G47" s="467"/>
      <c r="H47" s="467"/>
      <c r="I47" s="467"/>
      <c r="J47" s="467"/>
      <c r="K47" s="467"/>
      <c r="L47" s="468"/>
      <c r="M47" s="467"/>
      <c r="N47" s="467"/>
      <c r="O47" s="467"/>
      <c r="P47" s="467"/>
      <c r="Q47" s="467"/>
      <c r="R47" s="467"/>
      <c r="S47" s="467"/>
      <c r="T47" s="467"/>
      <c r="U47" s="467"/>
      <c r="V47" s="467"/>
      <c r="W47" s="467"/>
      <c r="X47" s="467"/>
      <c r="Y47" s="467"/>
      <c r="Z47" s="467"/>
      <c r="AA47" s="467"/>
      <c r="AB47" s="467"/>
      <c r="AC47" s="467"/>
      <c r="AD47" s="467"/>
      <c r="AE47" s="467"/>
      <c r="AF47" s="467"/>
      <c r="AG47" s="469"/>
      <c r="AH47" s="469"/>
      <c r="AI47" s="469"/>
      <c r="AJ47" s="469"/>
      <c r="AK47" s="467"/>
      <c r="AL47" s="467"/>
      <c r="AM47" s="467"/>
      <c r="AN47" s="467"/>
      <c r="AO47" s="467"/>
      <c r="AP47" s="467"/>
      <c r="AQ47" s="468"/>
      <c r="AR47" s="477" t="s">
        <v>15</v>
      </c>
      <c r="AS47" s="21">
        <v>3.27</v>
      </c>
      <c r="AT47" s="471">
        <v>1.22</v>
      </c>
      <c r="AU47" s="472">
        <f t="shared" si="11"/>
        <v>0</v>
      </c>
      <c r="AV47" s="464"/>
    </row>
    <row r="48" spans="1:52" ht="15.75" hidden="1" thickBot="1">
      <c r="A48" s="465" t="s">
        <v>174</v>
      </c>
      <c r="B48" s="466"/>
      <c r="C48" s="467"/>
      <c r="D48" s="467"/>
      <c r="E48" s="467"/>
      <c r="F48" s="467"/>
      <c r="G48" s="467"/>
      <c r="H48" s="467"/>
      <c r="I48" s="467"/>
      <c r="J48" s="467"/>
      <c r="K48" s="467"/>
      <c r="L48" s="468"/>
      <c r="M48" s="467"/>
      <c r="N48" s="467"/>
      <c r="O48" s="467"/>
      <c r="P48" s="467"/>
      <c r="Q48" s="467"/>
      <c r="R48" s="467"/>
      <c r="S48" s="467"/>
      <c r="T48" s="467"/>
      <c r="U48" s="467"/>
      <c r="V48" s="467"/>
      <c r="W48" s="467"/>
      <c r="X48" s="467"/>
      <c r="Y48" s="467"/>
      <c r="Z48" s="467"/>
      <c r="AA48" s="467"/>
      <c r="AB48" s="467"/>
      <c r="AC48" s="467"/>
      <c r="AD48" s="467"/>
      <c r="AE48" s="467"/>
      <c r="AF48" s="467"/>
      <c r="AG48" s="469"/>
      <c r="AH48" s="469"/>
      <c r="AI48" s="469"/>
      <c r="AJ48" s="469"/>
      <c r="AK48" s="467"/>
      <c r="AL48" s="467"/>
      <c r="AM48" s="467"/>
      <c r="AN48" s="467"/>
      <c r="AO48" s="467"/>
      <c r="AP48" s="467"/>
      <c r="AQ48" s="468"/>
      <c r="AR48" s="478" t="s">
        <v>430</v>
      </c>
      <c r="AS48" s="462">
        <v>2.93</v>
      </c>
      <c r="AT48" s="471">
        <v>1.4</v>
      </c>
      <c r="AU48" s="472">
        <f t="shared" si="11"/>
        <v>0</v>
      </c>
      <c r="AV48" s="464"/>
    </row>
    <row r="49" spans="1:48" ht="15.75" hidden="1" thickBot="1">
      <c r="A49" s="465" t="s">
        <v>174</v>
      </c>
      <c r="B49" s="466"/>
      <c r="C49" s="467"/>
      <c r="D49" s="467"/>
      <c r="E49" s="467"/>
      <c r="F49" s="467"/>
      <c r="G49" s="467"/>
      <c r="H49" s="467"/>
      <c r="I49" s="467"/>
      <c r="J49" s="467"/>
      <c r="K49" s="467"/>
      <c r="L49" s="468"/>
      <c r="M49" s="467"/>
      <c r="N49" s="467"/>
      <c r="O49" s="467"/>
      <c r="P49" s="467"/>
      <c r="Q49" s="467"/>
      <c r="R49" s="467"/>
      <c r="S49" s="467"/>
      <c r="T49" s="467"/>
      <c r="U49" s="467"/>
      <c r="V49" s="467"/>
      <c r="W49" s="467"/>
      <c r="X49" s="467"/>
      <c r="Y49" s="467"/>
      <c r="Z49" s="467"/>
      <c r="AA49" s="467"/>
      <c r="AB49" s="467"/>
      <c r="AC49" s="467"/>
      <c r="AD49" s="467"/>
      <c r="AE49" s="467"/>
      <c r="AF49" s="467"/>
      <c r="AG49" s="469"/>
      <c r="AH49" s="469"/>
      <c r="AI49" s="469"/>
      <c r="AJ49" s="469"/>
      <c r="AK49" s="467"/>
      <c r="AL49" s="467"/>
      <c r="AM49" s="467"/>
      <c r="AN49" s="467"/>
      <c r="AO49" s="467"/>
      <c r="AP49" s="467"/>
      <c r="AQ49" s="468"/>
      <c r="AR49" s="479" t="s">
        <v>18</v>
      </c>
      <c r="AS49" s="21">
        <v>3.45</v>
      </c>
      <c r="AT49" s="471">
        <v>1.3089999999999999</v>
      </c>
      <c r="AU49" s="472">
        <f t="shared" si="11"/>
        <v>0</v>
      </c>
      <c r="AV49" s="464"/>
    </row>
    <row r="50" spans="1:48" ht="15.75" hidden="1" thickBot="1">
      <c r="A50" s="465" t="s">
        <v>199</v>
      </c>
      <c r="B50" s="466"/>
      <c r="C50" s="467"/>
      <c r="D50" s="467"/>
      <c r="E50" s="467"/>
      <c r="F50" s="467"/>
      <c r="G50" s="467"/>
      <c r="H50" s="467"/>
      <c r="I50" s="467"/>
      <c r="J50" s="467"/>
      <c r="K50" s="467"/>
      <c r="L50" s="468"/>
      <c r="M50" s="467"/>
      <c r="N50" s="467"/>
      <c r="O50" s="467"/>
      <c r="P50" s="467"/>
      <c r="Q50" s="467"/>
      <c r="R50" s="467"/>
      <c r="S50" s="467"/>
      <c r="T50" s="467"/>
      <c r="U50" s="467"/>
      <c r="V50" s="467"/>
      <c r="W50" s="467"/>
      <c r="X50" s="467"/>
      <c r="Y50" s="467"/>
      <c r="Z50" s="467"/>
      <c r="AA50" s="467"/>
      <c r="AB50" s="467"/>
      <c r="AC50" s="467"/>
      <c r="AD50" s="467"/>
      <c r="AE50" s="467"/>
      <c r="AF50" s="467"/>
      <c r="AG50" s="469"/>
      <c r="AH50" s="469"/>
      <c r="AI50" s="469"/>
      <c r="AJ50" s="469"/>
      <c r="AK50" s="467"/>
      <c r="AL50" s="467"/>
      <c r="AM50" s="467"/>
      <c r="AN50" s="467"/>
      <c r="AO50" s="467"/>
      <c r="AP50" s="467"/>
      <c r="AQ50" s="468"/>
      <c r="AR50" s="480" t="s">
        <v>431</v>
      </c>
      <c r="AS50" s="21">
        <v>8.32</v>
      </c>
      <c r="AT50" s="471">
        <v>0.185</v>
      </c>
      <c r="AU50" s="472">
        <f t="shared" si="11"/>
        <v>0</v>
      </c>
      <c r="AV50" s="464"/>
    </row>
    <row r="51" spans="1:48" ht="15.75" hidden="1" thickBot="1">
      <c r="A51" s="465" t="s">
        <v>199</v>
      </c>
      <c r="B51" s="466"/>
      <c r="C51" s="467"/>
      <c r="D51" s="467"/>
      <c r="E51" s="467"/>
      <c r="F51" s="481">
        <f>$A$2*$AS$51*$AT$51*0.6</f>
        <v>1174.4891135999999</v>
      </c>
      <c r="G51" s="481">
        <f t="shared" ref="G51:H51" si="13">$A$2*$AS$51*$AT$51</f>
        <v>1957.4818559999999</v>
      </c>
      <c r="H51" s="481">
        <f t="shared" si="13"/>
        <v>1957.4818559999999</v>
      </c>
      <c r="I51" s="481">
        <f>$A$2*$AS$51*$AT$51*1.4</f>
        <v>2740.4745983999996</v>
      </c>
      <c r="J51" s="467"/>
      <c r="K51" s="467"/>
      <c r="L51" s="467"/>
      <c r="M51" s="467"/>
      <c r="N51" s="467"/>
      <c r="O51" s="467"/>
      <c r="P51" s="467"/>
      <c r="Q51" s="467"/>
      <c r="R51" s="467"/>
      <c r="S51" s="467"/>
      <c r="T51" s="467"/>
      <c r="U51" s="467"/>
      <c r="V51" s="467"/>
      <c r="W51" s="467"/>
      <c r="X51" s="467"/>
      <c r="Y51" s="467"/>
      <c r="Z51" s="467"/>
      <c r="AA51" s="467"/>
      <c r="AB51" s="467"/>
      <c r="AC51" s="467"/>
      <c r="AD51" s="467"/>
      <c r="AE51" s="467"/>
      <c r="AF51" s="467"/>
      <c r="AG51" s="469"/>
      <c r="AH51" s="469"/>
      <c r="AI51" s="469"/>
      <c r="AJ51" s="469"/>
      <c r="AK51" s="467"/>
      <c r="AL51" s="467"/>
      <c r="AM51" s="467"/>
      <c r="AN51" s="467"/>
      <c r="AO51" s="467"/>
      <c r="AP51" s="467"/>
      <c r="AQ51" s="468"/>
      <c r="AR51" s="482" t="s">
        <v>21</v>
      </c>
      <c r="AS51" s="21">
        <v>6.04</v>
      </c>
      <c r="AT51" s="471">
        <v>0.24199999999999999</v>
      </c>
      <c r="AU51" s="472">
        <f t="shared" si="11"/>
        <v>7829.9274239999995</v>
      </c>
      <c r="AV51" s="464"/>
    </row>
    <row r="52" spans="1:48" ht="15.75" hidden="1" thickBot="1">
      <c r="A52" s="465" t="s">
        <v>174</v>
      </c>
      <c r="B52" s="466"/>
      <c r="C52" s="467"/>
      <c r="D52" s="467"/>
      <c r="E52" s="467"/>
      <c r="F52" s="467"/>
      <c r="G52" s="467"/>
      <c r="H52" s="467"/>
      <c r="I52" s="467"/>
      <c r="J52" s="467"/>
      <c r="K52" s="467"/>
      <c r="L52" s="468"/>
      <c r="M52" s="467"/>
      <c r="N52" s="467"/>
      <c r="O52" s="467"/>
      <c r="P52" s="467"/>
      <c r="Q52" s="467"/>
      <c r="R52" s="467"/>
      <c r="S52" s="467"/>
      <c r="T52" s="467"/>
      <c r="U52" s="467"/>
      <c r="V52" s="467"/>
      <c r="W52" s="467"/>
      <c r="X52" s="467"/>
      <c r="Y52" s="467"/>
      <c r="Z52" s="467"/>
      <c r="AA52" s="467"/>
      <c r="AB52" s="467"/>
      <c r="AC52" s="467"/>
      <c r="AD52" s="467"/>
      <c r="AE52" s="467"/>
      <c r="AF52" s="467"/>
      <c r="AG52" s="469"/>
      <c r="AH52" s="469"/>
      <c r="AI52" s="469"/>
      <c r="AJ52" s="469"/>
      <c r="AK52" s="467"/>
      <c r="AL52" s="467"/>
      <c r="AM52" s="467"/>
      <c r="AN52" s="467"/>
      <c r="AO52" s="467"/>
      <c r="AP52" s="467"/>
      <c r="AQ52" s="468"/>
      <c r="AR52" s="475" t="s">
        <v>432</v>
      </c>
      <c r="AS52" s="462">
        <v>3.32</v>
      </c>
      <c r="AT52" s="471">
        <v>1.1930000000000001</v>
      </c>
      <c r="AU52" s="472">
        <f t="shared" si="11"/>
        <v>0</v>
      </c>
      <c r="AV52" s="464"/>
    </row>
    <row r="53" spans="1:48" ht="15.75" hidden="1" thickBot="1">
      <c r="A53" s="465" t="s">
        <v>174</v>
      </c>
      <c r="B53" s="466"/>
      <c r="C53" s="467"/>
      <c r="D53" s="467"/>
      <c r="E53" s="467"/>
      <c r="F53" s="467"/>
      <c r="G53" s="467"/>
      <c r="H53" s="467"/>
      <c r="I53" s="467"/>
      <c r="J53" s="467"/>
      <c r="K53" s="467"/>
      <c r="L53" s="467"/>
      <c r="M53" s="467"/>
      <c r="N53" s="467"/>
      <c r="O53" s="467"/>
      <c r="P53" s="467"/>
      <c r="Q53" s="467"/>
      <c r="R53" s="467"/>
      <c r="S53" s="467"/>
      <c r="T53" s="467"/>
      <c r="U53" s="467"/>
      <c r="V53" s="467"/>
      <c r="W53" s="467"/>
      <c r="X53" s="467"/>
      <c r="Y53" s="467"/>
      <c r="Z53" s="467"/>
      <c r="AA53" s="467"/>
      <c r="AB53" s="467"/>
      <c r="AC53" s="467"/>
      <c r="AD53" s="483">
        <f>$A$2*$AS$53*$AT$53</f>
        <v>4701.2615999999998</v>
      </c>
      <c r="AE53" s="483">
        <f t="shared" ref="AE53" si="14">$A$2*$AS$53*$AT$53</f>
        <v>4701.2615999999998</v>
      </c>
      <c r="AF53" s="483">
        <f>$A$2*$AS$53*$AT$53*0.4</f>
        <v>1880.5046400000001</v>
      </c>
      <c r="AG53" s="484"/>
      <c r="AH53" s="469"/>
      <c r="AI53" s="469"/>
      <c r="AJ53" s="469"/>
      <c r="AK53" s="467"/>
      <c r="AL53" s="467"/>
      <c r="AM53" s="467"/>
      <c r="AN53" s="467"/>
      <c r="AO53" s="467"/>
      <c r="AP53" s="467"/>
      <c r="AQ53" s="468"/>
      <c r="AR53" s="485" t="s">
        <v>23</v>
      </c>
      <c r="AS53" s="462">
        <v>2.38</v>
      </c>
      <c r="AT53" s="471">
        <v>1.4750000000000001</v>
      </c>
      <c r="AU53" s="472">
        <f t="shared" si="11"/>
        <v>11283.027839999999</v>
      </c>
      <c r="AV53" s="464"/>
    </row>
    <row r="54" spans="1:48" ht="15.75" hidden="1" thickBot="1">
      <c r="A54" s="465" t="s">
        <v>174</v>
      </c>
      <c r="B54" s="466"/>
      <c r="C54" s="467"/>
      <c r="D54" s="467"/>
      <c r="E54" s="467"/>
      <c r="F54" s="467"/>
      <c r="G54" s="467"/>
      <c r="H54" s="467"/>
      <c r="I54" s="467"/>
      <c r="J54" s="467"/>
      <c r="K54" s="467"/>
      <c r="L54" s="468"/>
      <c r="M54" s="467"/>
      <c r="N54" s="467"/>
      <c r="O54" s="467"/>
      <c r="P54" s="467"/>
      <c r="Q54" s="467"/>
      <c r="R54" s="467"/>
      <c r="S54" s="467"/>
      <c r="T54" s="467"/>
      <c r="U54" s="467"/>
      <c r="V54" s="467"/>
      <c r="W54" s="467"/>
      <c r="X54" s="467"/>
      <c r="Y54" s="467"/>
      <c r="Z54" s="467"/>
      <c r="AA54" s="467"/>
      <c r="AB54" s="467"/>
      <c r="AC54" s="467"/>
      <c r="AD54" s="467"/>
      <c r="AE54" s="467"/>
      <c r="AF54" s="467"/>
      <c r="AG54" s="469"/>
      <c r="AH54" s="469"/>
      <c r="AI54" s="469"/>
      <c r="AJ54" s="469"/>
      <c r="AK54" s="467"/>
      <c r="AL54" s="467"/>
      <c r="AM54" s="467"/>
      <c r="AN54" s="467"/>
      <c r="AO54" s="467"/>
      <c r="AP54" s="467"/>
      <c r="AQ54" s="468"/>
      <c r="AR54" s="477" t="s">
        <v>433</v>
      </c>
      <c r="AS54" s="462">
        <v>3.21</v>
      </c>
      <c r="AT54" s="471">
        <v>1.36</v>
      </c>
      <c r="AU54" s="472">
        <f t="shared" si="11"/>
        <v>0</v>
      </c>
      <c r="AV54" s="464"/>
    </row>
    <row r="55" spans="1:48" ht="15.75" hidden="1" thickBot="1">
      <c r="A55" s="465" t="s">
        <v>174</v>
      </c>
      <c r="B55" s="466"/>
      <c r="C55" s="467"/>
      <c r="D55" s="467"/>
      <c r="E55" s="467"/>
      <c r="F55" s="467"/>
      <c r="G55" s="467"/>
      <c r="H55" s="467"/>
      <c r="I55" s="467"/>
      <c r="J55" s="467"/>
      <c r="K55" s="467"/>
      <c r="L55" s="467"/>
      <c r="M55" s="467"/>
      <c r="N55" s="467"/>
      <c r="O55" s="467"/>
      <c r="P55" s="467"/>
      <c r="Q55" s="467"/>
      <c r="R55" s="467"/>
      <c r="S55" s="467"/>
      <c r="T55" s="467"/>
      <c r="U55" s="467"/>
      <c r="V55" s="467"/>
      <c r="W55" s="467"/>
      <c r="X55" s="467"/>
      <c r="Y55" s="467"/>
      <c r="Z55" s="467"/>
      <c r="AA55" s="467"/>
      <c r="AB55" s="467"/>
      <c r="AC55" s="467"/>
      <c r="AD55" s="467"/>
      <c r="AE55" s="467"/>
      <c r="AF55" s="467"/>
      <c r="AG55" s="469"/>
      <c r="AH55" s="469"/>
      <c r="AI55" s="469"/>
      <c r="AJ55" s="469"/>
      <c r="AK55" s="467"/>
      <c r="AL55" s="467"/>
      <c r="AM55" s="467"/>
      <c r="AN55" s="467"/>
      <c r="AO55" s="467"/>
      <c r="AP55" s="467"/>
      <c r="AQ55" s="468"/>
      <c r="AR55" s="486" t="s">
        <v>434</v>
      </c>
      <c r="AS55" s="21">
        <v>2.6</v>
      </c>
      <c r="AT55" s="471">
        <v>1.581</v>
      </c>
      <c r="AU55" s="472">
        <f t="shared" si="11"/>
        <v>0</v>
      </c>
      <c r="AV55" s="464">
        <v>0</v>
      </c>
    </row>
    <row r="56" spans="1:48" ht="15.75" hidden="1" thickBot="1">
      <c r="A56" s="465" t="s">
        <v>174</v>
      </c>
      <c r="B56" s="466"/>
      <c r="C56" s="467"/>
      <c r="D56" s="467"/>
      <c r="E56" s="467"/>
      <c r="F56" s="467"/>
      <c r="G56" s="467"/>
      <c r="H56" s="467"/>
      <c r="I56" s="467"/>
      <c r="J56" s="467"/>
      <c r="K56" s="467"/>
      <c r="L56" s="468"/>
      <c r="M56" s="467"/>
      <c r="N56" s="467"/>
      <c r="O56" s="467"/>
      <c r="P56" s="467"/>
      <c r="Q56" s="467"/>
      <c r="R56" s="467"/>
      <c r="S56" s="467"/>
      <c r="T56" s="467"/>
      <c r="U56" s="467"/>
      <c r="V56" s="467"/>
      <c r="W56" s="467"/>
      <c r="X56" s="467"/>
      <c r="Y56" s="467"/>
      <c r="Z56" s="467"/>
      <c r="AA56" s="467"/>
      <c r="AB56" s="467"/>
      <c r="AC56" s="467"/>
      <c r="AD56" s="467"/>
      <c r="AE56" s="467"/>
      <c r="AF56" s="467"/>
      <c r="AG56" s="469"/>
      <c r="AH56" s="469"/>
      <c r="AI56" s="469"/>
      <c r="AJ56" s="469"/>
      <c r="AK56" s="467"/>
      <c r="AL56" s="467"/>
      <c r="AM56" s="467"/>
      <c r="AN56" s="467"/>
      <c r="AO56" s="467"/>
      <c r="AP56" s="467"/>
      <c r="AQ56" s="468"/>
      <c r="AR56" s="486" t="s">
        <v>435</v>
      </c>
      <c r="AS56" s="21"/>
      <c r="AT56" s="471"/>
      <c r="AU56" s="472">
        <f t="shared" si="11"/>
        <v>0</v>
      </c>
      <c r="AV56" s="464"/>
    </row>
    <row r="57" spans="1:48" ht="15.75" hidden="1" thickBot="1">
      <c r="A57" s="465" t="s">
        <v>174</v>
      </c>
      <c r="B57" s="466"/>
      <c r="C57" s="467"/>
      <c r="D57" s="467"/>
      <c r="E57" s="467"/>
      <c r="F57" s="467"/>
      <c r="G57" s="467"/>
      <c r="H57" s="467"/>
      <c r="I57" s="467"/>
      <c r="J57" s="467"/>
      <c r="K57" s="467"/>
      <c r="L57" s="467"/>
      <c r="M57" s="487">
        <f>$A$2*$AS$57*$AT$57</f>
        <v>5048.7839999999997</v>
      </c>
      <c r="N57" s="487">
        <f t="shared" ref="N57" si="15">$A$2*$AS$57*$AT$57</f>
        <v>5048.7839999999997</v>
      </c>
      <c r="O57" s="487">
        <f>$A$2*$AS$57*$AT$57*0.4</f>
        <v>2019.5136</v>
      </c>
      <c r="P57" s="467"/>
      <c r="Q57" s="467"/>
      <c r="R57" s="467"/>
      <c r="S57" s="467"/>
      <c r="T57" s="467"/>
      <c r="U57" s="467"/>
      <c r="V57" s="467"/>
      <c r="W57" s="467"/>
      <c r="X57" s="467"/>
      <c r="Y57" s="467"/>
      <c r="Z57" s="467"/>
      <c r="AA57" s="467"/>
      <c r="AB57" s="467"/>
      <c r="AC57" s="467"/>
      <c r="AD57" s="467"/>
      <c r="AE57" s="467"/>
      <c r="AF57" s="467"/>
      <c r="AG57" s="469"/>
      <c r="AH57" s="469"/>
      <c r="AI57" s="469"/>
      <c r="AJ57" s="469"/>
      <c r="AK57" s="467"/>
      <c r="AL57" s="467"/>
      <c r="AM57" s="467"/>
      <c r="AN57" s="467"/>
      <c r="AO57" s="467"/>
      <c r="AP57" s="467"/>
      <c r="AQ57" s="468"/>
      <c r="AR57" s="488" t="s">
        <v>32</v>
      </c>
      <c r="AS57" s="21">
        <v>2.5</v>
      </c>
      <c r="AT57" s="471">
        <v>1.508</v>
      </c>
      <c r="AU57" s="472">
        <f t="shared" si="11"/>
        <v>12117.0816</v>
      </c>
      <c r="AV57" s="464"/>
    </row>
    <row r="58" spans="1:48" ht="15.75" hidden="1" thickBot="1">
      <c r="A58" s="465" t="s">
        <v>199</v>
      </c>
      <c r="B58" s="466"/>
      <c r="C58" s="467"/>
      <c r="D58" s="467"/>
      <c r="E58" s="467"/>
      <c r="F58" s="467"/>
      <c r="G58" s="467"/>
      <c r="H58" s="467"/>
      <c r="I58" s="467"/>
      <c r="J58" s="467"/>
      <c r="K58" s="467"/>
      <c r="L58" s="468"/>
      <c r="M58" s="467"/>
      <c r="N58" s="467"/>
      <c r="O58" s="467"/>
      <c r="P58" s="467"/>
      <c r="Q58" s="467"/>
      <c r="R58" s="467"/>
      <c r="S58" s="467"/>
      <c r="T58" s="467"/>
      <c r="U58" s="467"/>
      <c r="V58" s="467"/>
      <c r="W58" s="467"/>
      <c r="X58" s="467"/>
      <c r="Y58" s="467"/>
      <c r="Z58" s="467"/>
      <c r="AA58" s="467"/>
      <c r="AB58" s="467"/>
      <c r="AC58" s="467"/>
      <c r="AD58" s="467"/>
      <c r="AE58" s="467"/>
      <c r="AF58" s="467"/>
      <c r="AG58" s="469"/>
      <c r="AH58" s="469"/>
      <c r="AI58" s="469"/>
      <c r="AJ58" s="469"/>
      <c r="AK58" s="467"/>
      <c r="AL58" s="467"/>
      <c r="AM58" s="467"/>
      <c r="AN58" s="467"/>
      <c r="AO58" s="467"/>
      <c r="AP58" s="467"/>
      <c r="AQ58" s="468"/>
      <c r="AR58" s="489" t="s">
        <v>436</v>
      </c>
      <c r="AS58" s="21">
        <v>10.07</v>
      </c>
      <c r="AT58" s="471">
        <v>0.157</v>
      </c>
      <c r="AU58" s="472">
        <f t="shared" si="11"/>
        <v>0</v>
      </c>
      <c r="AV58" s="464"/>
    </row>
    <row r="59" spans="1:48" ht="15.75" hidden="1" thickBot="1">
      <c r="A59" s="465" t="s">
        <v>199</v>
      </c>
      <c r="B59" s="466"/>
      <c r="C59" s="467"/>
      <c r="D59" s="467"/>
      <c r="E59" s="467"/>
      <c r="F59" s="467"/>
      <c r="G59" s="467"/>
      <c r="H59" s="467"/>
      <c r="I59" s="467"/>
      <c r="J59" s="467"/>
      <c r="K59" s="467"/>
      <c r="L59" s="468"/>
      <c r="M59" s="467"/>
      <c r="N59" s="467"/>
      <c r="O59" s="467"/>
      <c r="P59" s="467"/>
      <c r="Q59" s="467"/>
      <c r="R59" s="467"/>
      <c r="S59" s="467"/>
      <c r="T59" s="467"/>
      <c r="U59" s="467"/>
      <c r="V59" s="467"/>
      <c r="W59" s="467"/>
      <c r="X59" s="467"/>
      <c r="Y59" s="467"/>
      <c r="Z59" s="467"/>
      <c r="AA59" s="467"/>
      <c r="AB59" s="467"/>
      <c r="AC59" s="467"/>
      <c r="AD59" s="467"/>
      <c r="AE59" s="467"/>
      <c r="AF59" s="467"/>
      <c r="AG59" s="469"/>
      <c r="AH59" s="469"/>
      <c r="AI59" s="469"/>
      <c r="AJ59" s="469"/>
      <c r="AK59" s="467"/>
      <c r="AL59" s="467"/>
      <c r="AM59" s="467"/>
      <c r="AN59" s="467"/>
      <c r="AO59" s="467"/>
      <c r="AP59" s="467"/>
      <c r="AQ59" s="468"/>
      <c r="AR59" s="490" t="s">
        <v>437</v>
      </c>
      <c r="AS59" s="21">
        <v>3.33</v>
      </c>
      <c r="AT59" s="471">
        <v>0.45</v>
      </c>
      <c r="AU59" s="472">
        <f t="shared" si="11"/>
        <v>0</v>
      </c>
      <c r="AV59" s="464"/>
    </row>
    <row r="60" spans="1:48" hidden="1">
      <c r="A60" s="491">
        <v>16</v>
      </c>
      <c r="B60" s="466"/>
      <c r="C60" s="467"/>
      <c r="D60" s="467"/>
      <c r="E60" s="467"/>
      <c r="F60" s="467"/>
      <c r="G60" s="467"/>
      <c r="H60" s="467"/>
      <c r="I60" s="467"/>
      <c r="J60" s="467"/>
      <c r="K60" s="467"/>
      <c r="L60" s="468"/>
      <c r="M60" s="467"/>
      <c r="N60" s="467"/>
      <c r="O60" s="467"/>
      <c r="P60" s="467"/>
      <c r="Q60" s="467"/>
      <c r="R60" s="467"/>
      <c r="S60" s="467"/>
      <c r="T60" s="467"/>
      <c r="U60" s="467"/>
      <c r="V60" s="467"/>
      <c r="W60" s="467"/>
      <c r="X60" s="467"/>
      <c r="Y60" s="467"/>
      <c r="Z60" s="467"/>
      <c r="AA60" s="467"/>
      <c r="AB60" s="467"/>
      <c r="AC60" s="467"/>
      <c r="AD60" s="467"/>
      <c r="AE60" s="467"/>
      <c r="AF60" s="467"/>
      <c r="AG60" s="469"/>
      <c r="AH60" s="469"/>
      <c r="AI60" s="469"/>
      <c r="AJ60" s="469"/>
      <c r="AK60" s="467"/>
      <c r="AL60" s="467"/>
      <c r="AM60" s="467"/>
      <c r="AN60" s="467"/>
      <c r="AO60" s="467"/>
      <c r="AP60" s="467"/>
      <c r="AQ60" s="468"/>
      <c r="AR60" s="492" t="s">
        <v>438</v>
      </c>
      <c r="AS60" s="493">
        <v>2.6</v>
      </c>
      <c r="AT60" s="98">
        <v>0.874</v>
      </c>
      <c r="AU60" s="472">
        <f t="shared" si="11"/>
        <v>0</v>
      </c>
      <c r="AV60" s="464"/>
    </row>
    <row r="61" spans="1:48" hidden="1">
      <c r="A61" s="491">
        <v>7</v>
      </c>
      <c r="B61" s="466"/>
      <c r="C61" s="467"/>
      <c r="D61" s="467"/>
      <c r="E61" s="467"/>
      <c r="F61" s="467"/>
      <c r="G61" s="467"/>
      <c r="H61" s="467"/>
      <c r="I61" s="467"/>
      <c r="J61" s="467"/>
      <c r="K61" s="467"/>
      <c r="L61" s="494">
        <f>$A$2*$AS$61*$AT$61</f>
        <v>3944.2386239999992</v>
      </c>
      <c r="M61" s="494">
        <f t="shared" ref="M61:S61" si="16">$A$2*$AS$61*$AT$61</f>
        <v>3944.2386239999992</v>
      </c>
      <c r="N61" s="494">
        <f t="shared" si="16"/>
        <v>3944.2386239999992</v>
      </c>
      <c r="O61" s="494">
        <f t="shared" si="16"/>
        <v>3944.2386239999992</v>
      </c>
      <c r="P61" s="494">
        <f t="shared" si="16"/>
        <v>3944.2386239999992</v>
      </c>
      <c r="Q61" s="494">
        <f t="shared" si="16"/>
        <v>3944.2386239999992</v>
      </c>
      <c r="R61" s="494">
        <f t="shared" si="16"/>
        <v>3944.2386239999992</v>
      </c>
      <c r="S61" s="494">
        <f t="shared" si="16"/>
        <v>3944.2386239999992</v>
      </c>
      <c r="T61" s="467"/>
      <c r="U61" s="467"/>
      <c r="V61" s="467"/>
      <c r="W61" s="467"/>
      <c r="X61" s="467"/>
      <c r="Y61" s="467"/>
      <c r="Z61" s="467"/>
      <c r="AA61" s="467"/>
      <c r="AB61" s="467"/>
      <c r="AC61" s="467"/>
      <c r="AD61" s="467"/>
      <c r="AE61" s="467"/>
      <c r="AF61" s="467"/>
      <c r="AG61" s="469"/>
      <c r="AH61" s="469"/>
      <c r="AI61" s="469"/>
      <c r="AJ61" s="469"/>
      <c r="AK61" s="467"/>
      <c r="AL61" s="467"/>
      <c r="AM61" s="467"/>
      <c r="AN61" s="467"/>
      <c r="AO61" s="467"/>
      <c r="AP61" s="467"/>
      <c r="AQ61" s="468"/>
      <c r="AR61" s="495" t="s">
        <v>75</v>
      </c>
      <c r="AS61" s="493">
        <v>2.57</v>
      </c>
      <c r="AT61" s="98">
        <v>1.1459999999999999</v>
      </c>
      <c r="AU61" s="472">
        <f t="shared" si="11"/>
        <v>31553.90899199999</v>
      </c>
      <c r="AV61" s="464"/>
    </row>
    <row r="62" spans="1:48" hidden="1">
      <c r="A62" s="491">
        <v>7</v>
      </c>
      <c r="B62" s="466"/>
      <c r="C62" s="467"/>
      <c r="D62" s="467"/>
      <c r="E62" s="467"/>
      <c r="F62" s="467"/>
      <c r="G62" s="467"/>
      <c r="H62" s="467"/>
      <c r="I62" s="467"/>
      <c r="J62" s="467"/>
      <c r="K62" s="467"/>
      <c r="L62" s="494">
        <f t="shared" ref="L62:S62" si="17">$A$2*$AS$62*$AT$62</f>
        <v>3852.1552319999996</v>
      </c>
      <c r="M62" s="494">
        <f t="shared" si="17"/>
        <v>3852.1552319999996</v>
      </c>
      <c r="N62" s="494">
        <f t="shared" si="17"/>
        <v>3852.1552319999996</v>
      </c>
      <c r="O62" s="494">
        <f t="shared" si="17"/>
        <v>3852.1552319999996</v>
      </c>
      <c r="P62" s="494">
        <f t="shared" si="17"/>
        <v>3852.1552319999996</v>
      </c>
      <c r="Q62" s="494">
        <f t="shared" si="17"/>
        <v>3852.1552319999996</v>
      </c>
      <c r="R62" s="494">
        <f t="shared" si="17"/>
        <v>3852.1552319999996</v>
      </c>
      <c r="S62" s="494">
        <f t="shared" si="17"/>
        <v>3852.1552319999996</v>
      </c>
      <c r="T62" s="467"/>
      <c r="U62" s="467"/>
      <c r="V62" s="467"/>
      <c r="W62" s="467"/>
      <c r="X62" s="467"/>
      <c r="Y62" s="467"/>
      <c r="Z62" s="467"/>
      <c r="AA62" s="467"/>
      <c r="AB62" s="467"/>
      <c r="AC62" s="467"/>
      <c r="AD62" s="467"/>
      <c r="AE62" s="467"/>
      <c r="AF62" s="467"/>
      <c r="AG62" s="469"/>
      <c r="AH62" s="469"/>
      <c r="AI62" s="469"/>
      <c r="AJ62" s="469"/>
      <c r="AK62" s="467"/>
      <c r="AL62" s="467"/>
      <c r="AM62" s="467"/>
      <c r="AN62" s="467"/>
      <c r="AO62" s="467"/>
      <c r="AP62" s="467"/>
      <c r="AQ62" s="468"/>
      <c r="AR62" s="495" t="s">
        <v>75</v>
      </c>
      <c r="AS62" s="493">
        <v>2.5099999999999998</v>
      </c>
      <c r="AT62" s="98">
        <v>1.1459999999999999</v>
      </c>
      <c r="AU62" s="472">
        <f t="shared" si="11"/>
        <v>30817.241856000001</v>
      </c>
      <c r="AV62" s="464"/>
    </row>
    <row r="63" spans="1:48" hidden="1">
      <c r="A63" s="491">
        <v>7</v>
      </c>
      <c r="B63" s="466"/>
      <c r="C63" s="496">
        <f t="shared" ref="C63:AE63" si="18">$A$2*$AS$63*$AT$63</f>
        <v>3091.3021440000002</v>
      </c>
      <c r="D63" s="496">
        <f t="shared" si="18"/>
        <v>3091.3021440000002</v>
      </c>
      <c r="E63" s="496">
        <f t="shared" si="18"/>
        <v>3091.3021440000002</v>
      </c>
      <c r="F63" s="496">
        <f t="shared" si="18"/>
        <v>3091.3021440000002</v>
      </c>
      <c r="G63" s="496">
        <f t="shared" si="18"/>
        <v>3091.3021440000002</v>
      </c>
      <c r="H63" s="496">
        <f t="shared" si="18"/>
        <v>3091.3021440000002</v>
      </c>
      <c r="I63" s="496">
        <f t="shared" si="18"/>
        <v>3091.3021440000002</v>
      </c>
      <c r="J63" s="496">
        <f t="shared" si="18"/>
        <v>3091.3021440000002</v>
      </c>
      <c r="K63" s="467"/>
      <c r="L63" s="467"/>
      <c r="M63" s="496">
        <f t="shared" si="18"/>
        <v>3091.3021440000002</v>
      </c>
      <c r="N63" s="496">
        <f t="shared" si="18"/>
        <v>3091.3021440000002</v>
      </c>
      <c r="O63" s="496">
        <f t="shared" si="18"/>
        <v>3091.3021440000002</v>
      </c>
      <c r="P63" s="496">
        <f>$A$2*$AS$63*$AT$63</f>
        <v>3091.3021440000002</v>
      </c>
      <c r="Q63" s="496">
        <f t="shared" si="18"/>
        <v>3091.3021440000002</v>
      </c>
      <c r="R63" s="496">
        <f t="shared" si="18"/>
        <v>3091.3021440000002</v>
      </c>
      <c r="S63" s="496">
        <f t="shared" si="18"/>
        <v>3091.3021440000002</v>
      </c>
      <c r="T63" s="496">
        <f t="shared" si="18"/>
        <v>3091.3021440000002</v>
      </c>
      <c r="U63" s="496">
        <f t="shared" si="18"/>
        <v>3091.3021440000002</v>
      </c>
      <c r="V63" s="496">
        <f t="shared" si="18"/>
        <v>3091.3021440000002</v>
      </c>
      <c r="W63" s="496">
        <f t="shared" si="18"/>
        <v>3091.3021440000002</v>
      </c>
      <c r="X63" s="496">
        <f t="shared" si="18"/>
        <v>3091.3021440000002</v>
      </c>
      <c r="Y63" s="496">
        <f t="shared" si="18"/>
        <v>3091.3021440000002</v>
      </c>
      <c r="Z63" s="496">
        <f t="shared" si="18"/>
        <v>3091.3021440000002</v>
      </c>
      <c r="AA63" s="496">
        <f t="shared" si="18"/>
        <v>3091.3021440000002</v>
      </c>
      <c r="AB63" s="496">
        <f t="shared" si="18"/>
        <v>3091.3021440000002</v>
      </c>
      <c r="AC63" s="496">
        <f t="shared" si="18"/>
        <v>3091.3021440000002</v>
      </c>
      <c r="AD63" s="496">
        <f t="shared" si="18"/>
        <v>3091.3021440000002</v>
      </c>
      <c r="AE63" s="496">
        <f t="shared" si="18"/>
        <v>3091.3021440000002</v>
      </c>
      <c r="AF63" s="496">
        <f t="shared" ref="AF63" si="19">$A$2*$AS$63*$AT$63</f>
        <v>3091.3021440000002</v>
      </c>
      <c r="AG63" s="497"/>
      <c r="AH63" s="497"/>
      <c r="AI63" s="497"/>
      <c r="AJ63" s="497"/>
      <c r="AK63" s="467"/>
      <c r="AL63" s="467"/>
      <c r="AM63" s="467"/>
      <c r="AN63" s="467"/>
      <c r="AO63" s="467"/>
      <c r="AP63" s="467"/>
      <c r="AQ63" s="468"/>
      <c r="AR63" s="495" t="s">
        <v>42</v>
      </c>
      <c r="AS63" s="493">
        <v>2.29</v>
      </c>
      <c r="AT63" s="98">
        <v>1.008</v>
      </c>
      <c r="AU63" s="472">
        <f t="shared" si="11"/>
        <v>86556.460032000017</v>
      </c>
      <c r="AV63" s="464"/>
    </row>
    <row r="64" spans="1:48" hidden="1">
      <c r="A64" s="491">
        <v>7</v>
      </c>
      <c r="B64" s="466"/>
      <c r="C64" s="496">
        <f t="shared" ref="C64:AF64" si="20">$A$2*$AS$64*$AT$64</f>
        <v>3199.2952320000004</v>
      </c>
      <c r="D64" s="496">
        <f t="shared" si="20"/>
        <v>3199.2952320000004</v>
      </c>
      <c r="E64" s="496">
        <f t="shared" si="20"/>
        <v>3199.2952320000004</v>
      </c>
      <c r="F64" s="496">
        <f t="shared" si="20"/>
        <v>3199.2952320000004</v>
      </c>
      <c r="G64" s="496">
        <f t="shared" si="20"/>
        <v>3199.2952320000004</v>
      </c>
      <c r="H64" s="496">
        <f t="shared" si="20"/>
        <v>3199.2952320000004</v>
      </c>
      <c r="I64" s="496">
        <f t="shared" si="20"/>
        <v>3199.2952320000004</v>
      </c>
      <c r="J64" s="496">
        <f t="shared" si="20"/>
        <v>3199.2952320000004</v>
      </c>
      <c r="K64" s="467"/>
      <c r="L64" s="467"/>
      <c r="M64" s="496">
        <f t="shared" si="20"/>
        <v>3199.2952320000004</v>
      </c>
      <c r="N64" s="496">
        <f t="shared" si="20"/>
        <v>3199.2952320000004</v>
      </c>
      <c r="O64" s="496">
        <f t="shared" si="20"/>
        <v>3199.2952320000004</v>
      </c>
      <c r="P64" s="496">
        <f t="shared" si="20"/>
        <v>3199.2952320000004</v>
      </c>
      <c r="Q64" s="496">
        <f t="shared" si="20"/>
        <v>3199.2952320000004</v>
      </c>
      <c r="R64" s="496">
        <f t="shared" si="20"/>
        <v>3199.2952320000004</v>
      </c>
      <c r="S64" s="496">
        <f t="shared" si="20"/>
        <v>3199.2952320000004</v>
      </c>
      <c r="T64" s="496">
        <f t="shared" si="20"/>
        <v>3199.2952320000004</v>
      </c>
      <c r="U64" s="496">
        <f t="shared" si="20"/>
        <v>3199.2952320000004</v>
      </c>
      <c r="V64" s="496">
        <f t="shared" si="20"/>
        <v>3199.2952320000004</v>
      </c>
      <c r="W64" s="496">
        <f t="shared" si="20"/>
        <v>3199.2952320000004</v>
      </c>
      <c r="X64" s="496">
        <f t="shared" si="20"/>
        <v>3199.2952320000004</v>
      </c>
      <c r="Y64" s="496">
        <f t="shared" si="20"/>
        <v>3199.2952320000004</v>
      </c>
      <c r="Z64" s="496">
        <f t="shared" si="20"/>
        <v>3199.2952320000004</v>
      </c>
      <c r="AA64" s="496">
        <f t="shared" si="20"/>
        <v>3199.2952320000004</v>
      </c>
      <c r="AB64" s="496">
        <f t="shared" si="20"/>
        <v>3199.2952320000004</v>
      </c>
      <c r="AC64" s="496">
        <f t="shared" si="20"/>
        <v>3199.2952320000004</v>
      </c>
      <c r="AD64" s="496">
        <f t="shared" si="20"/>
        <v>3199.2952320000004</v>
      </c>
      <c r="AE64" s="496">
        <f t="shared" si="20"/>
        <v>3199.2952320000004</v>
      </c>
      <c r="AF64" s="496">
        <f t="shared" si="20"/>
        <v>3199.2952320000004</v>
      </c>
      <c r="AG64" s="497"/>
      <c r="AH64" s="497"/>
      <c r="AI64" s="497"/>
      <c r="AJ64" s="497"/>
      <c r="AK64" s="467"/>
      <c r="AL64" s="467"/>
      <c r="AM64" s="467"/>
      <c r="AN64" s="467"/>
      <c r="AO64" s="467"/>
      <c r="AP64" s="467"/>
      <c r="AQ64" s="468"/>
      <c r="AR64" s="495" t="s">
        <v>42</v>
      </c>
      <c r="AS64" s="493">
        <v>2.37</v>
      </c>
      <c r="AT64" s="98">
        <v>1.008</v>
      </c>
      <c r="AU64" s="472">
        <f t="shared" si="11"/>
        <v>89580.266496000069</v>
      </c>
      <c r="AV64" s="464"/>
    </row>
    <row r="65" spans="1:53" hidden="1">
      <c r="A65" s="491">
        <v>2</v>
      </c>
      <c r="B65" s="466"/>
      <c r="C65" s="496">
        <f t="shared" ref="C65:AF65" si="21">$A$2*$AS$65*$AT$65</f>
        <v>3590.7701760000004</v>
      </c>
      <c r="D65" s="496">
        <f t="shared" si="21"/>
        <v>3590.7701760000004</v>
      </c>
      <c r="E65" s="496">
        <f t="shared" si="21"/>
        <v>3590.7701760000004</v>
      </c>
      <c r="F65" s="496">
        <f t="shared" si="21"/>
        <v>3590.7701760000004</v>
      </c>
      <c r="G65" s="496">
        <f t="shared" si="21"/>
        <v>3590.7701760000004</v>
      </c>
      <c r="H65" s="496">
        <f t="shared" si="21"/>
        <v>3590.7701760000004</v>
      </c>
      <c r="I65" s="496">
        <f t="shared" si="21"/>
        <v>3590.7701760000004</v>
      </c>
      <c r="J65" s="496">
        <f t="shared" si="21"/>
        <v>3590.7701760000004</v>
      </c>
      <c r="K65" s="496">
        <f t="shared" si="21"/>
        <v>3590.7701760000004</v>
      </c>
      <c r="L65" s="496">
        <f t="shared" si="21"/>
        <v>3590.7701760000004</v>
      </c>
      <c r="M65" s="496">
        <f t="shared" si="21"/>
        <v>3590.7701760000004</v>
      </c>
      <c r="N65" s="496">
        <f t="shared" si="21"/>
        <v>3590.7701760000004</v>
      </c>
      <c r="O65" s="496">
        <f t="shared" si="21"/>
        <v>3590.7701760000004</v>
      </c>
      <c r="P65" s="496">
        <f t="shared" si="21"/>
        <v>3590.7701760000004</v>
      </c>
      <c r="Q65" s="496">
        <f t="shared" si="21"/>
        <v>3590.7701760000004</v>
      </c>
      <c r="R65" s="496">
        <f t="shared" si="21"/>
        <v>3590.7701760000004</v>
      </c>
      <c r="S65" s="496">
        <f t="shared" si="21"/>
        <v>3590.7701760000004</v>
      </c>
      <c r="T65" s="496">
        <f t="shared" si="21"/>
        <v>3590.7701760000004</v>
      </c>
      <c r="U65" s="496">
        <f t="shared" si="21"/>
        <v>3590.7701760000004</v>
      </c>
      <c r="V65" s="496">
        <f t="shared" si="21"/>
        <v>3590.7701760000004</v>
      </c>
      <c r="W65" s="496">
        <f t="shared" si="21"/>
        <v>3590.7701760000004</v>
      </c>
      <c r="X65" s="496">
        <f t="shared" si="21"/>
        <v>3590.7701760000004</v>
      </c>
      <c r="Y65" s="496">
        <f t="shared" si="21"/>
        <v>3590.7701760000004</v>
      </c>
      <c r="Z65" s="496">
        <f t="shared" si="21"/>
        <v>3590.7701760000004</v>
      </c>
      <c r="AA65" s="496">
        <f t="shared" si="21"/>
        <v>3590.7701760000004</v>
      </c>
      <c r="AB65" s="496">
        <f t="shared" si="21"/>
        <v>3590.7701760000004</v>
      </c>
      <c r="AC65" s="496">
        <f t="shared" si="21"/>
        <v>3590.7701760000004</v>
      </c>
      <c r="AD65" s="496">
        <f t="shared" si="21"/>
        <v>3590.7701760000004</v>
      </c>
      <c r="AE65" s="496">
        <f t="shared" si="21"/>
        <v>3590.7701760000004</v>
      </c>
      <c r="AF65" s="496">
        <f t="shared" si="21"/>
        <v>3590.7701760000004</v>
      </c>
      <c r="AG65" s="497"/>
      <c r="AH65" s="497"/>
      <c r="AI65" s="497"/>
      <c r="AJ65" s="497"/>
      <c r="AK65" s="467"/>
      <c r="AL65" s="467"/>
      <c r="AM65" s="467"/>
      <c r="AN65" s="467"/>
      <c r="AO65" s="467"/>
      <c r="AP65" s="467"/>
      <c r="AQ65" s="468"/>
      <c r="AR65" s="495" t="s">
        <v>42</v>
      </c>
      <c r="AS65" s="493">
        <v>2.66</v>
      </c>
      <c r="AT65" s="98">
        <v>1.008</v>
      </c>
      <c r="AU65" s="472">
        <f t="shared" si="11"/>
        <v>107723.10528000006</v>
      </c>
      <c r="AV65" s="464"/>
    </row>
    <row r="66" spans="1:53" hidden="1">
      <c r="A66" s="491">
        <v>2</v>
      </c>
      <c r="B66" s="466"/>
      <c r="C66" s="496">
        <f t="shared" ref="C66:AF66" si="22">$A$2*$AS$66*$AT$66</f>
        <v>3523.274496</v>
      </c>
      <c r="D66" s="496">
        <f t="shared" si="22"/>
        <v>3523.274496</v>
      </c>
      <c r="E66" s="496">
        <f t="shared" si="22"/>
        <v>3523.274496</v>
      </c>
      <c r="F66" s="496">
        <f t="shared" si="22"/>
        <v>3523.274496</v>
      </c>
      <c r="G66" s="496">
        <f t="shared" si="22"/>
        <v>3523.274496</v>
      </c>
      <c r="H66" s="496">
        <f t="shared" si="22"/>
        <v>3523.274496</v>
      </c>
      <c r="I66" s="496">
        <f t="shared" si="22"/>
        <v>3523.274496</v>
      </c>
      <c r="J66" s="496">
        <f t="shared" si="22"/>
        <v>3523.274496</v>
      </c>
      <c r="K66" s="496">
        <f t="shared" si="22"/>
        <v>3523.274496</v>
      </c>
      <c r="L66" s="496">
        <f t="shared" si="22"/>
        <v>3523.274496</v>
      </c>
      <c r="M66" s="496">
        <f t="shared" si="22"/>
        <v>3523.274496</v>
      </c>
      <c r="N66" s="496">
        <f t="shared" si="22"/>
        <v>3523.274496</v>
      </c>
      <c r="O66" s="496">
        <f t="shared" si="22"/>
        <v>3523.274496</v>
      </c>
      <c r="P66" s="496">
        <f t="shared" si="22"/>
        <v>3523.274496</v>
      </c>
      <c r="Q66" s="496">
        <f t="shared" si="22"/>
        <v>3523.274496</v>
      </c>
      <c r="R66" s="496">
        <f t="shared" si="22"/>
        <v>3523.274496</v>
      </c>
      <c r="S66" s="496">
        <f t="shared" si="22"/>
        <v>3523.274496</v>
      </c>
      <c r="T66" s="496">
        <f t="shared" si="22"/>
        <v>3523.274496</v>
      </c>
      <c r="U66" s="496">
        <f t="shared" si="22"/>
        <v>3523.274496</v>
      </c>
      <c r="V66" s="496">
        <f t="shared" si="22"/>
        <v>3523.274496</v>
      </c>
      <c r="W66" s="496">
        <f t="shared" si="22"/>
        <v>3523.274496</v>
      </c>
      <c r="X66" s="496">
        <f t="shared" si="22"/>
        <v>3523.274496</v>
      </c>
      <c r="Y66" s="496">
        <f t="shared" si="22"/>
        <v>3523.274496</v>
      </c>
      <c r="Z66" s="496">
        <f t="shared" si="22"/>
        <v>3523.274496</v>
      </c>
      <c r="AA66" s="496">
        <f t="shared" si="22"/>
        <v>3523.274496</v>
      </c>
      <c r="AB66" s="496">
        <f t="shared" si="22"/>
        <v>3523.274496</v>
      </c>
      <c r="AC66" s="496">
        <f t="shared" si="22"/>
        <v>3523.274496</v>
      </c>
      <c r="AD66" s="496">
        <f t="shared" si="22"/>
        <v>3523.274496</v>
      </c>
      <c r="AE66" s="496">
        <f t="shared" si="22"/>
        <v>3523.274496</v>
      </c>
      <c r="AF66" s="496">
        <f t="shared" si="22"/>
        <v>3523.274496</v>
      </c>
      <c r="AG66" s="497"/>
      <c r="AH66" s="497"/>
      <c r="AI66" s="497"/>
      <c r="AJ66" s="497"/>
      <c r="AK66" s="467"/>
      <c r="AL66" s="467"/>
      <c r="AM66" s="467"/>
      <c r="AN66" s="467"/>
      <c r="AO66" s="467"/>
      <c r="AP66" s="467"/>
      <c r="AQ66" s="468"/>
      <c r="AR66" s="495" t="s">
        <v>42</v>
      </c>
      <c r="AS66" s="493">
        <v>2.61</v>
      </c>
      <c r="AT66" s="98">
        <v>1.008</v>
      </c>
      <c r="AU66" s="472">
        <f t="shared" si="11"/>
        <v>105698.23487999996</v>
      </c>
      <c r="AV66" s="464"/>
    </row>
    <row r="67" spans="1:53" hidden="1">
      <c r="A67" s="491">
        <v>4</v>
      </c>
      <c r="B67" s="466"/>
      <c r="C67" s="467"/>
      <c r="D67" s="467"/>
      <c r="E67" s="467"/>
      <c r="F67" s="467"/>
      <c r="G67" s="467"/>
      <c r="H67" s="467"/>
      <c r="I67" s="467"/>
      <c r="J67" s="467"/>
      <c r="K67" s="467"/>
      <c r="L67" s="468"/>
      <c r="M67" s="467"/>
      <c r="N67" s="467"/>
      <c r="O67" s="467"/>
      <c r="P67" s="467"/>
      <c r="Q67" s="467"/>
      <c r="R67" s="467"/>
      <c r="S67" s="467"/>
      <c r="T67" s="467"/>
      <c r="U67" s="467"/>
      <c r="V67" s="467"/>
      <c r="W67" s="467"/>
      <c r="X67" s="467"/>
      <c r="Y67" s="467"/>
      <c r="Z67" s="467"/>
      <c r="AA67" s="467"/>
      <c r="AB67" s="467"/>
      <c r="AC67" s="467"/>
      <c r="AD67" s="467"/>
      <c r="AE67" s="467"/>
      <c r="AF67" s="467"/>
      <c r="AG67" s="469"/>
      <c r="AH67" s="469"/>
      <c r="AI67" s="469"/>
      <c r="AJ67" s="469"/>
      <c r="AK67" s="467"/>
      <c r="AL67" s="467"/>
      <c r="AM67" s="467"/>
      <c r="AN67" s="467"/>
      <c r="AO67" s="467"/>
      <c r="AP67" s="467"/>
      <c r="AQ67" s="468"/>
      <c r="AR67" s="495" t="s">
        <v>42</v>
      </c>
      <c r="AS67" s="493">
        <v>2.57</v>
      </c>
      <c r="AT67" s="98">
        <v>1.008</v>
      </c>
      <c r="AU67" s="472">
        <f t="shared" si="11"/>
        <v>0</v>
      </c>
      <c r="AV67" s="464"/>
    </row>
    <row r="68" spans="1:53" hidden="1">
      <c r="A68" s="491">
        <v>4</v>
      </c>
      <c r="B68" s="466"/>
      <c r="C68" s="467"/>
      <c r="D68" s="467"/>
      <c r="E68" s="467"/>
      <c r="F68" s="467"/>
      <c r="G68" s="467"/>
      <c r="H68" s="467"/>
      <c r="I68" s="467"/>
      <c r="J68" s="467"/>
      <c r="K68" s="467"/>
      <c r="L68" s="468"/>
      <c r="M68" s="467"/>
      <c r="N68" s="467"/>
      <c r="O68" s="467"/>
      <c r="P68" s="467"/>
      <c r="Q68" s="467"/>
      <c r="R68" s="467"/>
      <c r="S68" s="467"/>
      <c r="T68" s="467"/>
      <c r="U68" s="467"/>
      <c r="V68" s="467"/>
      <c r="W68" s="467"/>
      <c r="X68" s="467"/>
      <c r="Y68" s="467"/>
      <c r="Z68" s="467"/>
      <c r="AA68" s="467"/>
      <c r="AB68" s="467"/>
      <c r="AC68" s="467"/>
      <c r="AD68" s="467"/>
      <c r="AE68" s="467"/>
      <c r="AF68" s="467"/>
      <c r="AG68" s="469"/>
      <c r="AH68" s="469"/>
      <c r="AI68" s="469"/>
      <c r="AJ68" s="469"/>
      <c r="AK68" s="467"/>
      <c r="AL68" s="467"/>
      <c r="AM68" s="467"/>
      <c r="AN68" s="467"/>
      <c r="AO68" s="467"/>
      <c r="AP68" s="467"/>
      <c r="AQ68" s="468"/>
      <c r="AR68" s="495" t="s">
        <v>42</v>
      </c>
      <c r="AS68" s="493">
        <v>2.5099999999999998</v>
      </c>
      <c r="AT68" s="98">
        <v>1.008</v>
      </c>
      <c r="AU68" s="472">
        <f t="shared" si="11"/>
        <v>0</v>
      </c>
      <c r="AV68" s="464"/>
    </row>
    <row r="69" spans="1:53" hidden="1">
      <c r="A69" s="491">
        <v>11</v>
      </c>
      <c r="B69" s="466"/>
      <c r="C69" s="467"/>
      <c r="D69" s="467"/>
      <c r="E69" s="467"/>
      <c r="F69" s="467"/>
      <c r="G69" s="467"/>
      <c r="H69" s="467"/>
      <c r="I69" s="467"/>
      <c r="J69" s="467"/>
      <c r="K69" s="467"/>
      <c r="L69" s="468"/>
      <c r="M69" s="467"/>
      <c r="N69" s="467"/>
      <c r="O69" s="467"/>
      <c r="P69" s="467"/>
      <c r="Q69" s="467"/>
      <c r="R69" s="467"/>
      <c r="S69" s="467"/>
      <c r="T69" s="467"/>
      <c r="U69" s="467"/>
      <c r="V69" s="467"/>
      <c r="W69" s="467"/>
      <c r="X69" s="467"/>
      <c r="Y69" s="467"/>
      <c r="Z69" s="467"/>
      <c r="AA69" s="467"/>
      <c r="AB69" s="467"/>
      <c r="AC69" s="467"/>
      <c r="AD69" s="467"/>
      <c r="AE69" s="467"/>
      <c r="AF69" s="467"/>
      <c r="AG69" s="469"/>
      <c r="AH69" s="469"/>
      <c r="AI69" s="469"/>
      <c r="AJ69" s="469"/>
      <c r="AK69" s="467"/>
      <c r="AL69" s="467"/>
      <c r="AM69" s="467"/>
      <c r="AN69" s="467"/>
      <c r="AO69" s="467"/>
      <c r="AP69" s="467"/>
      <c r="AQ69" s="468"/>
      <c r="AR69" s="477" t="s">
        <v>439</v>
      </c>
      <c r="AS69" s="493">
        <v>2.67</v>
      </c>
      <c r="AT69" s="98">
        <v>1.165</v>
      </c>
      <c r="AU69" s="472">
        <f t="shared" si="11"/>
        <v>0</v>
      </c>
      <c r="AV69" s="464"/>
    </row>
    <row r="70" spans="1:53" hidden="1">
      <c r="A70" s="491">
        <v>8</v>
      </c>
      <c r="B70" s="466"/>
      <c r="C70" s="467"/>
      <c r="D70" s="467"/>
      <c r="E70" s="467"/>
      <c r="F70" s="498">
        <f t="shared" ref="F70:AF70" si="23">$A$2*$AS$70*$AT$70</f>
        <v>4009.6317599999998</v>
      </c>
      <c r="G70" s="498">
        <f t="shared" si="23"/>
        <v>4009.6317599999998</v>
      </c>
      <c r="H70" s="498">
        <f t="shared" si="23"/>
        <v>4009.6317599999998</v>
      </c>
      <c r="I70" s="498">
        <f t="shared" si="23"/>
        <v>4009.6317599999998</v>
      </c>
      <c r="J70" s="498">
        <f t="shared" si="23"/>
        <v>4009.6317599999998</v>
      </c>
      <c r="K70" s="498">
        <f t="shared" si="23"/>
        <v>4009.6317599999998</v>
      </c>
      <c r="L70" s="498">
        <f t="shared" si="23"/>
        <v>4009.6317599999998</v>
      </c>
      <c r="M70" s="498">
        <f t="shared" si="23"/>
        <v>4009.6317599999998</v>
      </c>
      <c r="N70" s="498">
        <f t="shared" si="23"/>
        <v>4009.6317599999998</v>
      </c>
      <c r="O70" s="498">
        <f t="shared" si="23"/>
        <v>4009.6317599999998</v>
      </c>
      <c r="P70" s="498">
        <f t="shared" si="23"/>
        <v>4009.6317599999998</v>
      </c>
      <c r="Q70" s="498">
        <f t="shared" si="23"/>
        <v>4009.6317599999998</v>
      </c>
      <c r="R70" s="498">
        <f t="shared" si="23"/>
        <v>4009.6317599999998</v>
      </c>
      <c r="S70" s="498">
        <f t="shared" si="23"/>
        <v>4009.6317599999998</v>
      </c>
      <c r="T70" s="467"/>
      <c r="U70" s="467"/>
      <c r="V70" s="467"/>
      <c r="W70" s="467"/>
      <c r="X70" s="467"/>
      <c r="Y70" s="498">
        <f t="shared" si="23"/>
        <v>4009.6317599999998</v>
      </c>
      <c r="Z70" s="498">
        <f t="shared" si="23"/>
        <v>4009.6317599999998</v>
      </c>
      <c r="AA70" s="498">
        <f t="shared" si="23"/>
        <v>4009.6317599999998</v>
      </c>
      <c r="AB70" s="498">
        <f t="shared" si="23"/>
        <v>4009.6317599999998</v>
      </c>
      <c r="AC70" s="498">
        <f t="shared" si="23"/>
        <v>4009.6317599999998</v>
      </c>
      <c r="AD70" s="498">
        <f t="shared" si="23"/>
        <v>4009.6317599999998</v>
      </c>
      <c r="AE70" s="498">
        <f t="shared" si="23"/>
        <v>4009.6317599999998</v>
      </c>
      <c r="AF70" s="498">
        <f t="shared" si="23"/>
        <v>4009.6317599999998</v>
      </c>
      <c r="AG70" s="499"/>
      <c r="AH70" s="469"/>
      <c r="AI70" s="469"/>
      <c r="AJ70" s="469"/>
      <c r="AK70" s="467"/>
      <c r="AL70" s="467"/>
      <c r="AM70" s="467"/>
      <c r="AN70" s="467"/>
      <c r="AO70" s="467"/>
      <c r="AP70" s="467"/>
      <c r="AQ70" s="468"/>
      <c r="AR70" s="477" t="s">
        <v>439</v>
      </c>
      <c r="AS70" s="493">
        <v>2.57</v>
      </c>
      <c r="AT70" s="98">
        <v>1.165</v>
      </c>
      <c r="AU70" s="472">
        <f>SUM(B70:AL70)</f>
        <v>88211.898719999997</v>
      </c>
      <c r="AV70" s="464"/>
    </row>
    <row r="71" spans="1:53" hidden="1">
      <c r="A71" s="491">
        <v>2</v>
      </c>
      <c r="B71" s="466"/>
      <c r="C71" s="467"/>
      <c r="D71" s="467"/>
      <c r="E71" s="467"/>
      <c r="F71" s="498">
        <f t="shared" ref="F71:AF71" si="24">$A$2*$AS$71*$AT$71</f>
        <v>3869.2166400000001</v>
      </c>
      <c r="G71" s="498">
        <f t="shared" si="24"/>
        <v>3869.2166400000001</v>
      </c>
      <c r="H71" s="498">
        <f t="shared" si="24"/>
        <v>3869.2166400000001</v>
      </c>
      <c r="I71" s="498">
        <f t="shared" si="24"/>
        <v>3869.2166400000001</v>
      </c>
      <c r="J71" s="498">
        <f t="shared" si="24"/>
        <v>3869.2166400000001</v>
      </c>
      <c r="K71" s="498">
        <f t="shared" si="24"/>
        <v>3869.2166400000001</v>
      </c>
      <c r="L71" s="498">
        <f t="shared" si="24"/>
        <v>3869.2166400000001</v>
      </c>
      <c r="M71" s="498">
        <f t="shared" si="24"/>
        <v>3869.2166400000001</v>
      </c>
      <c r="N71" s="498">
        <f t="shared" si="24"/>
        <v>3869.2166400000001</v>
      </c>
      <c r="O71" s="498">
        <f t="shared" si="24"/>
        <v>3869.2166400000001</v>
      </c>
      <c r="P71" s="498">
        <f t="shared" si="24"/>
        <v>3869.2166400000001</v>
      </c>
      <c r="Q71" s="498">
        <f t="shared" si="24"/>
        <v>3869.2166400000001</v>
      </c>
      <c r="R71" s="498">
        <f t="shared" si="24"/>
        <v>3869.2166400000001</v>
      </c>
      <c r="S71" s="498">
        <f t="shared" si="24"/>
        <v>3869.2166400000001</v>
      </c>
      <c r="T71" s="467"/>
      <c r="U71" s="467"/>
      <c r="V71" s="467"/>
      <c r="W71" s="467"/>
      <c r="X71" s="467"/>
      <c r="Y71" s="498">
        <f t="shared" si="24"/>
        <v>3869.2166400000001</v>
      </c>
      <c r="Z71" s="498">
        <f t="shared" si="24"/>
        <v>3869.2166400000001</v>
      </c>
      <c r="AA71" s="498">
        <f t="shared" si="24"/>
        <v>3869.2166400000001</v>
      </c>
      <c r="AB71" s="498">
        <f t="shared" si="24"/>
        <v>3869.2166400000001</v>
      </c>
      <c r="AC71" s="498">
        <f t="shared" si="24"/>
        <v>3869.2166400000001</v>
      </c>
      <c r="AD71" s="498">
        <f t="shared" si="24"/>
        <v>3869.2166400000001</v>
      </c>
      <c r="AE71" s="498">
        <f t="shared" si="24"/>
        <v>3869.2166400000001</v>
      </c>
      <c r="AF71" s="498">
        <f t="shared" si="24"/>
        <v>3869.2166400000001</v>
      </c>
      <c r="AG71" s="499"/>
      <c r="AH71" s="469"/>
      <c r="AI71" s="469"/>
      <c r="AJ71" s="469"/>
      <c r="AK71" s="467"/>
      <c r="AL71" s="467"/>
      <c r="AM71" s="467"/>
      <c r="AN71" s="467"/>
      <c r="AO71" s="467"/>
      <c r="AP71" s="467"/>
      <c r="AQ71" s="468"/>
      <c r="AR71" s="477" t="s">
        <v>439</v>
      </c>
      <c r="AS71" s="493">
        <v>2.48</v>
      </c>
      <c r="AT71" s="98">
        <v>1.165</v>
      </c>
      <c r="AU71" s="472">
        <f t="shared" si="11"/>
        <v>85122.766079999987</v>
      </c>
      <c r="AV71" s="464"/>
    </row>
    <row r="72" spans="1:53" hidden="1">
      <c r="A72" s="491">
        <v>2</v>
      </c>
      <c r="B72" s="466"/>
      <c r="C72" s="467"/>
      <c r="D72" s="467"/>
      <c r="E72" s="467"/>
      <c r="F72" s="467"/>
      <c r="G72" s="467"/>
      <c r="H72" s="467"/>
      <c r="I72" s="467"/>
      <c r="J72" s="467"/>
      <c r="K72" s="467"/>
      <c r="L72" s="468"/>
      <c r="M72" s="467"/>
      <c r="N72" s="467"/>
      <c r="O72" s="500"/>
      <c r="P72" s="500"/>
      <c r="Q72" s="500"/>
      <c r="R72" s="500"/>
      <c r="S72" s="500"/>
      <c r="T72" s="500"/>
      <c r="U72" s="500"/>
      <c r="V72" s="500"/>
      <c r="W72" s="498">
        <f>$A$2*$AS$72*$AT$72</f>
        <v>4056.4368000000004</v>
      </c>
      <c r="X72" s="498">
        <f t="shared" ref="X72:AC72" si="25">$A$2*$AS$72*$AT$72</f>
        <v>4056.4368000000004</v>
      </c>
      <c r="Y72" s="498">
        <f t="shared" si="25"/>
        <v>4056.4368000000004</v>
      </c>
      <c r="Z72" s="498">
        <f t="shared" si="25"/>
        <v>4056.4368000000004</v>
      </c>
      <c r="AA72" s="498">
        <f t="shared" si="25"/>
        <v>4056.4368000000004</v>
      </c>
      <c r="AB72" s="498">
        <f t="shared" si="25"/>
        <v>4056.4368000000004</v>
      </c>
      <c r="AC72" s="498">
        <f t="shared" si="25"/>
        <v>4056.4368000000004</v>
      </c>
      <c r="AD72" s="500"/>
      <c r="AE72" s="500"/>
      <c r="AF72" s="500"/>
      <c r="AG72" s="499"/>
      <c r="AH72" s="499"/>
      <c r="AI72" s="469"/>
      <c r="AJ72" s="469"/>
      <c r="AK72" s="467"/>
      <c r="AL72" s="467"/>
      <c r="AM72" s="467"/>
      <c r="AN72" s="467"/>
      <c r="AO72" s="467"/>
      <c r="AP72" s="467"/>
      <c r="AQ72" s="468"/>
      <c r="AR72" s="477" t="s">
        <v>439</v>
      </c>
      <c r="AS72" s="493">
        <v>2.6</v>
      </c>
      <c r="AT72" s="98">
        <v>1.165</v>
      </c>
      <c r="AU72" s="472">
        <f t="shared" si="11"/>
        <v>28395.0576</v>
      </c>
      <c r="AV72" s="464"/>
    </row>
    <row r="73" spans="1:53" hidden="1">
      <c r="A73" s="491">
        <v>3</v>
      </c>
      <c r="B73" s="466"/>
      <c r="C73" s="467"/>
      <c r="D73" s="467"/>
      <c r="E73" s="467"/>
      <c r="F73" s="467"/>
      <c r="G73" s="498">
        <f t="shared" ref="G73:AF73" si="26">$A$2*$AS$73*$AT$73</f>
        <v>3791.2082400000004</v>
      </c>
      <c r="H73" s="498">
        <f t="shared" si="26"/>
        <v>3791.2082400000004</v>
      </c>
      <c r="I73" s="498">
        <f t="shared" si="26"/>
        <v>3791.2082400000004</v>
      </c>
      <c r="J73" s="498">
        <f t="shared" si="26"/>
        <v>3791.2082400000004</v>
      </c>
      <c r="K73" s="498">
        <f t="shared" si="26"/>
        <v>3791.2082400000004</v>
      </c>
      <c r="L73" s="498">
        <f t="shared" si="26"/>
        <v>3791.2082400000004</v>
      </c>
      <c r="M73" s="498">
        <f t="shared" si="26"/>
        <v>3791.2082400000004</v>
      </c>
      <c r="N73" s="498">
        <f t="shared" si="26"/>
        <v>3791.2082400000004</v>
      </c>
      <c r="O73" s="498">
        <f t="shared" si="26"/>
        <v>3791.2082400000004</v>
      </c>
      <c r="P73" s="498">
        <f t="shared" si="26"/>
        <v>3791.2082400000004</v>
      </c>
      <c r="Q73" s="498">
        <f t="shared" si="26"/>
        <v>3791.2082400000004</v>
      </c>
      <c r="R73" s="498">
        <f t="shared" si="26"/>
        <v>3791.2082400000004</v>
      </c>
      <c r="S73" s="498">
        <f t="shared" si="26"/>
        <v>3791.2082400000004</v>
      </c>
      <c r="T73" s="498">
        <f t="shared" si="26"/>
        <v>3791.2082400000004</v>
      </c>
      <c r="U73" s="498">
        <f t="shared" si="26"/>
        <v>3791.2082400000004</v>
      </c>
      <c r="V73" s="498">
        <f t="shared" si="26"/>
        <v>3791.2082400000004</v>
      </c>
      <c r="W73" s="498">
        <f t="shared" si="26"/>
        <v>3791.2082400000004</v>
      </c>
      <c r="X73" s="498">
        <f t="shared" si="26"/>
        <v>3791.2082400000004</v>
      </c>
      <c r="Y73" s="498">
        <f t="shared" si="26"/>
        <v>3791.2082400000004</v>
      </c>
      <c r="Z73" s="498">
        <f t="shared" si="26"/>
        <v>3791.2082400000004</v>
      </c>
      <c r="AA73" s="498">
        <f t="shared" si="26"/>
        <v>3791.2082400000004</v>
      </c>
      <c r="AB73" s="498">
        <f t="shared" si="26"/>
        <v>3791.2082400000004</v>
      </c>
      <c r="AC73" s="498">
        <f t="shared" si="26"/>
        <v>3791.2082400000004</v>
      </c>
      <c r="AD73" s="498">
        <f t="shared" si="26"/>
        <v>3791.2082400000004</v>
      </c>
      <c r="AE73" s="498">
        <f t="shared" si="26"/>
        <v>3791.2082400000004</v>
      </c>
      <c r="AF73" s="498">
        <f t="shared" si="26"/>
        <v>3791.2082400000004</v>
      </c>
      <c r="AG73" s="499"/>
      <c r="AH73" s="499"/>
      <c r="AI73" s="499"/>
      <c r="AJ73" s="499"/>
      <c r="AK73" s="467"/>
      <c r="AL73" s="467"/>
      <c r="AM73" s="467"/>
      <c r="AN73" s="467"/>
      <c r="AO73" s="467"/>
      <c r="AP73" s="467"/>
      <c r="AQ73" s="468"/>
      <c r="AR73" s="501" t="s">
        <v>439</v>
      </c>
      <c r="AS73" s="493">
        <v>2.4300000000000002</v>
      </c>
      <c r="AT73" s="98">
        <v>1.165</v>
      </c>
      <c r="AU73" s="472">
        <f t="shared" si="11"/>
        <v>98571.414240000071</v>
      </c>
      <c r="AV73" s="464"/>
    </row>
    <row r="74" spans="1:53" hidden="1">
      <c r="A74" s="491">
        <v>10</v>
      </c>
      <c r="B74" s="466"/>
      <c r="C74" s="498">
        <f t="shared" ref="C74:AF74" si="27">$A$2*$AS$74*$AT$74</f>
        <v>3579.333408</v>
      </c>
      <c r="D74" s="498">
        <f t="shared" si="27"/>
        <v>3579.333408</v>
      </c>
      <c r="E74" s="498">
        <f t="shared" si="27"/>
        <v>3579.333408</v>
      </c>
      <c r="F74" s="498">
        <f t="shared" si="27"/>
        <v>3579.333408</v>
      </c>
      <c r="G74" s="498">
        <f t="shared" si="27"/>
        <v>3579.333408</v>
      </c>
      <c r="H74" s="498">
        <f t="shared" si="27"/>
        <v>3579.333408</v>
      </c>
      <c r="I74" s="498">
        <f t="shared" si="27"/>
        <v>3579.333408</v>
      </c>
      <c r="J74" s="498">
        <f t="shared" si="27"/>
        <v>3579.333408</v>
      </c>
      <c r="K74" s="498">
        <f t="shared" si="27"/>
        <v>3579.333408</v>
      </c>
      <c r="L74" s="498">
        <f t="shared" si="27"/>
        <v>3579.333408</v>
      </c>
      <c r="M74" s="498">
        <f t="shared" si="27"/>
        <v>3579.333408</v>
      </c>
      <c r="N74" s="498">
        <f t="shared" si="27"/>
        <v>3579.333408</v>
      </c>
      <c r="O74" s="498">
        <f t="shared" si="27"/>
        <v>3579.333408</v>
      </c>
      <c r="P74" s="498">
        <f t="shared" si="27"/>
        <v>3579.333408</v>
      </c>
      <c r="Q74" s="498">
        <f t="shared" si="27"/>
        <v>3579.333408</v>
      </c>
      <c r="R74" s="498">
        <f t="shared" si="27"/>
        <v>3579.333408</v>
      </c>
      <c r="S74" s="498">
        <f t="shared" si="27"/>
        <v>3579.333408</v>
      </c>
      <c r="T74" s="498">
        <f t="shared" si="27"/>
        <v>3579.333408</v>
      </c>
      <c r="U74" s="498">
        <f t="shared" si="27"/>
        <v>3579.333408</v>
      </c>
      <c r="V74" s="498">
        <f t="shared" si="27"/>
        <v>3579.333408</v>
      </c>
      <c r="W74" s="498">
        <f t="shared" si="27"/>
        <v>3579.333408</v>
      </c>
      <c r="X74" s="498">
        <f t="shared" si="27"/>
        <v>3579.333408</v>
      </c>
      <c r="Y74" s="498">
        <f t="shared" si="27"/>
        <v>3579.333408</v>
      </c>
      <c r="Z74" s="498">
        <f t="shared" si="27"/>
        <v>3579.333408</v>
      </c>
      <c r="AA74" s="498">
        <f t="shared" si="27"/>
        <v>3579.333408</v>
      </c>
      <c r="AB74" s="498">
        <f t="shared" si="27"/>
        <v>3579.333408</v>
      </c>
      <c r="AC74" s="498">
        <f t="shared" si="27"/>
        <v>3579.333408</v>
      </c>
      <c r="AD74" s="498">
        <f t="shared" si="27"/>
        <v>3579.333408</v>
      </c>
      <c r="AE74" s="498">
        <f t="shared" si="27"/>
        <v>3579.333408</v>
      </c>
      <c r="AF74" s="498">
        <f t="shared" si="27"/>
        <v>3579.333408</v>
      </c>
      <c r="AG74" s="499"/>
      <c r="AH74" s="499"/>
      <c r="AI74" s="499"/>
      <c r="AJ74" s="499"/>
      <c r="AK74" s="467"/>
      <c r="AL74" s="467"/>
      <c r="AM74" s="467"/>
      <c r="AN74" s="467"/>
      <c r="AO74" s="467"/>
      <c r="AP74" s="467"/>
      <c r="AQ74" s="468"/>
      <c r="AR74" s="501" t="s">
        <v>100</v>
      </c>
      <c r="AS74" s="493">
        <v>2.38</v>
      </c>
      <c r="AT74" s="98">
        <v>1.123</v>
      </c>
      <c r="AU74" s="472">
        <f t="shared" si="11"/>
        <v>107380.00224000005</v>
      </c>
      <c r="AV74" s="464"/>
    </row>
    <row r="75" spans="1:53" hidden="1">
      <c r="A75" s="491">
        <v>7</v>
      </c>
      <c r="B75" s="466"/>
      <c r="C75" s="467"/>
      <c r="D75" s="467"/>
      <c r="E75" s="467"/>
      <c r="F75" s="467"/>
      <c r="G75" s="467"/>
      <c r="H75" s="467"/>
      <c r="I75" s="467"/>
      <c r="J75" s="467"/>
      <c r="K75" s="467"/>
      <c r="L75" s="467"/>
      <c r="M75" s="467"/>
      <c r="N75" s="467"/>
      <c r="O75" s="467"/>
      <c r="P75" s="467"/>
      <c r="Q75" s="467"/>
      <c r="R75" s="467"/>
      <c r="S75" s="467"/>
      <c r="T75" s="467"/>
      <c r="U75" s="467"/>
      <c r="V75" s="467"/>
      <c r="W75" s="467"/>
      <c r="X75" s="467"/>
      <c r="Y75" s="467"/>
      <c r="Z75" s="467"/>
      <c r="AA75" s="467"/>
      <c r="AB75" s="467"/>
      <c r="AC75" s="467"/>
      <c r="AD75" s="467"/>
      <c r="AE75" s="502">
        <f t="shared" ref="AE75:AF75" si="28">$A$2*$AS$75*$AT$75</f>
        <v>3610.2287520000004</v>
      </c>
      <c r="AF75" s="502">
        <f t="shared" si="28"/>
        <v>3610.2287520000004</v>
      </c>
      <c r="AG75" s="503"/>
      <c r="AH75" s="469"/>
      <c r="AI75" s="469"/>
      <c r="AJ75" s="469"/>
      <c r="AK75" s="467"/>
      <c r="AL75" s="467"/>
      <c r="AM75" s="467"/>
      <c r="AN75" s="467"/>
      <c r="AO75" s="467"/>
      <c r="AP75" s="467"/>
      <c r="AQ75" s="468"/>
      <c r="AR75" s="504" t="s">
        <v>440</v>
      </c>
      <c r="AS75" s="493">
        <v>2.33</v>
      </c>
      <c r="AT75" s="98">
        <v>1.157</v>
      </c>
      <c r="AU75" s="472">
        <f t="shared" si="11"/>
        <v>7220.4575040000009</v>
      </c>
      <c r="AV75" s="464"/>
    </row>
    <row r="76" spans="1:53" hidden="1">
      <c r="A76" s="491">
        <v>7</v>
      </c>
      <c r="B76" s="466"/>
      <c r="C76" s="467"/>
      <c r="D76" s="467"/>
      <c r="E76" s="467"/>
      <c r="F76" s="467"/>
      <c r="G76" s="467"/>
      <c r="H76" s="467"/>
      <c r="I76" s="467"/>
      <c r="J76" s="467"/>
      <c r="K76" s="467"/>
      <c r="L76" s="467"/>
      <c r="M76" s="467"/>
      <c r="N76" s="467"/>
      <c r="O76" s="467"/>
      <c r="P76" s="467"/>
      <c r="Q76" s="467"/>
      <c r="R76" s="467"/>
      <c r="S76" s="467"/>
      <c r="T76" s="467"/>
      <c r="U76" s="467"/>
      <c r="V76" s="467"/>
      <c r="W76" s="467"/>
      <c r="X76" s="467"/>
      <c r="Y76" s="467"/>
      <c r="Z76" s="467"/>
      <c r="AA76" s="467"/>
      <c r="AB76" s="467"/>
      <c r="AC76" s="467"/>
      <c r="AD76" s="467"/>
      <c r="AE76" s="502">
        <f t="shared" ref="AE76:AF76" si="29">$A$2*$AS$76*$AT$76</f>
        <v>3687.7014719999997</v>
      </c>
      <c r="AF76" s="502">
        <f t="shared" si="29"/>
        <v>3687.7014719999997</v>
      </c>
      <c r="AG76" s="503"/>
      <c r="AH76" s="469"/>
      <c r="AI76" s="469"/>
      <c r="AJ76" s="469"/>
      <c r="AK76" s="467"/>
      <c r="AL76" s="467"/>
      <c r="AM76" s="467"/>
      <c r="AN76" s="467"/>
      <c r="AO76" s="467"/>
      <c r="AP76" s="467"/>
      <c r="AQ76" s="468"/>
      <c r="AR76" s="504" t="s">
        <v>440</v>
      </c>
      <c r="AS76" s="493">
        <v>2.38</v>
      </c>
      <c r="AT76" s="98">
        <v>1.157</v>
      </c>
      <c r="AU76" s="472">
        <f t="shared" si="11"/>
        <v>7375.4029439999995</v>
      </c>
      <c r="AV76" s="464"/>
    </row>
    <row r="77" spans="1:53" hidden="1">
      <c r="A77" s="491">
        <v>3</v>
      </c>
      <c r="B77" s="466"/>
      <c r="C77" s="467"/>
      <c r="D77" s="467"/>
      <c r="E77" s="467"/>
      <c r="F77" s="467"/>
      <c r="G77" s="505">
        <f t="shared" ref="G77:AF77" si="30">$A$2*$AS$77*$AT$77</f>
        <v>3687.5139840000002</v>
      </c>
      <c r="H77" s="505">
        <f t="shared" si="30"/>
        <v>3687.5139840000002</v>
      </c>
      <c r="I77" s="505">
        <f t="shared" si="30"/>
        <v>3687.5139840000002</v>
      </c>
      <c r="J77" s="505">
        <f t="shared" si="30"/>
        <v>3687.5139840000002</v>
      </c>
      <c r="K77" s="505">
        <f t="shared" si="30"/>
        <v>3687.5139840000002</v>
      </c>
      <c r="L77" s="505">
        <f t="shared" si="30"/>
        <v>3687.5139840000002</v>
      </c>
      <c r="M77" s="505">
        <f t="shared" si="30"/>
        <v>3687.5139840000002</v>
      </c>
      <c r="N77" s="505">
        <f t="shared" si="30"/>
        <v>3687.5139840000002</v>
      </c>
      <c r="O77" s="505">
        <f t="shared" si="30"/>
        <v>3687.5139840000002</v>
      </c>
      <c r="P77" s="505">
        <f t="shared" si="30"/>
        <v>3687.5139840000002</v>
      </c>
      <c r="Q77" s="505">
        <f t="shared" si="30"/>
        <v>3687.5139840000002</v>
      </c>
      <c r="R77" s="505">
        <f t="shared" si="30"/>
        <v>3687.5139840000002</v>
      </c>
      <c r="S77" s="505">
        <f t="shared" si="30"/>
        <v>3687.5139840000002</v>
      </c>
      <c r="T77" s="505">
        <f t="shared" si="30"/>
        <v>3687.5139840000002</v>
      </c>
      <c r="U77" s="505">
        <f t="shared" si="30"/>
        <v>3687.5139840000002</v>
      </c>
      <c r="V77" s="505">
        <f t="shared" si="30"/>
        <v>3687.5139840000002</v>
      </c>
      <c r="W77" s="505">
        <f t="shared" si="30"/>
        <v>3687.5139840000002</v>
      </c>
      <c r="X77" s="505">
        <f t="shared" si="30"/>
        <v>3687.5139840000002</v>
      </c>
      <c r="Y77" s="505">
        <f t="shared" si="30"/>
        <v>3687.5139840000002</v>
      </c>
      <c r="Z77" s="505">
        <f t="shared" si="30"/>
        <v>3687.5139840000002</v>
      </c>
      <c r="AA77" s="505">
        <f t="shared" si="30"/>
        <v>3687.5139840000002</v>
      </c>
      <c r="AB77" s="505">
        <f t="shared" si="30"/>
        <v>3687.5139840000002</v>
      </c>
      <c r="AC77" s="505">
        <f t="shared" si="30"/>
        <v>3687.5139840000002</v>
      </c>
      <c r="AD77" s="505">
        <f t="shared" si="30"/>
        <v>3687.5139840000002</v>
      </c>
      <c r="AE77" s="505">
        <f t="shared" si="30"/>
        <v>3687.5139840000002</v>
      </c>
      <c r="AF77" s="505">
        <f t="shared" si="30"/>
        <v>3687.5139840000002</v>
      </c>
      <c r="AG77" s="506"/>
      <c r="AH77" s="506"/>
      <c r="AI77" s="506"/>
      <c r="AJ77" s="506"/>
      <c r="AK77" s="467"/>
      <c r="AL77" s="467"/>
      <c r="AM77" s="467"/>
      <c r="AN77" s="467"/>
      <c r="AO77" s="467"/>
      <c r="AP77" s="467"/>
      <c r="AQ77" s="468"/>
      <c r="AR77" s="507" t="s">
        <v>441</v>
      </c>
      <c r="AS77" s="493">
        <v>2.31</v>
      </c>
      <c r="AT77" s="98">
        <v>1.1919999999999999</v>
      </c>
      <c r="AU77" s="472">
        <f t="shared" si="11"/>
        <v>95875.363584000021</v>
      </c>
      <c r="AV77" s="464"/>
    </row>
    <row r="78" spans="1:53" hidden="1">
      <c r="A78" s="491">
        <v>8</v>
      </c>
      <c r="B78" s="466"/>
      <c r="C78" s="505">
        <f t="shared" ref="C78:J78" si="31">$A$2*$AS$78*$AT$78</f>
        <v>4006.7792639999998</v>
      </c>
      <c r="D78" s="505">
        <f t="shared" si="31"/>
        <v>4006.7792639999998</v>
      </c>
      <c r="E78" s="505">
        <f t="shared" si="31"/>
        <v>4006.7792639999998</v>
      </c>
      <c r="F78" s="505">
        <f t="shared" si="31"/>
        <v>4006.7792639999998</v>
      </c>
      <c r="G78" s="505">
        <f t="shared" si="31"/>
        <v>4006.7792639999998</v>
      </c>
      <c r="H78" s="505">
        <f t="shared" si="31"/>
        <v>4006.7792639999998</v>
      </c>
      <c r="I78" s="505">
        <f t="shared" si="31"/>
        <v>4006.7792639999998</v>
      </c>
      <c r="J78" s="505">
        <f t="shared" si="31"/>
        <v>4006.7792639999998</v>
      </c>
      <c r="K78" s="467"/>
      <c r="L78" s="468"/>
      <c r="M78" s="468"/>
      <c r="N78" s="468"/>
      <c r="O78" s="468"/>
      <c r="P78" s="468"/>
      <c r="Q78" s="468"/>
      <c r="R78" s="505">
        <f t="shared" ref="R78:AE78" si="32">$A$2*$AS$78*$AT$78</f>
        <v>4006.7792639999998</v>
      </c>
      <c r="S78" s="505">
        <f t="shared" si="32"/>
        <v>4006.7792639999998</v>
      </c>
      <c r="T78" s="505">
        <f t="shared" si="32"/>
        <v>4006.7792639999998</v>
      </c>
      <c r="U78" s="505">
        <f t="shared" si="32"/>
        <v>4006.7792639999998</v>
      </c>
      <c r="V78" s="505">
        <f t="shared" si="32"/>
        <v>4006.7792639999998</v>
      </c>
      <c r="W78" s="505">
        <f t="shared" si="32"/>
        <v>4006.7792639999998</v>
      </c>
      <c r="X78" s="505">
        <f t="shared" si="32"/>
        <v>4006.7792639999998</v>
      </c>
      <c r="Y78" s="505">
        <f t="shared" si="32"/>
        <v>4006.7792639999998</v>
      </c>
      <c r="Z78" s="505">
        <f t="shared" si="32"/>
        <v>4006.7792639999998</v>
      </c>
      <c r="AA78" s="505">
        <f t="shared" si="32"/>
        <v>4006.7792639999998</v>
      </c>
      <c r="AB78" s="505">
        <f t="shared" si="32"/>
        <v>4006.7792639999998</v>
      </c>
      <c r="AC78" s="505">
        <f t="shared" si="32"/>
        <v>4006.7792639999998</v>
      </c>
      <c r="AD78" s="505">
        <f t="shared" si="32"/>
        <v>4006.7792639999998</v>
      </c>
      <c r="AE78" s="505">
        <f t="shared" si="32"/>
        <v>4006.7792639999998</v>
      </c>
      <c r="AF78" s="467"/>
      <c r="AG78" s="506"/>
      <c r="AH78" s="506"/>
      <c r="AI78" s="506"/>
      <c r="AJ78" s="506"/>
      <c r="AK78" s="467"/>
      <c r="AL78" s="467"/>
      <c r="AM78" s="467"/>
      <c r="AN78" s="467"/>
      <c r="AO78" s="467"/>
      <c r="AP78" s="467"/>
      <c r="AQ78" s="468"/>
      <c r="AR78" s="507" t="s">
        <v>441</v>
      </c>
      <c r="AS78" s="493">
        <v>2.5099999999999998</v>
      </c>
      <c r="AT78" s="98">
        <v>1.1919999999999999</v>
      </c>
      <c r="AU78" s="472">
        <f t="shared" si="11"/>
        <v>88149.143807999964</v>
      </c>
      <c r="AV78" s="464"/>
    </row>
    <row r="79" spans="1:53" hidden="1">
      <c r="A79" s="491">
        <v>16</v>
      </c>
      <c r="B79" s="466"/>
      <c r="C79" s="508">
        <f t="shared" ref="C79:E79" si="33">$A$2*$AS$79*$AT$79</f>
        <v>3548.88</v>
      </c>
      <c r="D79" s="508">
        <f t="shared" si="33"/>
        <v>3548.88</v>
      </c>
      <c r="E79" s="508">
        <f t="shared" si="33"/>
        <v>3548.88</v>
      </c>
      <c r="F79" s="467"/>
      <c r="G79" s="467"/>
      <c r="H79" s="467"/>
      <c r="I79" s="467"/>
      <c r="J79" s="467"/>
      <c r="K79" s="467"/>
      <c r="L79" s="468"/>
      <c r="M79" s="467"/>
      <c r="N79" s="467"/>
      <c r="O79" s="467"/>
      <c r="P79" s="467"/>
      <c r="Q79" s="467"/>
      <c r="R79" s="467"/>
      <c r="S79" s="467"/>
      <c r="T79" s="467"/>
      <c r="U79" s="467"/>
      <c r="V79" s="467"/>
      <c r="W79" s="467"/>
      <c r="X79" s="467"/>
      <c r="Y79" s="467"/>
      <c r="Z79" s="467"/>
      <c r="AA79" s="467"/>
      <c r="AB79" s="467"/>
      <c r="AC79" s="467"/>
      <c r="AD79" s="467"/>
      <c r="AE79" s="467"/>
      <c r="AF79" s="467"/>
      <c r="AG79" s="509"/>
      <c r="AH79" s="509"/>
      <c r="AI79" s="509"/>
      <c r="AJ79" s="509"/>
      <c r="AK79" s="467"/>
      <c r="AL79" s="467"/>
      <c r="AM79" s="467"/>
      <c r="AN79" s="467"/>
      <c r="AO79" s="467"/>
      <c r="AP79" s="467"/>
      <c r="AQ79" s="468"/>
      <c r="AR79" s="510" t="s">
        <v>442</v>
      </c>
      <c r="AS79" s="493">
        <v>2.5</v>
      </c>
      <c r="AT79" s="511">
        <v>1.06</v>
      </c>
      <c r="AU79" s="472">
        <f t="shared" si="11"/>
        <v>10646.64</v>
      </c>
      <c r="AV79" s="464"/>
    </row>
    <row r="80" spans="1:53" s="23" customFormat="1" hidden="1">
      <c r="A80" s="491">
        <v>22</v>
      </c>
      <c r="B80" s="466"/>
      <c r="C80" s="467"/>
      <c r="D80" s="467"/>
      <c r="E80" s="467"/>
      <c r="F80" s="512">
        <f>$AS$80*$AT$80*$A$2</f>
        <v>2639.6971199999998</v>
      </c>
      <c r="G80" s="512">
        <f t="shared" ref="G80:H80" si="34">$AS$80*$AT$80*$A$2</f>
        <v>2639.6971199999998</v>
      </c>
      <c r="H80" s="512">
        <f t="shared" si="34"/>
        <v>2639.6971199999998</v>
      </c>
      <c r="I80" s="467"/>
      <c r="J80" s="467"/>
      <c r="K80" s="467"/>
      <c r="L80" s="468"/>
      <c r="M80" s="467"/>
      <c r="N80" s="467"/>
      <c r="O80" s="467"/>
      <c r="P80" s="467"/>
      <c r="Q80" s="467"/>
      <c r="R80" s="467"/>
      <c r="S80" s="467"/>
      <c r="T80" s="467"/>
      <c r="U80" s="467"/>
      <c r="V80" s="467"/>
      <c r="W80" s="467"/>
      <c r="X80" s="467"/>
      <c r="Y80" s="467"/>
      <c r="Z80" s="467"/>
      <c r="AA80" s="467"/>
      <c r="AB80" s="467"/>
      <c r="AC80" s="467"/>
      <c r="AD80" s="467"/>
      <c r="AE80" s="467"/>
      <c r="AF80" s="467"/>
      <c r="AG80" s="469"/>
      <c r="AH80" s="469"/>
      <c r="AI80" s="469"/>
      <c r="AJ80" s="469"/>
      <c r="AK80" s="467"/>
      <c r="AL80" s="467"/>
      <c r="AM80" s="467"/>
      <c r="AN80" s="467"/>
      <c r="AO80" s="467"/>
      <c r="AP80" s="467"/>
      <c r="AQ80" s="468"/>
      <c r="AR80" s="513" t="s">
        <v>67</v>
      </c>
      <c r="AS80" s="493">
        <v>2.2999999999999998</v>
      </c>
      <c r="AT80" s="98">
        <v>0.85699999999999998</v>
      </c>
      <c r="AU80" s="472">
        <f t="shared" si="11"/>
        <v>7919.0913599999994</v>
      </c>
      <c r="AV80" s="464"/>
      <c r="AW80"/>
      <c r="AX80"/>
      <c r="AY80"/>
      <c r="AZ80"/>
      <c r="BA80"/>
    </row>
    <row r="81" spans="1:53" hidden="1">
      <c r="A81" s="491">
        <v>9</v>
      </c>
      <c r="B81" s="466"/>
      <c r="C81" s="467"/>
      <c r="D81" s="467"/>
      <c r="E81" s="467"/>
      <c r="F81" s="467"/>
      <c r="G81" s="467"/>
      <c r="H81" s="467"/>
      <c r="I81" s="467"/>
      <c r="J81" s="467"/>
      <c r="K81" s="467"/>
      <c r="L81" s="468"/>
      <c r="M81" s="467"/>
      <c r="N81" s="467"/>
      <c r="O81" s="467"/>
      <c r="P81" s="467"/>
      <c r="Q81" s="467"/>
      <c r="R81" s="467"/>
      <c r="S81" s="467"/>
      <c r="T81" s="514">
        <f t="shared" ref="T81:AF81" si="35">$AS$81*$AT$81*$A$2</f>
        <v>4103.9784000000009</v>
      </c>
      <c r="U81" s="514">
        <f t="shared" si="35"/>
        <v>4103.9784000000009</v>
      </c>
      <c r="V81" s="514">
        <f t="shared" si="35"/>
        <v>4103.9784000000009</v>
      </c>
      <c r="W81" s="514">
        <f t="shared" si="35"/>
        <v>4103.9784000000009</v>
      </c>
      <c r="X81" s="514">
        <f t="shared" si="35"/>
        <v>4103.9784000000009</v>
      </c>
      <c r="Y81" s="514">
        <f t="shared" si="35"/>
        <v>4103.9784000000009</v>
      </c>
      <c r="Z81" s="514">
        <f t="shared" si="35"/>
        <v>4103.9784000000009</v>
      </c>
      <c r="AA81" s="514">
        <f t="shared" si="35"/>
        <v>4103.9784000000009</v>
      </c>
      <c r="AB81" s="514">
        <f t="shared" si="35"/>
        <v>4103.9784000000009</v>
      </c>
      <c r="AC81" s="514">
        <f t="shared" si="35"/>
        <v>4103.9784000000009</v>
      </c>
      <c r="AD81" s="514">
        <f t="shared" si="35"/>
        <v>4103.9784000000009</v>
      </c>
      <c r="AE81" s="514">
        <f t="shared" si="35"/>
        <v>4103.9784000000009</v>
      </c>
      <c r="AF81" s="514">
        <f t="shared" si="35"/>
        <v>4103.9784000000009</v>
      </c>
      <c r="AG81" s="469"/>
      <c r="AH81" s="469"/>
      <c r="AI81" s="469"/>
      <c r="AJ81" s="469"/>
      <c r="AK81" s="467"/>
      <c r="AL81" s="467"/>
      <c r="AM81" s="467"/>
      <c r="AN81" s="467"/>
      <c r="AO81" s="467"/>
      <c r="AP81" s="467"/>
      <c r="AQ81" s="468"/>
      <c r="AR81" s="495" t="s">
        <v>69</v>
      </c>
      <c r="AS81" s="493">
        <v>2.7</v>
      </c>
      <c r="AT81" s="98">
        <v>1.135</v>
      </c>
      <c r="AU81" s="472">
        <f t="shared" si="11"/>
        <v>53351.719200000007</v>
      </c>
      <c r="AV81" s="464"/>
    </row>
    <row r="82" spans="1:53" hidden="1">
      <c r="A82" s="491">
        <v>16</v>
      </c>
      <c r="B82" s="466"/>
      <c r="C82" s="515">
        <f t="shared" ref="C82:AF82" si="36">$AS$82*$AT$82*$A$2</f>
        <v>3213.9728640000003</v>
      </c>
      <c r="D82" s="515">
        <f t="shared" si="36"/>
        <v>3213.9728640000003</v>
      </c>
      <c r="E82" s="515">
        <f t="shared" si="36"/>
        <v>3213.9728640000003</v>
      </c>
      <c r="F82" s="515">
        <f t="shared" si="36"/>
        <v>3213.9728640000003</v>
      </c>
      <c r="G82" s="515">
        <f t="shared" si="36"/>
        <v>3213.9728640000003</v>
      </c>
      <c r="H82" s="515">
        <f t="shared" si="36"/>
        <v>3213.9728640000003</v>
      </c>
      <c r="I82" s="515">
        <f t="shared" si="36"/>
        <v>3213.9728640000003</v>
      </c>
      <c r="J82" s="515">
        <f t="shared" si="36"/>
        <v>3213.9728640000003</v>
      </c>
      <c r="K82" s="467"/>
      <c r="L82" s="515">
        <f t="shared" si="36"/>
        <v>3213.9728640000003</v>
      </c>
      <c r="M82" s="515">
        <f t="shared" si="36"/>
        <v>3213.9728640000003</v>
      </c>
      <c r="N82" s="515">
        <f t="shared" si="36"/>
        <v>3213.9728640000003</v>
      </c>
      <c r="O82" s="515">
        <f t="shared" si="36"/>
        <v>3213.9728640000003</v>
      </c>
      <c r="P82" s="515">
        <f t="shared" si="36"/>
        <v>3213.9728640000003</v>
      </c>
      <c r="Q82" s="515">
        <f t="shared" si="36"/>
        <v>3213.9728640000003</v>
      </c>
      <c r="R82" s="515">
        <f t="shared" si="36"/>
        <v>3213.9728640000003</v>
      </c>
      <c r="S82" s="515">
        <f t="shared" si="36"/>
        <v>3213.9728640000003</v>
      </c>
      <c r="T82" s="515">
        <f t="shared" si="36"/>
        <v>3213.9728640000003</v>
      </c>
      <c r="U82" s="515">
        <f t="shared" si="36"/>
        <v>3213.9728640000003</v>
      </c>
      <c r="V82" s="515">
        <f t="shared" si="36"/>
        <v>3213.9728640000003</v>
      </c>
      <c r="W82" s="515">
        <f t="shared" si="36"/>
        <v>3213.9728640000003</v>
      </c>
      <c r="X82" s="515">
        <f t="shared" si="36"/>
        <v>3213.9728640000003</v>
      </c>
      <c r="Y82" s="515">
        <f t="shared" si="36"/>
        <v>3213.9728640000003</v>
      </c>
      <c r="Z82" s="515">
        <f t="shared" si="36"/>
        <v>3213.9728640000003</v>
      </c>
      <c r="AA82" s="515">
        <f t="shared" si="36"/>
        <v>3213.9728640000003</v>
      </c>
      <c r="AB82" s="515">
        <f t="shared" si="36"/>
        <v>3213.9728640000003</v>
      </c>
      <c r="AC82" s="515">
        <f t="shared" si="36"/>
        <v>3213.9728640000003</v>
      </c>
      <c r="AD82" s="515">
        <f t="shared" si="36"/>
        <v>3213.9728640000003</v>
      </c>
      <c r="AE82" s="515">
        <f t="shared" si="36"/>
        <v>3213.9728640000003</v>
      </c>
      <c r="AF82" s="515">
        <f t="shared" si="36"/>
        <v>3213.9728640000003</v>
      </c>
      <c r="AG82" s="516"/>
      <c r="AH82" s="516"/>
      <c r="AI82" s="516"/>
      <c r="AJ82" s="516"/>
      <c r="AK82" s="467"/>
      <c r="AL82" s="467"/>
      <c r="AM82" s="467"/>
      <c r="AN82" s="467"/>
      <c r="AO82" s="467"/>
      <c r="AP82" s="467"/>
      <c r="AQ82" s="468"/>
      <c r="AR82" s="517" t="s">
        <v>40</v>
      </c>
      <c r="AS82" s="493">
        <v>2.62</v>
      </c>
      <c r="AT82" s="511">
        <v>0.91600000000000004</v>
      </c>
      <c r="AU82" s="472">
        <f t="shared" si="11"/>
        <v>93205.213055999993</v>
      </c>
      <c r="AV82" s="464"/>
    </row>
    <row r="83" spans="1:53" hidden="1">
      <c r="A83" s="491">
        <v>9</v>
      </c>
      <c r="B83" s="466"/>
      <c r="C83" s="515">
        <f t="shared" ref="C83:AF83" si="37">$AS$83*$AT$83*$A$2</f>
        <v>3152.6375040000003</v>
      </c>
      <c r="D83" s="515">
        <f t="shared" si="37"/>
        <v>3152.6375040000003</v>
      </c>
      <c r="E83" s="515">
        <f t="shared" si="37"/>
        <v>3152.6375040000003</v>
      </c>
      <c r="F83" s="515">
        <f t="shared" si="37"/>
        <v>3152.6375040000003</v>
      </c>
      <c r="G83" s="515">
        <f t="shared" si="37"/>
        <v>3152.6375040000003</v>
      </c>
      <c r="H83" s="515">
        <f t="shared" si="37"/>
        <v>3152.6375040000003</v>
      </c>
      <c r="I83" s="515">
        <f t="shared" si="37"/>
        <v>3152.6375040000003</v>
      </c>
      <c r="J83" s="515">
        <f t="shared" si="37"/>
        <v>3152.6375040000003</v>
      </c>
      <c r="K83" s="467"/>
      <c r="L83" s="515">
        <f t="shared" si="37"/>
        <v>3152.6375040000003</v>
      </c>
      <c r="M83" s="515">
        <f t="shared" si="37"/>
        <v>3152.6375040000003</v>
      </c>
      <c r="N83" s="515">
        <f t="shared" si="37"/>
        <v>3152.6375040000003</v>
      </c>
      <c r="O83" s="515">
        <f t="shared" si="37"/>
        <v>3152.6375040000003</v>
      </c>
      <c r="P83" s="515">
        <f t="shared" si="37"/>
        <v>3152.6375040000003</v>
      </c>
      <c r="Q83" s="515">
        <f t="shared" si="37"/>
        <v>3152.6375040000003</v>
      </c>
      <c r="R83" s="515">
        <f t="shared" si="37"/>
        <v>3152.6375040000003</v>
      </c>
      <c r="S83" s="515">
        <f t="shared" si="37"/>
        <v>3152.6375040000003</v>
      </c>
      <c r="T83" s="515">
        <f t="shared" si="37"/>
        <v>3152.6375040000003</v>
      </c>
      <c r="U83" s="515">
        <f t="shared" si="37"/>
        <v>3152.6375040000003</v>
      </c>
      <c r="V83" s="515">
        <f t="shared" si="37"/>
        <v>3152.6375040000003</v>
      </c>
      <c r="W83" s="515">
        <f t="shared" si="37"/>
        <v>3152.6375040000003</v>
      </c>
      <c r="X83" s="515">
        <f t="shared" si="37"/>
        <v>3152.6375040000003</v>
      </c>
      <c r="Y83" s="515">
        <f t="shared" si="37"/>
        <v>3152.6375040000003</v>
      </c>
      <c r="Z83" s="515">
        <f t="shared" si="37"/>
        <v>3152.6375040000003</v>
      </c>
      <c r="AA83" s="515">
        <f t="shared" si="37"/>
        <v>3152.6375040000003</v>
      </c>
      <c r="AB83" s="515">
        <f t="shared" si="37"/>
        <v>3152.6375040000003</v>
      </c>
      <c r="AC83" s="515">
        <f t="shared" si="37"/>
        <v>3152.6375040000003</v>
      </c>
      <c r="AD83" s="515">
        <f t="shared" si="37"/>
        <v>3152.6375040000003</v>
      </c>
      <c r="AE83" s="515">
        <f t="shared" si="37"/>
        <v>3152.6375040000003</v>
      </c>
      <c r="AF83" s="515">
        <f t="shared" si="37"/>
        <v>3152.6375040000003</v>
      </c>
      <c r="AG83" s="516"/>
      <c r="AH83" s="516"/>
      <c r="AI83" s="516"/>
      <c r="AJ83" s="516"/>
      <c r="AK83" s="467"/>
      <c r="AL83" s="467"/>
      <c r="AM83" s="467"/>
      <c r="AN83" s="467"/>
      <c r="AO83" s="467"/>
      <c r="AP83" s="467"/>
      <c r="AQ83" s="468"/>
      <c r="AR83" s="517" t="s">
        <v>40</v>
      </c>
      <c r="AS83" s="493">
        <v>2.57</v>
      </c>
      <c r="AT83" s="511">
        <v>0.91600000000000004</v>
      </c>
      <c r="AU83" s="472">
        <f t="shared" si="11"/>
        <v>91426.487615999969</v>
      </c>
      <c r="AV83" s="464"/>
    </row>
    <row r="84" spans="1:53" hidden="1">
      <c r="A84" s="491">
        <v>14</v>
      </c>
      <c r="B84" s="466"/>
      <c r="C84" s="514">
        <f t="shared" ref="C84:AF84" si="38">$AS$84*$AT$84*$A$2</f>
        <v>4047.2766719999995</v>
      </c>
      <c r="D84" s="514">
        <f t="shared" si="38"/>
        <v>4047.2766719999995</v>
      </c>
      <c r="E84" s="514">
        <f t="shared" si="38"/>
        <v>4047.2766719999995</v>
      </c>
      <c r="F84" s="514">
        <f t="shared" si="38"/>
        <v>4047.2766719999995</v>
      </c>
      <c r="G84" s="514">
        <f t="shared" si="38"/>
        <v>4047.2766719999995</v>
      </c>
      <c r="H84" s="514">
        <f t="shared" si="38"/>
        <v>4047.2766719999995</v>
      </c>
      <c r="I84" s="514">
        <f t="shared" si="38"/>
        <v>4047.2766719999995</v>
      </c>
      <c r="J84" s="514">
        <f t="shared" si="38"/>
        <v>4047.2766719999995</v>
      </c>
      <c r="K84" s="514">
        <f t="shared" si="38"/>
        <v>4047.2766719999995</v>
      </c>
      <c r="L84" s="514">
        <f t="shared" si="38"/>
        <v>4047.2766719999995</v>
      </c>
      <c r="M84" s="514">
        <f t="shared" si="38"/>
        <v>4047.2766719999995</v>
      </c>
      <c r="N84" s="514">
        <f t="shared" si="38"/>
        <v>4047.2766719999995</v>
      </c>
      <c r="O84" s="514">
        <f t="shared" si="38"/>
        <v>4047.2766719999995</v>
      </c>
      <c r="P84" s="514">
        <f t="shared" si="38"/>
        <v>4047.2766719999995</v>
      </c>
      <c r="Q84" s="514">
        <f t="shared" si="38"/>
        <v>4047.2766719999995</v>
      </c>
      <c r="R84" s="514">
        <f t="shared" si="38"/>
        <v>4047.2766719999995</v>
      </c>
      <c r="S84" s="514">
        <f t="shared" si="38"/>
        <v>4047.2766719999995</v>
      </c>
      <c r="T84" s="514">
        <f t="shared" si="38"/>
        <v>4047.2766719999995</v>
      </c>
      <c r="U84" s="514">
        <f t="shared" si="38"/>
        <v>4047.2766719999995</v>
      </c>
      <c r="V84" s="514">
        <f t="shared" si="38"/>
        <v>4047.2766719999995</v>
      </c>
      <c r="W84" s="514">
        <f t="shared" si="38"/>
        <v>4047.2766719999995</v>
      </c>
      <c r="X84" s="514">
        <f t="shared" si="38"/>
        <v>4047.2766719999995</v>
      </c>
      <c r="Y84" s="514">
        <f t="shared" si="38"/>
        <v>4047.2766719999995</v>
      </c>
      <c r="Z84" s="514">
        <f t="shared" si="38"/>
        <v>4047.2766719999995</v>
      </c>
      <c r="AA84" s="514">
        <f t="shared" si="38"/>
        <v>4047.2766719999995</v>
      </c>
      <c r="AB84" s="514">
        <f t="shared" si="38"/>
        <v>4047.2766719999995</v>
      </c>
      <c r="AC84" s="514">
        <f t="shared" si="38"/>
        <v>4047.2766719999995</v>
      </c>
      <c r="AD84" s="514">
        <f t="shared" si="38"/>
        <v>4047.2766719999995</v>
      </c>
      <c r="AE84" s="514">
        <f t="shared" si="38"/>
        <v>4047.2766719999995</v>
      </c>
      <c r="AF84" s="514">
        <f t="shared" si="38"/>
        <v>4047.2766719999995</v>
      </c>
      <c r="AG84" s="469"/>
      <c r="AH84" s="469"/>
      <c r="AI84" s="469"/>
      <c r="AJ84" s="469"/>
      <c r="AK84" s="467"/>
      <c r="AL84" s="467"/>
      <c r="AM84" s="467"/>
      <c r="AN84" s="467"/>
      <c r="AO84" s="467"/>
      <c r="AP84" s="467"/>
      <c r="AQ84" s="468"/>
      <c r="AR84" s="495" t="s">
        <v>72</v>
      </c>
      <c r="AS84" s="493">
        <v>2.96</v>
      </c>
      <c r="AT84" s="471">
        <v>1.0209999999999999</v>
      </c>
      <c r="AU84" s="472">
        <f t="shared" si="11"/>
        <v>121418.3001599999</v>
      </c>
      <c r="AV84" s="464"/>
    </row>
    <row r="85" spans="1:53" hidden="1">
      <c r="A85" s="491">
        <v>18</v>
      </c>
      <c r="B85" s="466"/>
      <c r="C85" s="467"/>
      <c r="D85" s="467"/>
      <c r="E85" s="467"/>
      <c r="F85" s="518">
        <f t="shared" ref="F85:T85" si="39">$A$2*$AS$85*$AT$85</f>
        <v>4408.0303679999997</v>
      </c>
      <c r="G85" s="518">
        <f t="shared" si="39"/>
        <v>4408.0303679999997</v>
      </c>
      <c r="H85" s="518">
        <f t="shared" si="39"/>
        <v>4408.0303679999997</v>
      </c>
      <c r="I85" s="518">
        <f t="shared" si="39"/>
        <v>4408.0303679999997</v>
      </c>
      <c r="J85" s="518">
        <f t="shared" si="39"/>
        <v>4408.0303679999997</v>
      </c>
      <c r="K85" s="518">
        <f t="shared" si="39"/>
        <v>4408.0303679999997</v>
      </c>
      <c r="L85" s="518">
        <f t="shared" si="39"/>
        <v>4408.0303679999997</v>
      </c>
      <c r="M85" s="518">
        <f t="shared" si="39"/>
        <v>4408.0303679999997</v>
      </c>
      <c r="N85" s="518">
        <f t="shared" si="39"/>
        <v>4408.0303679999997</v>
      </c>
      <c r="O85" s="518">
        <f t="shared" si="39"/>
        <v>4408.0303679999997</v>
      </c>
      <c r="P85" s="518">
        <f t="shared" si="39"/>
        <v>4408.0303679999997</v>
      </c>
      <c r="Q85" s="518">
        <f t="shared" si="39"/>
        <v>4408.0303679999997</v>
      </c>
      <c r="R85" s="518">
        <f t="shared" si="39"/>
        <v>4408.0303679999997</v>
      </c>
      <c r="S85" s="518">
        <f t="shared" si="39"/>
        <v>4408.0303679999997</v>
      </c>
      <c r="T85" s="518">
        <f t="shared" si="39"/>
        <v>4408.0303679999997</v>
      </c>
      <c r="U85" s="467"/>
      <c r="V85" s="467"/>
      <c r="W85" s="467"/>
      <c r="X85" s="467"/>
      <c r="Y85" s="467"/>
      <c r="Z85" s="467"/>
      <c r="AA85" s="467"/>
      <c r="AB85" s="467"/>
      <c r="AC85" s="467"/>
      <c r="AD85" s="467"/>
      <c r="AE85" s="467"/>
      <c r="AF85" s="467"/>
      <c r="AG85" s="469"/>
      <c r="AH85" s="469"/>
      <c r="AI85" s="469"/>
      <c r="AJ85" s="469"/>
      <c r="AK85" s="467"/>
      <c r="AL85" s="467"/>
      <c r="AM85" s="467"/>
      <c r="AN85" s="467"/>
      <c r="AO85" s="467"/>
      <c r="AP85" s="467"/>
      <c r="AQ85" s="468"/>
      <c r="AR85" s="519" t="s">
        <v>80</v>
      </c>
      <c r="AS85" s="493">
        <v>2.38</v>
      </c>
      <c r="AT85" s="98">
        <v>1.383</v>
      </c>
      <c r="AU85" s="472">
        <f t="shared" si="11"/>
        <v>66120.455519999989</v>
      </c>
      <c r="AV85" s="464"/>
    </row>
    <row r="86" spans="1:53" hidden="1">
      <c r="A86" s="491">
        <v>7</v>
      </c>
      <c r="B86" s="466"/>
      <c r="C86" s="467"/>
      <c r="D86" s="467"/>
      <c r="E86" s="467"/>
      <c r="F86" s="467"/>
      <c r="G86" s="467"/>
      <c r="H86" s="467"/>
      <c r="I86" s="467"/>
      <c r="J86" s="467"/>
      <c r="K86" s="467"/>
      <c r="L86" s="467"/>
      <c r="M86" s="467"/>
      <c r="N86" s="467"/>
      <c r="O86" s="467"/>
      <c r="P86" s="467"/>
      <c r="Q86" s="467"/>
      <c r="R86" s="467"/>
      <c r="S86" s="467"/>
      <c r="T86" s="467"/>
      <c r="U86" s="467"/>
      <c r="V86" s="467"/>
      <c r="W86" s="467"/>
      <c r="X86" s="467"/>
      <c r="Y86" s="467"/>
      <c r="Z86" s="467"/>
      <c r="AA86" s="467"/>
      <c r="AB86" s="467"/>
      <c r="AC86" s="467"/>
      <c r="AD86" s="467"/>
      <c r="AE86" s="467"/>
      <c r="AF86" s="467"/>
      <c r="AG86" s="469"/>
      <c r="AH86" s="469"/>
      <c r="AI86" s="469"/>
      <c r="AJ86" s="469"/>
      <c r="AK86" s="467"/>
      <c r="AL86" s="467"/>
      <c r="AM86" s="467"/>
      <c r="AN86" s="467"/>
      <c r="AO86" s="467"/>
      <c r="AP86" s="467"/>
      <c r="AQ86" s="468"/>
      <c r="AR86" s="520" t="s">
        <v>82</v>
      </c>
      <c r="AS86" s="493">
        <v>2.66</v>
      </c>
      <c r="AT86" s="511">
        <v>1.0109999999999999</v>
      </c>
      <c r="AU86" s="472">
        <f t="shared" si="11"/>
        <v>0</v>
      </c>
      <c r="AV86" s="464"/>
    </row>
    <row r="87" spans="1:53" hidden="1">
      <c r="A87" s="491">
        <v>7</v>
      </c>
      <c r="B87" s="466"/>
      <c r="C87" s="467"/>
      <c r="D87" s="467"/>
      <c r="E87" s="467"/>
      <c r="F87" s="467"/>
      <c r="G87" s="467"/>
      <c r="H87" s="467"/>
      <c r="I87" s="467"/>
      <c r="J87" s="467"/>
      <c r="K87" s="467"/>
      <c r="L87" s="468"/>
      <c r="M87" s="467"/>
      <c r="N87" s="467"/>
      <c r="O87" s="467"/>
      <c r="P87" s="467"/>
      <c r="Q87" s="467"/>
      <c r="R87" s="467"/>
      <c r="S87" s="467"/>
      <c r="T87" s="467"/>
      <c r="U87" s="467"/>
      <c r="V87" s="467"/>
      <c r="W87" s="467"/>
      <c r="X87" s="467"/>
      <c r="Y87" s="467"/>
      <c r="Z87" s="467"/>
      <c r="AA87" s="467"/>
      <c r="AB87" s="467"/>
      <c r="AC87" s="467"/>
      <c r="AD87" s="467"/>
      <c r="AE87" s="467"/>
      <c r="AF87" s="467"/>
      <c r="AG87" s="469"/>
      <c r="AH87" s="469"/>
      <c r="AI87" s="469"/>
      <c r="AJ87" s="469"/>
      <c r="AK87" s="467"/>
      <c r="AL87" s="467"/>
      <c r="AM87" s="467"/>
      <c r="AN87" s="467"/>
      <c r="AO87" s="467"/>
      <c r="AP87" s="467"/>
      <c r="AQ87" s="468"/>
      <c r="AR87" s="521" t="s">
        <v>443</v>
      </c>
      <c r="AS87" s="493">
        <v>2.5499999999999998</v>
      </c>
      <c r="AT87" s="98">
        <v>1.1639999999999999</v>
      </c>
      <c r="AU87" s="472">
        <f t="shared" si="11"/>
        <v>0</v>
      </c>
      <c r="AV87" s="464"/>
    </row>
    <row r="88" spans="1:53" hidden="1">
      <c r="A88" s="491">
        <v>9</v>
      </c>
      <c r="B88" s="466"/>
      <c r="C88" s="467"/>
      <c r="D88" s="467"/>
      <c r="E88" s="467"/>
      <c r="F88" s="467"/>
      <c r="G88" s="467"/>
      <c r="H88" s="467"/>
      <c r="I88" s="522">
        <f t="shared" ref="I88:R88" si="40">$A$2*$AS$88*$AT$88</f>
        <v>3924.0434880000003</v>
      </c>
      <c r="J88" s="522">
        <f t="shared" si="40"/>
        <v>3924.0434880000003</v>
      </c>
      <c r="K88" s="522">
        <f t="shared" si="40"/>
        <v>3924.0434880000003</v>
      </c>
      <c r="L88" s="522">
        <f t="shared" si="40"/>
        <v>3924.0434880000003</v>
      </c>
      <c r="M88" s="522">
        <f t="shared" si="40"/>
        <v>3924.0434880000003</v>
      </c>
      <c r="N88" s="522">
        <f t="shared" si="40"/>
        <v>3924.0434880000003</v>
      </c>
      <c r="O88" s="522">
        <f t="shared" si="40"/>
        <v>3924.0434880000003</v>
      </c>
      <c r="P88" s="522">
        <f t="shared" si="40"/>
        <v>3924.0434880000003</v>
      </c>
      <c r="Q88" s="522">
        <f t="shared" si="40"/>
        <v>3924.0434880000003</v>
      </c>
      <c r="R88" s="522">
        <f t="shared" si="40"/>
        <v>3924.0434880000003</v>
      </c>
      <c r="S88" s="467"/>
      <c r="T88" s="467"/>
      <c r="U88" s="467"/>
      <c r="V88" s="467"/>
      <c r="W88" s="467"/>
      <c r="X88" s="467"/>
      <c r="Y88" s="467"/>
      <c r="Z88" s="522">
        <f t="shared" ref="Z88:AD88" si="41">$A$2*$AS$88*$AT$88</f>
        <v>3924.0434880000003</v>
      </c>
      <c r="AA88" s="522">
        <f t="shared" si="41"/>
        <v>3924.0434880000003</v>
      </c>
      <c r="AB88" s="522">
        <f t="shared" si="41"/>
        <v>3924.0434880000003</v>
      </c>
      <c r="AC88" s="522">
        <f t="shared" si="41"/>
        <v>3924.0434880000003</v>
      </c>
      <c r="AD88" s="522">
        <f t="shared" si="41"/>
        <v>3924.0434880000003</v>
      </c>
      <c r="AE88" s="467"/>
      <c r="AF88" s="467"/>
      <c r="AG88" s="469"/>
      <c r="AH88" s="469"/>
      <c r="AI88" s="469"/>
      <c r="AJ88" s="469"/>
      <c r="AK88" s="467"/>
      <c r="AL88" s="467"/>
      <c r="AM88" s="467"/>
      <c r="AN88" s="467"/>
      <c r="AO88" s="467"/>
      <c r="AP88" s="467"/>
      <c r="AQ88" s="468"/>
      <c r="AR88" s="519" t="s">
        <v>78</v>
      </c>
      <c r="AS88" s="493">
        <v>2.39</v>
      </c>
      <c r="AT88" s="98">
        <v>1.226</v>
      </c>
      <c r="AU88" s="472">
        <f t="shared" si="11"/>
        <v>58860.652320000016</v>
      </c>
      <c r="AV88" s="464"/>
    </row>
    <row r="89" spans="1:53" hidden="1">
      <c r="A89" s="491">
        <v>15</v>
      </c>
      <c r="B89" s="466"/>
      <c r="C89" s="467"/>
      <c r="D89" s="467"/>
      <c r="E89" s="467"/>
      <c r="F89" s="467"/>
      <c r="G89" s="467"/>
      <c r="H89" s="467"/>
      <c r="I89" s="467"/>
      <c r="J89" s="467"/>
      <c r="K89" s="467"/>
      <c r="L89" s="468"/>
      <c r="M89" s="467"/>
      <c r="N89" s="467"/>
      <c r="O89" s="467"/>
      <c r="P89" s="467"/>
      <c r="Q89" s="467"/>
      <c r="R89" s="467"/>
      <c r="S89" s="467"/>
      <c r="T89" s="467"/>
      <c r="U89" s="467"/>
      <c r="V89" s="467"/>
      <c r="W89" s="467"/>
      <c r="X89" s="467"/>
      <c r="Y89" s="467"/>
      <c r="Z89" s="467"/>
      <c r="AA89" s="467"/>
      <c r="AB89" s="467"/>
      <c r="AC89" s="467"/>
      <c r="AD89" s="467"/>
      <c r="AE89" s="467"/>
      <c r="AF89" s="467"/>
      <c r="AG89" s="469"/>
      <c r="AH89" s="469"/>
      <c r="AI89" s="469"/>
      <c r="AJ89" s="469"/>
      <c r="AK89" s="467"/>
      <c r="AL89" s="467"/>
      <c r="AM89" s="467"/>
      <c r="AN89" s="467"/>
      <c r="AO89" s="467"/>
      <c r="AP89" s="467"/>
      <c r="AQ89" s="468"/>
      <c r="AR89" s="519" t="s">
        <v>84</v>
      </c>
      <c r="AS89" s="493">
        <v>2.68</v>
      </c>
      <c r="AT89" s="98">
        <v>1.101</v>
      </c>
      <c r="AU89" s="472">
        <f t="shared" si="11"/>
        <v>0</v>
      </c>
      <c r="AV89" s="464"/>
    </row>
    <row r="90" spans="1:53" hidden="1">
      <c r="A90" s="491">
        <v>4</v>
      </c>
      <c r="B90" s="466"/>
      <c r="C90" s="518">
        <f t="shared" ref="C90:Z90" si="42">$A$2*$AS$90*$AT$90</f>
        <v>3745.1263680000002</v>
      </c>
      <c r="D90" s="518">
        <f t="shared" si="42"/>
        <v>3745.1263680000002</v>
      </c>
      <c r="E90" s="518">
        <f t="shared" si="42"/>
        <v>3745.1263680000002</v>
      </c>
      <c r="F90" s="518">
        <f t="shared" si="42"/>
        <v>3745.1263680000002</v>
      </c>
      <c r="G90" s="518">
        <f t="shared" si="42"/>
        <v>3745.1263680000002</v>
      </c>
      <c r="H90" s="518">
        <f t="shared" si="42"/>
        <v>3745.1263680000002</v>
      </c>
      <c r="I90" s="518">
        <f t="shared" si="42"/>
        <v>3745.1263680000002</v>
      </c>
      <c r="J90" s="518">
        <f t="shared" si="42"/>
        <v>3745.1263680000002</v>
      </c>
      <c r="K90" s="467"/>
      <c r="L90" s="468"/>
      <c r="M90" s="467"/>
      <c r="N90" s="467"/>
      <c r="O90" s="467"/>
      <c r="P90" s="467"/>
      <c r="Q90" s="467"/>
      <c r="R90" s="467"/>
      <c r="S90" s="467"/>
      <c r="T90" s="518">
        <f t="shared" si="42"/>
        <v>3745.1263680000002</v>
      </c>
      <c r="U90" s="518">
        <f t="shared" si="42"/>
        <v>3745.1263680000002</v>
      </c>
      <c r="V90" s="518">
        <f t="shared" si="42"/>
        <v>3745.1263680000002</v>
      </c>
      <c r="W90" s="518">
        <f t="shared" si="42"/>
        <v>3745.1263680000002</v>
      </c>
      <c r="X90" s="518">
        <f t="shared" si="42"/>
        <v>3745.1263680000002</v>
      </c>
      <c r="Y90" s="518">
        <f t="shared" si="42"/>
        <v>3745.1263680000002</v>
      </c>
      <c r="Z90" s="518">
        <f t="shared" si="42"/>
        <v>3745.1263680000002</v>
      </c>
      <c r="AA90" s="467"/>
      <c r="AB90" s="467"/>
      <c r="AC90" s="467"/>
      <c r="AD90" s="467"/>
      <c r="AE90" s="467"/>
      <c r="AF90" s="467"/>
      <c r="AG90" s="469"/>
      <c r="AH90" s="523"/>
      <c r="AI90" s="523"/>
      <c r="AJ90" s="523"/>
      <c r="AK90" s="467"/>
      <c r="AL90" s="467"/>
      <c r="AM90" s="467"/>
      <c r="AN90" s="467"/>
      <c r="AO90" s="467"/>
      <c r="AP90" s="467"/>
      <c r="AQ90" s="468"/>
      <c r="AR90" s="519" t="s">
        <v>84</v>
      </c>
      <c r="AS90" s="493">
        <v>2.54</v>
      </c>
      <c r="AT90" s="98">
        <v>1.101</v>
      </c>
      <c r="AU90" s="472">
        <f t="shared" si="11"/>
        <v>56176.895519999991</v>
      </c>
      <c r="AV90" s="464"/>
    </row>
    <row r="91" spans="1:53" hidden="1">
      <c r="A91" s="491">
        <v>4</v>
      </c>
      <c r="B91" s="466"/>
      <c r="C91" s="518">
        <f t="shared" ref="C91:Z91" si="43">$A$2*$AS$91*$AT$91</f>
        <v>3538.70208</v>
      </c>
      <c r="D91" s="518">
        <f t="shared" si="43"/>
        <v>3538.70208</v>
      </c>
      <c r="E91" s="518">
        <f t="shared" si="43"/>
        <v>3538.70208</v>
      </c>
      <c r="F91" s="518">
        <f t="shared" si="43"/>
        <v>3538.70208</v>
      </c>
      <c r="G91" s="518">
        <f t="shared" si="43"/>
        <v>3538.70208</v>
      </c>
      <c r="H91" s="518">
        <f t="shared" si="43"/>
        <v>3538.70208</v>
      </c>
      <c r="I91" s="518">
        <f t="shared" si="43"/>
        <v>3538.70208</v>
      </c>
      <c r="J91" s="518">
        <f t="shared" si="43"/>
        <v>3538.70208</v>
      </c>
      <c r="K91" s="467"/>
      <c r="L91" s="468"/>
      <c r="M91" s="467"/>
      <c r="N91" s="467"/>
      <c r="O91" s="467"/>
      <c r="P91" s="467"/>
      <c r="Q91" s="467"/>
      <c r="R91" s="467"/>
      <c r="S91" s="467"/>
      <c r="T91" s="518">
        <f t="shared" si="43"/>
        <v>3538.70208</v>
      </c>
      <c r="U91" s="518">
        <f t="shared" si="43"/>
        <v>3538.70208</v>
      </c>
      <c r="V91" s="518">
        <f t="shared" si="43"/>
        <v>3538.70208</v>
      </c>
      <c r="W91" s="518">
        <f t="shared" si="43"/>
        <v>3538.70208</v>
      </c>
      <c r="X91" s="518">
        <f t="shared" si="43"/>
        <v>3538.70208</v>
      </c>
      <c r="Y91" s="518">
        <f t="shared" si="43"/>
        <v>3538.70208</v>
      </c>
      <c r="Z91" s="518">
        <f t="shared" si="43"/>
        <v>3538.70208</v>
      </c>
      <c r="AA91" s="467"/>
      <c r="AB91" s="467"/>
      <c r="AC91" s="467"/>
      <c r="AD91" s="467"/>
      <c r="AE91" s="467"/>
      <c r="AF91" s="467"/>
      <c r="AG91" s="469"/>
      <c r="AH91" s="523"/>
      <c r="AI91" s="523"/>
      <c r="AJ91" s="523"/>
      <c r="AK91" s="467"/>
      <c r="AL91" s="467"/>
      <c r="AM91" s="467"/>
      <c r="AN91" s="467"/>
      <c r="AO91" s="467"/>
      <c r="AP91" s="467"/>
      <c r="AQ91" s="468"/>
      <c r="AR91" s="519" t="s">
        <v>84</v>
      </c>
      <c r="AS91" s="493">
        <v>2.4</v>
      </c>
      <c r="AT91" s="98">
        <v>1.101</v>
      </c>
      <c r="AU91" s="472">
        <f t="shared" si="11"/>
        <v>53080.531200000012</v>
      </c>
      <c r="AV91" s="464"/>
    </row>
    <row r="92" spans="1:53" s="23" customFormat="1" hidden="1">
      <c r="A92" s="491">
        <v>11</v>
      </c>
      <c r="B92" s="466"/>
      <c r="C92" s="467"/>
      <c r="D92" s="467"/>
      <c r="E92" s="467"/>
      <c r="F92" s="467"/>
      <c r="G92" s="467"/>
      <c r="H92" s="467"/>
      <c r="I92" s="467"/>
      <c r="J92" s="467"/>
      <c r="K92" s="467"/>
      <c r="L92" s="467"/>
      <c r="M92" s="518">
        <f t="shared" ref="M92:V92" si="44">$A$2*$AS$92*$AT$92</f>
        <v>4248.6120000000001</v>
      </c>
      <c r="N92" s="518">
        <f t="shared" si="44"/>
        <v>4248.6120000000001</v>
      </c>
      <c r="O92" s="518">
        <f t="shared" si="44"/>
        <v>4248.6120000000001</v>
      </c>
      <c r="P92" s="518">
        <f t="shared" si="44"/>
        <v>4248.6120000000001</v>
      </c>
      <c r="Q92" s="518">
        <f t="shared" si="44"/>
        <v>4248.6120000000001</v>
      </c>
      <c r="R92" s="518">
        <f t="shared" si="44"/>
        <v>4248.6120000000001</v>
      </c>
      <c r="S92" s="518">
        <f t="shared" si="44"/>
        <v>4248.6120000000001</v>
      </c>
      <c r="T92" s="518">
        <f t="shared" si="44"/>
        <v>4248.6120000000001</v>
      </c>
      <c r="U92" s="518">
        <f t="shared" si="44"/>
        <v>4248.6120000000001</v>
      </c>
      <c r="V92" s="518">
        <f t="shared" si="44"/>
        <v>4248.6120000000001</v>
      </c>
      <c r="W92" s="467"/>
      <c r="X92" s="467"/>
      <c r="Y92" s="467"/>
      <c r="Z92" s="467"/>
      <c r="AA92" s="467"/>
      <c r="AB92" s="467"/>
      <c r="AC92" s="467"/>
      <c r="AD92" s="467"/>
      <c r="AE92" s="467"/>
      <c r="AF92" s="467"/>
      <c r="AG92" s="469"/>
      <c r="AH92" s="469"/>
      <c r="AI92" s="469"/>
      <c r="AJ92" s="469"/>
      <c r="AK92" s="467"/>
      <c r="AL92" s="467"/>
      <c r="AM92" s="467"/>
      <c r="AN92" s="467"/>
      <c r="AO92" s="467"/>
      <c r="AP92" s="467"/>
      <c r="AQ92" s="468"/>
      <c r="AR92" s="519" t="s">
        <v>87</v>
      </c>
      <c r="AS92" s="493">
        <v>2.5</v>
      </c>
      <c r="AT92" s="98">
        <v>1.2689999999999999</v>
      </c>
      <c r="AU92" s="472">
        <f t="shared" si="11"/>
        <v>42486.12</v>
      </c>
      <c r="AV92" s="464"/>
      <c r="AW92"/>
      <c r="AX92"/>
      <c r="AY92"/>
      <c r="AZ92"/>
      <c r="BA92"/>
    </row>
    <row r="93" spans="1:53" hidden="1">
      <c r="A93" s="491">
        <v>12</v>
      </c>
      <c r="B93" s="466"/>
      <c r="C93" s="467"/>
      <c r="D93" s="467"/>
      <c r="E93" s="467"/>
      <c r="F93" s="467"/>
      <c r="G93" s="467"/>
      <c r="H93" s="467"/>
      <c r="I93" s="467"/>
      <c r="J93" s="467"/>
      <c r="K93" s="467"/>
      <c r="L93" s="468"/>
      <c r="M93" s="467"/>
      <c r="N93" s="467"/>
      <c r="O93" s="467"/>
      <c r="P93" s="467"/>
      <c r="Q93" s="467"/>
      <c r="R93" s="467"/>
      <c r="S93" s="467"/>
      <c r="T93" s="467"/>
      <c r="U93" s="467"/>
      <c r="V93" s="467"/>
      <c r="W93" s="467"/>
      <c r="X93" s="467"/>
      <c r="Y93" s="467"/>
      <c r="Z93" s="467"/>
      <c r="AA93" s="467"/>
      <c r="AB93" s="467"/>
      <c r="AC93" s="467"/>
      <c r="AD93" s="467"/>
      <c r="AE93" s="467"/>
      <c r="AF93" s="467"/>
      <c r="AG93" s="469"/>
      <c r="AH93" s="469"/>
      <c r="AI93" s="469"/>
      <c r="AJ93" s="469"/>
      <c r="AK93" s="467"/>
      <c r="AL93" s="467"/>
      <c r="AM93" s="467"/>
      <c r="AN93" s="467"/>
      <c r="AO93" s="467"/>
      <c r="AP93" s="467"/>
      <c r="AQ93" s="468"/>
      <c r="AR93" s="524" t="s">
        <v>444</v>
      </c>
      <c r="AS93" s="493">
        <v>2.09</v>
      </c>
      <c r="AT93" s="98">
        <v>2.1549999999999998</v>
      </c>
      <c r="AU93" s="472">
        <f t="shared" si="11"/>
        <v>0</v>
      </c>
      <c r="AV93" s="464"/>
    </row>
    <row r="94" spans="1:53" s="23" customFormat="1" hidden="1">
      <c r="A94" s="491">
        <v>11</v>
      </c>
      <c r="B94" s="466"/>
      <c r="C94" s="467"/>
      <c r="D94" s="467"/>
      <c r="E94" s="467"/>
      <c r="F94" s="467"/>
      <c r="G94" s="467"/>
      <c r="H94" s="467"/>
      <c r="I94" s="467"/>
      <c r="J94" s="467"/>
      <c r="K94" s="467"/>
      <c r="L94" s="468"/>
      <c r="M94" s="467"/>
      <c r="N94" s="467"/>
      <c r="O94" s="467"/>
      <c r="P94" s="467"/>
      <c r="Q94" s="467"/>
      <c r="R94" s="467"/>
      <c r="S94" s="467"/>
      <c r="T94" s="467"/>
      <c r="U94" s="467"/>
      <c r="V94" s="467"/>
      <c r="W94" s="467"/>
      <c r="X94" s="467"/>
      <c r="Y94" s="467"/>
      <c r="Z94" s="467"/>
      <c r="AA94" s="467"/>
      <c r="AB94" s="467"/>
      <c r="AC94" s="467"/>
      <c r="AD94" s="467"/>
      <c r="AE94" s="467"/>
      <c r="AF94" s="467"/>
      <c r="AG94" s="469"/>
      <c r="AH94" s="469"/>
      <c r="AI94" s="469"/>
      <c r="AJ94" s="469"/>
      <c r="AK94" s="467"/>
      <c r="AL94" s="467"/>
      <c r="AM94" s="467"/>
      <c r="AN94" s="467"/>
      <c r="AO94" s="467"/>
      <c r="AP94" s="467"/>
      <c r="AQ94" s="468"/>
      <c r="AR94" s="477" t="s">
        <v>89</v>
      </c>
      <c r="AS94" s="493">
        <v>2.04</v>
      </c>
      <c r="AT94" s="98">
        <v>1.01</v>
      </c>
      <c r="AU94" s="472">
        <f t="shared" si="11"/>
        <v>0</v>
      </c>
      <c r="AV94" s="464"/>
      <c r="AW94"/>
      <c r="AX94"/>
      <c r="AY94"/>
      <c r="AZ94"/>
      <c r="BA94"/>
    </row>
    <row r="95" spans="1:53" hidden="1">
      <c r="A95" s="491">
        <v>16</v>
      </c>
      <c r="B95" s="466"/>
      <c r="C95" s="467"/>
      <c r="D95" s="467"/>
      <c r="E95" s="467"/>
      <c r="F95" s="467"/>
      <c r="G95" s="467"/>
      <c r="H95" s="467"/>
      <c r="I95" s="467"/>
      <c r="J95" s="467"/>
      <c r="K95" s="467"/>
      <c r="L95" s="467"/>
      <c r="M95" s="467"/>
      <c r="N95" s="467"/>
      <c r="O95" s="467"/>
      <c r="P95" s="525">
        <f t="shared" ref="P95:Z95" si="45">$A$2*$AS$95*$AT$95</f>
        <v>4695.4092960000007</v>
      </c>
      <c r="Q95" s="525">
        <f t="shared" si="45"/>
        <v>4695.4092960000007</v>
      </c>
      <c r="R95" s="525">
        <f t="shared" si="45"/>
        <v>4695.4092960000007</v>
      </c>
      <c r="S95" s="525">
        <f t="shared" si="45"/>
        <v>4695.4092960000007</v>
      </c>
      <c r="T95" s="525">
        <f t="shared" si="45"/>
        <v>4695.4092960000007</v>
      </c>
      <c r="U95" s="525">
        <f t="shared" si="45"/>
        <v>4695.4092960000007</v>
      </c>
      <c r="V95" s="525">
        <f t="shared" si="45"/>
        <v>4695.4092960000007</v>
      </c>
      <c r="W95" s="525">
        <f t="shared" si="45"/>
        <v>4695.4092960000007</v>
      </c>
      <c r="X95" s="525">
        <f t="shared" si="45"/>
        <v>4695.4092960000007</v>
      </c>
      <c r="Y95" s="525">
        <f t="shared" si="45"/>
        <v>4695.4092960000007</v>
      </c>
      <c r="Z95" s="525">
        <f t="shared" si="45"/>
        <v>4695.4092960000007</v>
      </c>
      <c r="AA95" s="467"/>
      <c r="AB95" s="467"/>
      <c r="AC95" s="467"/>
      <c r="AD95" s="467"/>
      <c r="AE95" s="467"/>
      <c r="AF95" s="467"/>
      <c r="AG95" s="469"/>
      <c r="AH95" s="469"/>
      <c r="AI95" s="469"/>
      <c r="AJ95" s="469"/>
      <c r="AK95" s="467"/>
      <c r="AL95" s="467"/>
      <c r="AM95" s="467"/>
      <c r="AN95" s="467"/>
      <c r="AO95" s="467"/>
      <c r="AP95" s="467"/>
      <c r="AQ95" s="468"/>
      <c r="AR95" s="486" t="s">
        <v>97</v>
      </c>
      <c r="AS95" s="493">
        <v>2.39</v>
      </c>
      <c r="AT95" s="98">
        <v>1.4670000000000001</v>
      </c>
      <c r="AU95" s="472">
        <f t="shared" si="11"/>
        <v>51649.502256</v>
      </c>
      <c r="AV95" s="464"/>
    </row>
    <row r="96" spans="1:53" hidden="1">
      <c r="A96" s="491">
        <v>17</v>
      </c>
      <c r="B96" s="466"/>
      <c r="C96" s="525">
        <f t="shared" ref="C96:E96" si="46">$A$2*$AS$96*$AT$96</f>
        <v>4545.9947520000005</v>
      </c>
      <c r="D96" s="525">
        <f t="shared" si="46"/>
        <v>4545.9947520000005</v>
      </c>
      <c r="E96" s="525">
        <f t="shared" si="46"/>
        <v>4545.9947520000005</v>
      </c>
      <c r="F96" s="467"/>
      <c r="G96" s="467"/>
      <c r="H96" s="467"/>
      <c r="I96" s="467"/>
      <c r="J96" s="467"/>
      <c r="K96" s="467"/>
      <c r="L96" s="467"/>
      <c r="M96" s="467"/>
      <c r="N96" s="467"/>
      <c r="O96" s="467"/>
      <c r="P96" s="467"/>
      <c r="Q96" s="467"/>
      <c r="R96" s="467"/>
      <c r="S96" s="467"/>
      <c r="T96" s="467"/>
      <c r="U96" s="467"/>
      <c r="V96" s="467"/>
      <c r="W96" s="467"/>
      <c r="X96" s="467"/>
      <c r="Y96" s="467"/>
      <c r="Z96" s="467"/>
      <c r="AA96" s="525">
        <f t="shared" ref="AA96:AF96" si="47">$A$2*$AS$96*$AT$96</f>
        <v>4545.9947520000005</v>
      </c>
      <c r="AB96" s="525">
        <f t="shared" si="47"/>
        <v>4545.9947520000005</v>
      </c>
      <c r="AC96" s="525">
        <f t="shared" si="47"/>
        <v>4545.9947520000005</v>
      </c>
      <c r="AD96" s="525">
        <f t="shared" si="47"/>
        <v>4545.9947520000005</v>
      </c>
      <c r="AE96" s="525">
        <f t="shared" si="47"/>
        <v>4545.9947520000005</v>
      </c>
      <c r="AF96" s="525">
        <f t="shared" si="47"/>
        <v>4545.9947520000005</v>
      </c>
      <c r="AG96" s="469"/>
      <c r="AH96" s="469"/>
      <c r="AI96" s="469"/>
      <c r="AJ96" s="469"/>
      <c r="AK96" s="467"/>
      <c r="AL96" s="467"/>
      <c r="AM96" s="467"/>
      <c r="AN96" s="467"/>
      <c r="AO96" s="467"/>
      <c r="AP96" s="467"/>
      <c r="AQ96" s="468"/>
      <c r="AR96" s="486" t="s">
        <v>95</v>
      </c>
      <c r="AS96" s="493">
        <v>2.56</v>
      </c>
      <c r="AT96" s="98">
        <v>1.3260000000000001</v>
      </c>
      <c r="AU96" s="472">
        <f t="shared" si="11"/>
        <v>40913.952767999996</v>
      </c>
      <c r="AV96" s="464"/>
    </row>
    <row r="97" spans="1:53" hidden="1">
      <c r="A97" s="491">
        <v>17</v>
      </c>
      <c r="B97" s="466"/>
      <c r="C97" s="467"/>
      <c r="D97" s="467"/>
      <c r="E97" s="467"/>
      <c r="F97" s="467"/>
      <c r="G97" s="467"/>
      <c r="H97" s="467"/>
      <c r="I97" s="467"/>
      <c r="J97" s="467"/>
      <c r="K97" s="467"/>
      <c r="L97" s="468"/>
      <c r="M97" s="467"/>
      <c r="N97" s="467"/>
      <c r="O97" s="467"/>
      <c r="P97" s="467"/>
      <c r="Q97" s="467"/>
      <c r="R97" s="467"/>
      <c r="S97" s="467"/>
      <c r="T97" s="467"/>
      <c r="U97" s="467"/>
      <c r="V97" s="467"/>
      <c r="W97" s="467"/>
      <c r="X97" s="467"/>
      <c r="Y97" s="467"/>
      <c r="Z97" s="467"/>
      <c r="AA97" s="467"/>
      <c r="AB97" s="467"/>
      <c r="AC97" s="467"/>
      <c r="AD97" s="467"/>
      <c r="AE97" s="467"/>
      <c r="AF97" s="467"/>
      <c r="AG97" s="469"/>
      <c r="AH97" s="469"/>
      <c r="AI97" s="469"/>
      <c r="AJ97" s="469"/>
      <c r="AK97" s="467"/>
      <c r="AL97" s="467"/>
      <c r="AM97" s="467"/>
      <c r="AN97" s="467"/>
      <c r="AO97" s="467"/>
      <c r="AP97" s="467"/>
      <c r="AQ97" s="468"/>
      <c r="AR97" s="526" t="s">
        <v>93</v>
      </c>
      <c r="AS97" s="493">
        <v>2.84</v>
      </c>
      <c r="AT97" s="511">
        <v>1.1739999999999999</v>
      </c>
      <c r="AU97" s="472">
        <f t="shared" si="11"/>
        <v>0</v>
      </c>
      <c r="AV97" s="464"/>
    </row>
    <row r="98" spans="1:53" hidden="1">
      <c r="A98" s="491">
        <v>11</v>
      </c>
      <c r="B98" s="466"/>
      <c r="C98" s="467"/>
      <c r="D98" s="467"/>
      <c r="E98" s="467"/>
      <c r="F98" s="467"/>
      <c r="G98" s="467"/>
      <c r="H98" s="467"/>
      <c r="I98" s="525">
        <f t="shared" ref="I98:Y98" si="48">$A$2*$AS$98*$AT$98</f>
        <v>4540.4236799999999</v>
      </c>
      <c r="J98" s="525">
        <f t="shared" si="48"/>
        <v>4540.4236799999999</v>
      </c>
      <c r="K98" s="525">
        <f t="shared" si="48"/>
        <v>4540.4236799999999</v>
      </c>
      <c r="L98" s="525">
        <f t="shared" si="48"/>
        <v>4540.4236799999999</v>
      </c>
      <c r="M98" s="525">
        <f t="shared" si="48"/>
        <v>4540.4236799999999</v>
      </c>
      <c r="N98" s="525">
        <f t="shared" si="48"/>
        <v>4540.4236799999999</v>
      </c>
      <c r="O98" s="525">
        <f t="shared" si="48"/>
        <v>4540.4236799999999</v>
      </c>
      <c r="P98" s="525">
        <f t="shared" si="48"/>
        <v>4540.4236799999999</v>
      </c>
      <c r="Q98" s="525">
        <f t="shared" si="48"/>
        <v>4540.4236799999999</v>
      </c>
      <c r="R98" s="525">
        <f t="shared" si="48"/>
        <v>4540.4236799999999</v>
      </c>
      <c r="S98" s="525">
        <f t="shared" si="48"/>
        <v>4540.4236799999999</v>
      </c>
      <c r="T98" s="525">
        <f t="shared" si="48"/>
        <v>4540.4236799999999</v>
      </c>
      <c r="U98" s="525">
        <f t="shared" si="48"/>
        <v>4540.4236799999999</v>
      </c>
      <c r="V98" s="525">
        <f t="shared" si="48"/>
        <v>4540.4236799999999</v>
      </c>
      <c r="W98" s="525">
        <f t="shared" si="48"/>
        <v>4540.4236799999999</v>
      </c>
      <c r="X98" s="525">
        <f t="shared" si="48"/>
        <v>4540.4236799999999</v>
      </c>
      <c r="Y98" s="525">
        <f t="shared" si="48"/>
        <v>4540.4236799999999</v>
      </c>
      <c r="Z98" s="467"/>
      <c r="AA98" s="467"/>
      <c r="AB98" s="467"/>
      <c r="AC98" s="467"/>
      <c r="AD98" s="467"/>
      <c r="AE98" s="467"/>
      <c r="AF98" s="467"/>
      <c r="AG98" s="469"/>
      <c r="AH98" s="469"/>
      <c r="AI98" s="469"/>
      <c r="AJ98" s="469"/>
      <c r="AK98" s="467"/>
      <c r="AL98" s="467"/>
      <c r="AM98" s="467"/>
      <c r="AN98" s="467"/>
      <c r="AO98" s="467"/>
      <c r="AP98" s="467"/>
      <c r="AQ98" s="468"/>
      <c r="AR98" s="486" t="s">
        <v>91</v>
      </c>
      <c r="AS98" s="493">
        <v>2.6</v>
      </c>
      <c r="AT98" s="98">
        <v>1.304</v>
      </c>
      <c r="AU98" s="472">
        <f t="shared" si="11"/>
        <v>77187.202560000005</v>
      </c>
      <c r="AV98" s="464"/>
    </row>
    <row r="99" spans="1:53" hidden="1">
      <c r="A99" s="491">
        <v>16</v>
      </c>
      <c r="B99" s="466"/>
      <c r="C99" s="467"/>
      <c r="D99" s="467"/>
      <c r="E99" s="467"/>
      <c r="F99" s="527"/>
      <c r="G99" s="527"/>
      <c r="H99" s="527"/>
      <c r="I99" s="527"/>
      <c r="J99" s="527"/>
      <c r="K99" s="527"/>
      <c r="L99" s="476">
        <f t="shared" ref="L99:AF99" si="49">$A$2*$AS$99*$AT$99</f>
        <v>4261.4415360000012</v>
      </c>
      <c r="M99" s="476">
        <f t="shared" si="49"/>
        <v>4261.4415360000012</v>
      </c>
      <c r="N99" s="476">
        <f t="shared" si="49"/>
        <v>4261.4415360000012</v>
      </c>
      <c r="O99" s="476">
        <f t="shared" si="49"/>
        <v>4261.4415360000012</v>
      </c>
      <c r="P99" s="476">
        <f t="shared" si="49"/>
        <v>4261.4415360000012</v>
      </c>
      <c r="Q99" s="476">
        <f t="shared" si="49"/>
        <v>4261.4415360000012</v>
      </c>
      <c r="R99" s="476">
        <f t="shared" si="49"/>
        <v>4261.4415360000012</v>
      </c>
      <c r="S99" s="476">
        <f t="shared" si="49"/>
        <v>4261.4415360000012</v>
      </c>
      <c r="T99" s="476">
        <f t="shared" si="49"/>
        <v>4261.4415360000012</v>
      </c>
      <c r="U99" s="476">
        <f t="shared" si="49"/>
        <v>4261.4415360000012</v>
      </c>
      <c r="V99" s="476">
        <f t="shared" si="49"/>
        <v>4261.4415360000012</v>
      </c>
      <c r="W99" s="476">
        <f t="shared" si="49"/>
        <v>4261.4415360000012</v>
      </c>
      <c r="X99" s="467"/>
      <c r="Y99" s="467"/>
      <c r="Z99" s="467"/>
      <c r="AA99" s="467"/>
      <c r="AB99" s="467"/>
      <c r="AC99" s="467"/>
      <c r="AD99" s="476">
        <f t="shared" si="49"/>
        <v>4261.4415360000012</v>
      </c>
      <c r="AE99" s="476">
        <f t="shared" si="49"/>
        <v>4261.4415360000012</v>
      </c>
      <c r="AF99" s="476">
        <f t="shared" si="49"/>
        <v>4261.4415360000012</v>
      </c>
      <c r="AG99" s="528"/>
      <c r="AH99" s="469"/>
      <c r="AI99" s="469"/>
      <c r="AJ99" s="469"/>
      <c r="AK99" s="467"/>
      <c r="AL99" s="467"/>
      <c r="AM99" s="467"/>
      <c r="AN99" s="467"/>
      <c r="AO99" s="467"/>
      <c r="AP99" s="467"/>
      <c r="AQ99" s="468"/>
      <c r="AR99" s="477" t="s">
        <v>102</v>
      </c>
      <c r="AS99" s="493">
        <v>2.56</v>
      </c>
      <c r="AT99" s="98">
        <v>1.2430000000000001</v>
      </c>
      <c r="AU99" s="472">
        <f>SUM(B99:AL99)</f>
        <v>63921.623039999999</v>
      </c>
      <c r="AV99" s="464"/>
    </row>
    <row r="100" spans="1:53" hidden="1">
      <c r="A100" s="491">
        <v>16</v>
      </c>
      <c r="B100" s="466"/>
      <c r="C100" s="529">
        <f t="shared" ref="C100:D100" si="50">$A$2*$AS$100*$AT$100</f>
        <v>3829.5227520000003</v>
      </c>
      <c r="D100" s="529">
        <f t="shared" si="50"/>
        <v>3829.5227520000003</v>
      </c>
      <c r="E100" s="467"/>
      <c r="F100" s="467"/>
      <c r="G100" s="467"/>
      <c r="H100" s="467"/>
      <c r="I100" s="467"/>
      <c r="J100" s="467"/>
      <c r="K100" s="467"/>
      <c r="L100" s="467"/>
      <c r="M100" s="467"/>
      <c r="N100" s="467"/>
      <c r="O100" s="467"/>
      <c r="P100" s="467"/>
      <c r="Q100" s="467"/>
      <c r="R100" s="467"/>
      <c r="S100" s="467"/>
      <c r="T100" s="467"/>
      <c r="U100" s="529">
        <f t="shared" ref="U100:AF100" si="51">$A$2*$AS$100*$AT$100</f>
        <v>3829.5227520000003</v>
      </c>
      <c r="V100" s="529">
        <f t="shared" si="51"/>
        <v>3829.5227520000003</v>
      </c>
      <c r="W100" s="529">
        <f t="shared" si="51"/>
        <v>3829.5227520000003</v>
      </c>
      <c r="X100" s="529">
        <f t="shared" si="51"/>
        <v>3829.5227520000003</v>
      </c>
      <c r="Y100" s="529">
        <f t="shared" si="51"/>
        <v>3829.5227520000003</v>
      </c>
      <c r="Z100" s="529">
        <f t="shared" si="51"/>
        <v>3829.5227520000003</v>
      </c>
      <c r="AA100" s="529">
        <f t="shared" si="51"/>
        <v>3829.5227520000003</v>
      </c>
      <c r="AB100" s="529">
        <f t="shared" si="51"/>
        <v>3829.5227520000003</v>
      </c>
      <c r="AC100" s="529">
        <f t="shared" si="51"/>
        <v>3829.5227520000003</v>
      </c>
      <c r="AD100" s="529">
        <f t="shared" si="51"/>
        <v>3829.5227520000003</v>
      </c>
      <c r="AE100" s="529">
        <f t="shared" si="51"/>
        <v>3829.5227520000003</v>
      </c>
      <c r="AF100" s="529">
        <f t="shared" si="51"/>
        <v>3829.5227520000003</v>
      </c>
      <c r="AG100" s="530"/>
      <c r="AH100" s="530"/>
      <c r="AI100" s="530"/>
      <c r="AJ100" s="530"/>
      <c r="AK100" s="467"/>
      <c r="AL100" s="467"/>
      <c r="AM100" s="467"/>
      <c r="AN100" s="467"/>
      <c r="AO100" s="467"/>
      <c r="AP100" s="467"/>
      <c r="AQ100" s="468"/>
      <c r="AR100" s="531" t="s">
        <v>445</v>
      </c>
      <c r="AS100" s="493">
        <v>2.68</v>
      </c>
      <c r="AT100" s="511">
        <v>1.0669999999999999</v>
      </c>
      <c r="AU100" s="472">
        <f t="shared" si="11"/>
        <v>53613.318527999989</v>
      </c>
      <c r="AV100" s="464"/>
    </row>
    <row r="101" spans="1:53" hidden="1">
      <c r="A101" s="491">
        <v>14</v>
      </c>
      <c r="B101" s="466"/>
      <c r="C101" s="467"/>
      <c r="D101" s="467"/>
      <c r="E101" s="467"/>
      <c r="F101" s="467"/>
      <c r="G101" s="467"/>
      <c r="H101" s="467"/>
      <c r="I101" s="467"/>
      <c r="J101" s="467"/>
      <c r="K101" s="467"/>
      <c r="L101" s="468"/>
      <c r="M101" s="467"/>
      <c r="N101" s="467"/>
      <c r="O101" s="467"/>
      <c r="P101" s="467"/>
      <c r="Q101" s="467"/>
      <c r="R101" s="467"/>
      <c r="S101" s="467"/>
      <c r="T101" s="467"/>
      <c r="U101" s="467"/>
      <c r="V101" s="467"/>
      <c r="W101" s="467"/>
      <c r="X101" s="467"/>
      <c r="Y101" s="527"/>
      <c r="Z101" s="527"/>
      <c r="AA101" s="527"/>
      <c r="AB101" s="527"/>
      <c r="AC101" s="467"/>
      <c r="AD101" s="467"/>
      <c r="AE101" s="467"/>
      <c r="AF101" s="467"/>
      <c r="AG101" s="469"/>
      <c r="AH101" s="469"/>
      <c r="AI101" s="469"/>
      <c r="AJ101" s="469"/>
      <c r="AK101" s="467"/>
      <c r="AL101" s="467"/>
      <c r="AM101" s="467"/>
      <c r="AN101" s="467"/>
      <c r="AO101" s="467"/>
      <c r="AP101" s="467"/>
      <c r="AQ101" s="468"/>
      <c r="AR101" s="532" t="s">
        <v>98</v>
      </c>
      <c r="AS101" s="493">
        <v>2.5499999999999998</v>
      </c>
      <c r="AT101" s="98">
        <v>1.2070000000000001</v>
      </c>
      <c r="AU101" s="472">
        <f t="shared" si="11"/>
        <v>0</v>
      </c>
      <c r="AV101" s="464"/>
    </row>
    <row r="102" spans="1:53" s="23" customFormat="1" hidden="1">
      <c r="A102" s="491">
        <v>19</v>
      </c>
      <c r="B102" s="466"/>
      <c r="C102" s="467"/>
      <c r="D102" s="467"/>
      <c r="E102" s="467"/>
      <c r="F102" s="467"/>
      <c r="G102" s="467"/>
      <c r="H102" s="467"/>
      <c r="I102" s="467"/>
      <c r="J102" s="467"/>
      <c r="K102" s="467"/>
      <c r="L102" s="468"/>
      <c r="M102" s="467"/>
      <c r="N102" s="467"/>
      <c r="O102" s="467"/>
      <c r="P102" s="467"/>
      <c r="Q102" s="467"/>
      <c r="R102" s="467"/>
      <c r="S102" s="467"/>
      <c r="T102" s="467"/>
      <c r="U102" s="467"/>
      <c r="V102" s="467"/>
      <c r="W102" s="467"/>
      <c r="X102" s="467"/>
      <c r="Y102" s="467"/>
      <c r="Z102" s="467"/>
      <c r="AA102" s="467"/>
      <c r="AB102" s="467"/>
      <c r="AC102" s="467"/>
      <c r="AD102" s="467"/>
      <c r="AE102" s="467"/>
      <c r="AF102" s="467"/>
      <c r="AG102" s="469"/>
      <c r="AH102" s="469"/>
      <c r="AI102" s="469"/>
      <c r="AJ102" s="469"/>
      <c r="AK102" s="467"/>
      <c r="AL102" s="467"/>
      <c r="AM102" s="467"/>
      <c r="AN102" s="467"/>
      <c r="AO102" s="467"/>
      <c r="AP102" s="467"/>
      <c r="AQ102" s="468"/>
      <c r="AR102" s="513" t="s">
        <v>104</v>
      </c>
      <c r="AS102" s="493">
        <v>2.14</v>
      </c>
      <c r="AT102" s="98">
        <v>1.651</v>
      </c>
      <c r="AU102" s="472">
        <f t="shared" si="11"/>
        <v>0</v>
      </c>
      <c r="AV102" s="464"/>
      <c r="AW102"/>
      <c r="AX102"/>
      <c r="AY102"/>
      <c r="AZ102"/>
      <c r="BA102"/>
    </row>
    <row r="103" spans="1:53" s="23" customFormat="1" hidden="1">
      <c r="A103" s="491">
        <v>19</v>
      </c>
      <c r="B103" s="466"/>
      <c r="C103" s="533">
        <f>$A$2*$AS$103*$AT$103</f>
        <v>5515.361280000001</v>
      </c>
      <c r="D103" s="533">
        <f t="shared" ref="D103:J103" si="52">$A$2*$AS$103*$AT$103</f>
        <v>5515.361280000001</v>
      </c>
      <c r="E103" s="533">
        <f t="shared" si="52"/>
        <v>5515.361280000001</v>
      </c>
      <c r="F103" s="533">
        <f t="shared" si="52"/>
        <v>5515.361280000001</v>
      </c>
      <c r="G103" s="533">
        <f t="shared" si="52"/>
        <v>5515.361280000001</v>
      </c>
      <c r="H103" s="533">
        <f t="shared" si="52"/>
        <v>5515.361280000001</v>
      </c>
      <c r="I103" s="533">
        <f t="shared" si="52"/>
        <v>5515.361280000001</v>
      </c>
      <c r="J103" s="533">
        <f t="shared" si="52"/>
        <v>5515.361280000001</v>
      </c>
      <c r="K103" s="533">
        <f>$A$2*$AS$103*$AT$103*0.33</f>
        <v>1820.0692224000004</v>
      </c>
      <c r="L103" s="468"/>
      <c r="M103" s="467"/>
      <c r="N103" s="467"/>
      <c r="O103" s="467"/>
      <c r="P103" s="467"/>
      <c r="Q103" s="467"/>
      <c r="R103" s="467"/>
      <c r="S103" s="467"/>
      <c r="T103" s="467"/>
      <c r="U103" s="467"/>
      <c r="V103" s="467"/>
      <c r="W103" s="533">
        <f t="shared" ref="W103:AC103" si="53">$A$2*$AS$103*$AT$103</f>
        <v>5515.361280000001</v>
      </c>
      <c r="X103" s="533">
        <f t="shared" si="53"/>
        <v>5515.361280000001</v>
      </c>
      <c r="Y103" s="533">
        <f t="shared" si="53"/>
        <v>5515.361280000001</v>
      </c>
      <c r="Z103" s="533">
        <f t="shared" si="53"/>
        <v>5515.361280000001</v>
      </c>
      <c r="AA103" s="533">
        <f t="shared" si="53"/>
        <v>5515.361280000001</v>
      </c>
      <c r="AB103" s="533">
        <f t="shared" si="53"/>
        <v>5515.361280000001</v>
      </c>
      <c r="AC103" s="533">
        <f t="shared" si="53"/>
        <v>5515.361280000001</v>
      </c>
      <c r="AD103" s="467"/>
      <c r="AE103" s="467"/>
      <c r="AF103" s="467"/>
      <c r="AG103" s="469"/>
      <c r="AH103" s="469"/>
      <c r="AI103" s="469"/>
      <c r="AJ103" s="469"/>
      <c r="AK103" s="467"/>
      <c r="AL103" s="467"/>
      <c r="AM103" s="467"/>
      <c r="AN103" s="467"/>
      <c r="AO103" s="467"/>
      <c r="AP103" s="467"/>
      <c r="AQ103" s="468"/>
      <c r="AR103" s="534" t="s">
        <v>106</v>
      </c>
      <c r="AS103" s="493">
        <v>2.2000000000000002</v>
      </c>
      <c r="AT103" s="98">
        <v>1.8720000000000001</v>
      </c>
      <c r="AU103" s="472">
        <f t="shared" si="11"/>
        <v>84550.488422399998</v>
      </c>
      <c r="AV103" s="464">
        <v>0</v>
      </c>
      <c r="AW103"/>
      <c r="AX103"/>
      <c r="AY103"/>
      <c r="AZ103"/>
      <c r="BA103"/>
    </row>
    <row r="104" spans="1:53" hidden="1">
      <c r="A104" s="491">
        <v>21</v>
      </c>
      <c r="B104" s="466"/>
      <c r="C104" s="467"/>
      <c r="D104" s="467"/>
      <c r="E104" s="467"/>
      <c r="F104" s="467"/>
      <c r="G104" s="467"/>
      <c r="H104" s="467"/>
      <c r="I104" s="467"/>
      <c r="J104" s="467"/>
      <c r="K104" s="467"/>
      <c r="L104" s="468"/>
      <c r="M104" s="467"/>
      <c r="N104" s="467"/>
      <c r="O104" s="467"/>
      <c r="P104" s="467"/>
      <c r="Q104" s="467"/>
      <c r="R104" s="467"/>
      <c r="S104" s="467"/>
      <c r="T104" s="467"/>
      <c r="U104" s="467"/>
      <c r="V104" s="467"/>
      <c r="W104" s="467"/>
      <c r="X104" s="467"/>
      <c r="Y104" s="467"/>
      <c r="Z104" s="467"/>
      <c r="AA104" s="467"/>
      <c r="AB104" s="467"/>
      <c r="AC104" s="467"/>
      <c r="AD104" s="467"/>
      <c r="AE104" s="467"/>
      <c r="AF104" s="467"/>
      <c r="AG104" s="469"/>
      <c r="AH104" s="469"/>
      <c r="AI104" s="469"/>
      <c r="AJ104" s="469"/>
      <c r="AK104" s="467"/>
      <c r="AL104" s="467"/>
      <c r="AM104" s="467"/>
      <c r="AN104" s="467"/>
      <c r="AO104" s="467"/>
      <c r="AP104" s="467"/>
      <c r="AQ104" s="468"/>
      <c r="AR104" s="535" t="s">
        <v>107</v>
      </c>
      <c r="AS104" s="493">
        <v>2.2000000000000002</v>
      </c>
      <c r="AT104" s="98">
        <v>1.0349999999999999</v>
      </c>
      <c r="AU104" s="472">
        <f t="shared" si="11"/>
        <v>0</v>
      </c>
      <c r="AV104" s="464"/>
    </row>
    <row r="105" spans="1:53" hidden="1">
      <c r="A105" s="491">
        <v>11</v>
      </c>
      <c r="B105" s="466"/>
      <c r="C105" s="467"/>
      <c r="D105" s="467"/>
      <c r="E105" s="467"/>
      <c r="F105" s="467"/>
      <c r="G105" s="467"/>
      <c r="H105" s="467"/>
      <c r="I105" s="467"/>
      <c r="J105" s="467"/>
      <c r="K105" s="467"/>
      <c r="L105" s="468"/>
      <c r="M105" s="467"/>
      <c r="N105" s="467"/>
      <c r="O105" s="467"/>
      <c r="P105" s="467"/>
      <c r="Q105" s="467"/>
      <c r="R105" s="467"/>
      <c r="S105" s="476">
        <f>$A$2*$AS$105*$AT$105</f>
        <v>2883.0297600000004</v>
      </c>
      <c r="T105" s="476">
        <f t="shared" ref="T105:U105" si="54">$A$2*$AS$105*$AT$105</f>
        <v>2883.0297600000004</v>
      </c>
      <c r="U105" s="476">
        <f t="shared" si="54"/>
        <v>2883.0297600000004</v>
      </c>
      <c r="V105" s="467"/>
      <c r="W105" s="467"/>
      <c r="X105" s="467"/>
      <c r="Y105" s="467"/>
      <c r="Z105" s="467"/>
      <c r="AA105" s="467"/>
      <c r="AB105" s="467"/>
      <c r="AC105" s="467"/>
      <c r="AD105" s="467"/>
      <c r="AE105" s="467"/>
      <c r="AF105" s="467"/>
      <c r="AG105" s="469"/>
      <c r="AH105" s="469"/>
      <c r="AI105" s="469"/>
      <c r="AJ105" s="469"/>
      <c r="AK105" s="467"/>
      <c r="AL105" s="467"/>
      <c r="AM105" s="467"/>
      <c r="AN105" s="467"/>
      <c r="AO105" s="467"/>
      <c r="AP105" s="467"/>
      <c r="AQ105" s="468"/>
      <c r="AR105" s="477" t="s">
        <v>108</v>
      </c>
      <c r="AS105" s="493">
        <v>1.95</v>
      </c>
      <c r="AT105" s="98">
        <v>1.1040000000000001</v>
      </c>
      <c r="AU105" s="472">
        <f t="shared" si="11"/>
        <v>8649.0892800000001</v>
      </c>
      <c r="AV105" s="464"/>
    </row>
    <row r="106" spans="1:53" hidden="1">
      <c r="A106" s="491">
        <v>17</v>
      </c>
      <c r="B106" s="466"/>
      <c r="C106" s="467"/>
      <c r="D106" s="467"/>
      <c r="E106" s="467"/>
      <c r="F106" s="467"/>
      <c r="G106" s="467"/>
      <c r="H106" s="467"/>
      <c r="I106" s="467"/>
      <c r="J106" s="467"/>
      <c r="K106" s="467"/>
      <c r="L106" s="467"/>
      <c r="M106" s="467"/>
      <c r="N106" s="467"/>
      <c r="O106" s="467"/>
      <c r="P106" s="467"/>
      <c r="Q106" s="467"/>
      <c r="R106" s="467"/>
      <c r="S106" s="536">
        <f t="shared" ref="S106:U106" si="55">$A$2*$AS$106*$AT$106</f>
        <v>4909.132224</v>
      </c>
      <c r="T106" s="536">
        <f t="shared" si="55"/>
        <v>4909.132224</v>
      </c>
      <c r="U106" s="536">
        <f t="shared" si="55"/>
        <v>4909.132224</v>
      </c>
      <c r="V106" s="536">
        <f>$A$2*$AS$106*$AT$106</f>
        <v>4909.132224</v>
      </c>
      <c r="W106" s="536">
        <f t="shared" ref="W106:Z106" si="56">$A$2*$AS$106*$AT$106</f>
        <v>4909.132224</v>
      </c>
      <c r="X106" s="536">
        <f t="shared" si="56"/>
        <v>4909.132224</v>
      </c>
      <c r="Y106" s="536">
        <f t="shared" si="56"/>
        <v>4909.132224</v>
      </c>
      <c r="Z106" s="536">
        <f t="shared" si="56"/>
        <v>4909.132224</v>
      </c>
      <c r="AA106" s="467"/>
      <c r="AB106" s="467"/>
      <c r="AC106" s="467"/>
      <c r="AD106" s="467"/>
      <c r="AE106" s="467"/>
      <c r="AF106" s="467"/>
      <c r="AG106" s="469"/>
      <c r="AH106" s="469"/>
      <c r="AI106" s="469"/>
      <c r="AJ106" s="469"/>
      <c r="AK106" s="467"/>
      <c r="AL106" s="467"/>
      <c r="AM106" s="467"/>
      <c r="AN106" s="467"/>
      <c r="AO106" s="467"/>
      <c r="AP106" s="467"/>
      <c r="AQ106" s="468"/>
      <c r="AR106" s="537" t="s">
        <v>116</v>
      </c>
      <c r="AS106" s="493">
        <v>2.2599999999999998</v>
      </c>
      <c r="AT106" s="98">
        <v>1.6220000000000001</v>
      </c>
      <c r="AU106" s="472">
        <f t="shared" si="11"/>
        <v>39273.057792</v>
      </c>
      <c r="AV106" s="464"/>
    </row>
    <row r="107" spans="1:53" hidden="1">
      <c r="A107" s="491">
        <v>7</v>
      </c>
      <c r="B107" s="466"/>
      <c r="C107" s="536">
        <f t="shared" ref="C107:K107" si="57">$A$2*$AS$107*$AT$107</f>
        <v>4466.7676799999999</v>
      </c>
      <c r="D107" s="536">
        <f t="shared" si="57"/>
        <v>4466.7676799999999</v>
      </c>
      <c r="E107" s="536">
        <f t="shared" si="57"/>
        <v>4466.7676799999999</v>
      </c>
      <c r="F107" s="536">
        <f t="shared" si="57"/>
        <v>4466.7676799999999</v>
      </c>
      <c r="G107" s="536">
        <f t="shared" si="57"/>
        <v>4466.7676799999999</v>
      </c>
      <c r="H107" s="536">
        <f t="shared" si="57"/>
        <v>4466.7676799999999</v>
      </c>
      <c r="I107" s="536">
        <f t="shared" si="57"/>
        <v>4466.7676799999999</v>
      </c>
      <c r="J107" s="536">
        <f t="shared" si="57"/>
        <v>4466.7676799999999</v>
      </c>
      <c r="K107" s="536">
        <f t="shared" si="57"/>
        <v>4466.7676799999999</v>
      </c>
      <c r="L107" s="467"/>
      <c r="M107" s="467"/>
      <c r="N107" s="467"/>
      <c r="O107" s="467"/>
      <c r="P107" s="467"/>
      <c r="Q107" s="467"/>
      <c r="R107" s="467"/>
      <c r="S107" s="467"/>
      <c r="T107" s="467"/>
      <c r="U107" s="467"/>
      <c r="V107" s="467"/>
      <c r="W107" s="467"/>
      <c r="X107" s="536">
        <f t="shared" ref="X107:AC107" si="58">$A$2*$AS$107*$AT$107</f>
        <v>4466.7676799999999</v>
      </c>
      <c r="Y107" s="536">
        <f t="shared" si="58"/>
        <v>4466.7676799999999</v>
      </c>
      <c r="Z107" s="536">
        <f t="shared" si="58"/>
        <v>4466.7676799999999</v>
      </c>
      <c r="AA107" s="536">
        <f t="shared" si="58"/>
        <v>4466.7676799999999</v>
      </c>
      <c r="AB107" s="536">
        <f t="shared" si="58"/>
        <v>4466.7676799999999</v>
      </c>
      <c r="AC107" s="536">
        <f t="shared" si="58"/>
        <v>4466.7676799999999</v>
      </c>
      <c r="AD107" s="467"/>
      <c r="AE107" s="467"/>
      <c r="AF107" s="467"/>
      <c r="AG107" s="469"/>
      <c r="AH107" s="469"/>
      <c r="AI107" s="469"/>
      <c r="AJ107" s="469"/>
      <c r="AK107" s="467"/>
      <c r="AL107" s="467"/>
      <c r="AM107" s="467"/>
      <c r="AN107" s="467"/>
      <c r="AO107" s="467"/>
      <c r="AP107" s="467"/>
      <c r="AQ107" s="468"/>
      <c r="AR107" s="479" t="s">
        <v>110</v>
      </c>
      <c r="AS107" s="493">
        <v>2.5499999999999998</v>
      </c>
      <c r="AT107" s="98">
        <v>1.3080000000000001</v>
      </c>
      <c r="AU107" s="472">
        <f t="shared" si="11"/>
        <v>67001.51519999998</v>
      </c>
      <c r="AV107" s="464"/>
    </row>
    <row r="108" spans="1:53" hidden="1">
      <c r="A108" s="491">
        <v>7</v>
      </c>
      <c r="B108" s="466"/>
      <c r="C108" s="467"/>
      <c r="D108" s="467"/>
      <c r="E108" s="467"/>
      <c r="F108" s="467"/>
      <c r="G108" s="467"/>
      <c r="H108" s="467"/>
      <c r="I108" s="467"/>
      <c r="J108" s="467"/>
      <c r="K108" s="467"/>
      <c r="L108" s="467"/>
      <c r="M108" s="467"/>
      <c r="N108" s="467"/>
      <c r="O108" s="467"/>
      <c r="P108" s="467"/>
      <c r="Q108" s="467"/>
      <c r="R108" s="467"/>
      <c r="S108" s="467"/>
      <c r="T108" s="467"/>
      <c r="U108" s="467"/>
      <c r="V108" s="467"/>
      <c r="W108" s="467"/>
      <c r="X108" s="467"/>
      <c r="Y108" s="467"/>
      <c r="Z108" s="467"/>
      <c r="AA108" s="467"/>
      <c r="AB108" s="467"/>
      <c r="AC108" s="467"/>
      <c r="AD108" s="467"/>
      <c r="AE108" s="467"/>
      <c r="AF108" s="467"/>
      <c r="AG108" s="469"/>
      <c r="AH108" s="469"/>
      <c r="AI108" s="469"/>
      <c r="AJ108" s="469"/>
      <c r="AK108" s="467"/>
      <c r="AL108" s="467"/>
      <c r="AM108" s="467"/>
      <c r="AN108" s="467"/>
      <c r="AO108" s="467"/>
      <c r="AP108" s="467"/>
      <c r="AQ108" s="468"/>
      <c r="AR108" s="479" t="s">
        <v>110</v>
      </c>
      <c r="AS108" s="493">
        <v>2.59</v>
      </c>
      <c r="AT108" s="98">
        <v>1.3080000000000001</v>
      </c>
      <c r="AU108" s="472">
        <f t="shared" si="11"/>
        <v>0</v>
      </c>
      <c r="AV108" s="464"/>
    </row>
    <row r="109" spans="1:53" hidden="1">
      <c r="A109" s="491">
        <v>19</v>
      </c>
      <c r="B109" s="466"/>
      <c r="C109" s="467"/>
      <c r="D109" s="467"/>
      <c r="E109" s="467"/>
      <c r="F109" s="467"/>
      <c r="G109" s="467"/>
      <c r="H109" s="467"/>
      <c r="I109" s="467"/>
      <c r="J109" s="467"/>
      <c r="K109" s="467"/>
      <c r="L109" s="468"/>
      <c r="M109" s="467"/>
      <c r="N109" s="467"/>
      <c r="O109" s="467"/>
      <c r="P109" s="467"/>
      <c r="Q109" s="467"/>
      <c r="R109" s="467"/>
      <c r="S109" s="467"/>
      <c r="T109" s="467"/>
      <c r="U109" s="467"/>
      <c r="V109" s="467"/>
      <c r="W109" s="467"/>
      <c r="X109" s="467"/>
      <c r="Y109" s="467"/>
      <c r="Z109" s="467"/>
      <c r="AA109" s="467"/>
      <c r="AB109" s="467"/>
      <c r="AC109" s="467"/>
      <c r="AD109" s="467"/>
      <c r="AE109" s="467"/>
      <c r="AF109" s="467"/>
      <c r="AG109" s="469"/>
      <c r="AH109" s="469"/>
      <c r="AI109" s="469"/>
      <c r="AJ109" s="469"/>
      <c r="AK109" s="467"/>
      <c r="AL109" s="467"/>
      <c r="AM109" s="467"/>
      <c r="AN109" s="467"/>
      <c r="AO109" s="467"/>
      <c r="AP109" s="467"/>
      <c r="AQ109" s="468"/>
      <c r="AR109" s="538" t="s">
        <v>113</v>
      </c>
      <c r="AS109" s="493">
        <v>2.7</v>
      </c>
      <c r="AT109" s="511">
        <v>1.2250000000000001</v>
      </c>
      <c r="AU109" s="472">
        <f t="shared" si="11"/>
        <v>0</v>
      </c>
      <c r="AV109" s="464"/>
    </row>
    <row r="110" spans="1:53" hidden="1">
      <c r="A110" s="491">
        <v>21</v>
      </c>
      <c r="B110" s="466"/>
      <c r="C110" s="467"/>
      <c r="D110" s="467"/>
      <c r="E110" s="467"/>
      <c r="F110" s="467"/>
      <c r="G110" s="467"/>
      <c r="H110" s="467"/>
      <c r="I110" s="467"/>
      <c r="J110" s="467"/>
      <c r="K110" s="467"/>
      <c r="L110" s="467"/>
      <c r="M110" s="467"/>
      <c r="N110" s="467"/>
      <c r="O110" s="467"/>
      <c r="P110" s="467"/>
      <c r="Q110" s="467"/>
      <c r="R110" s="467"/>
      <c r="S110" s="467"/>
      <c r="T110" s="467"/>
      <c r="U110" s="467"/>
      <c r="V110" s="467"/>
      <c r="W110" s="467"/>
      <c r="X110" s="467"/>
      <c r="Y110" s="467"/>
      <c r="Z110" s="467"/>
      <c r="AA110" s="467"/>
      <c r="AB110" s="467"/>
      <c r="AC110" s="467"/>
      <c r="AD110" s="467"/>
      <c r="AE110" s="539">
        <f>$A$2*$AS$110*$AT$110</f>
        <v>2774.3938560000001</v>
      </c>
      <c r="AF110" s="467"/>
      <c r="AG110" s="469"/>
      <c r="AH110" s="469"/>
      <c r="AI110" s="469"/>
      <c r="AJ110" s="469"/>
      <c r="AK110" s="467"/>
      <c r="AL110" s="467"/>
      <c r="AM110" s="467"/>
      <c r="AN110" s="467"/>
      <c r="AO110" s="467"/>
      <c r="AP110" s="467"/>
      <c r="AQ110" s="468"/>
      <c r="AR110" s="492" t="s">
        <v>117</v>
      </c>
      <c r="AS110" s="493">
        <v>1.92</v>
      </c>
      <c r="AT110" s="98">
        <v>1.079</v>
      </c>
      <c r="AU110" s="472">
        <f t="shared" ref="AU110:AU147" si="59">SUM(B110:AL110)</f>
        <v>2774.3938560000001</v>
      </c>
      <c r="AV110" s="464"/>
    </row>
    <row r="111" spans="1:53" hidden="1">
      <c r="A111" s="491">
        <v>9</v>
      </c>
      <c r="B111" s="466"/>
      <c r="C111" s="467"/>
      <c r="D111" s="467"/>
      <c r="E111" s="467"/>
      <c r="F111" s="467"/>
      <c r="G111" s="467"/>
      <c r="H111" s="467"/>
      <c r="I111" s="467"/>
      <c r="J111" s="467"/>
      <c r="K111" s="540">
        <f t="shared" ref="K111:Q111" si="60">$A$2*$AS$111*$AT$111</f>
        <v>4505.1759360000005</v>
      </c>
      <c r="L111" s="540">
        <f t="shared" si="60"/>
        <v>4505.1759360000005</v>
      </c>
      <c r="M111" s="540">
        <f t="shared" si="60"/>
        <v>4505.1759360000005</v>
      </c>
      <c r="N111" s="540">
        <f t="shared" si="60"/>
        <v>4505.1759360000005</v>
      </c>
      <c r="O111" s="540">
        <f t="shared" si="60"/>
        <v>4505.1759360000005</v>
      </c>
      <c r="P111" s="540">
        <f t="shared" si="60"/>
        <v>4505.1759360000005</v>
      </c>
      <c r="Q111" s="540">
        <f t="shared" si="60"/>
        <v>4505.1759360000005</v>
      </c>
      <c r="R111" s="467"/>
      <c r="S111" s="467"/>
      <c r="T111" s="467"/>
      <c r="U111" s="467"/>
      <c r="V111" s="467"/>
      <c r="W111" s="467"/>
      <c r="X111" s="467"/>
      <c r="Y111" s="467"/>
      <c r="Z111" s="467"/>
      <c r="AA111" s="467"/>
      <c r="AB111" s="467"/>
      <c r="AC111" s="467"/>
      <c r="AD111" s="467"/>
      <c r="AE111" s="467"/>
      <c r="AF111" s="467"/>
      <c r="AG111" s="469"/>
      <c r="AH111" s="469"/>
      <c r="AI111" s="469"/>
      <c r="AJ111" s="469"/>
      <c r="AK111" s="467"/>
      <c r="AL111" s="467"/>
      <c r="AM111" s="467"/>
      <c r="AN111" s="467"/>
      <c r="AO111" s="467"/>
      <c r="AP111" s="467"/>
      <c r="AQ111" s="468"/>
      <c r="AR111" s="507" t="s">
        <v>119</v>
      </c>
      <c r="AS111" s="493">
        <v>2.62</v>
      </c>
      <c r="AT111" s="98">
        <v>1.284</v>
      </c>
      <c r="AU111" s="472">
        <f t="shared" si="59"/>
        <v>31536.231552000001</v>
      </c>
      <c r="AV111" s="464"/>
    </row>
    <row r="112" spans="1:53" hidden="1">
      <c r="A112" s="491">
        <v>23</v>
      </c>
      <c r="B112" s="466"/>
      <c r="C112" s="467"/>
      <c r="D112" s="467"/>
      <c r="E112" s="467"/>
      <c r="F112" s="467"/>
      <c r="G112" s="467"/>
      <c r="H112" s="467"/>
      <c r="I112" s="467"/>
      <c r="J112" s="467"/>
      <c r="K112" s="467"/>
      <c r="L112" s="468"/>
      <c r="M112" s="467"/>
      <c r="N112" s="467"/>
      <c r="O112" s="467"/>
      <c r="P112" s="541">
        <f>$A$2*$AS$112*$AT$112</f>
        <v>2209.3585920000005</v>
      </c>
      <c r="Q112" s="541">
        <f t="shared" ref="Q112:R112" si="61">$A$2*$AS$112*$AT$112</f>
        <v>2209.3585920000005</v>
      </c>
      <c r="R112" s="541">
        <f t="shared" si="61"/>
        <v>2209.3585920000005</v>
      </c>
      <c r="S112" s="467"/>
      <c r="T112" s="467"/>
      <c r="U112" s="467"/>
      <c r="V112" s="467"/>
      <c r="W112" s="467"/>
      <c r="X112" s="467"/>
      <c r="Y112" s="467"/>
      <c r="Z112" s="467"/>
      <c r="AA112" s="467"/>
      <c r="AB112" s="467"/>
      <c r="AC112" s="467"/>
      <c r="AD112" s="467"/>
      <c r="AE112" s="467"/>
      <c r="AF112" s="467"/>
      <c r="AG112" s="469"/>
      <c r="AH112" s="469"/>
      <c r="AI112" s="469"/>
      <c r="AJ112" s="469"/>
      <c r="AK112" s="467"/>
      <c r="AL112" s="467"/>
      <c r="AM112" s="467"/>
      <c r="AN112" s="467"/>
      <c r="AO112" s="467"/>
      <c r="AP112" s="467"/>
      <c r="AQ112" s="468"/>
      <c r="AR112" s="542" t="s">
        <v>120</v>
      </c>
      <c r="AS112" s="493">
        <v>9.82</v>
      </c>
      <c r="AT112" s="98">
        <v>0.16800000000000001</v>
      </c>
      <c r="AU112" s="472">
        <f t="shared" si="59"/>
        <v>6628.0757760000015</v>
      </c>
      <c r="AV112" s="464"/>
    </row>
    <row r="113" spans="1:53" hidden="1">
      <c r="A113" s="491">
        <v>20</v>
      </c>
      <c r="B113" s="466"/>
      <c r="C113" s="543">
        <f t="shared" ref="C113:AF113" si="62">$A$2*$AS$113*$AT$113</f>
        <v>2782.0540800000003</v>
      </c>
      <c r="D113" s="543">
        <f t="shared" si="62"/>
        <v>2782.0540800000003</v>
      </c>
      <c r="E113" s="543">
        <f t="shared" si="62"/>
        <v>2782.0540800000003</v>
      </c>
      <c r="F113" s="543">
        <f t="shared" si="62"/>
        <v>2782.0540800000003</v>
      </c>
      <c r="G113" s="543">
        <f t="shared" si="62"/>
        <v>2782.0540800000003</v>
      </c>
      <c r="H113" s="543">
        <f t="shared" si="62"/>
        <v>2782.0540800000003</v>
      </c>
      <c r="I113" s="543">
        <f t="shared" si="62"/>
        <v>2782.0540800000003</v>
      </c>
      <c r="J113" s="543">
        <f t="shared" si="62"/>
        <v>2782.0540800000003</v>
      </c>
      <c r="K113" s="543">
        <f t="shared" si="62"/>
        <v>2782.0540800000003</v>
      </c>
      <c r="L113" s="543">
        <f t="shared" si="62"/>
        <v>2782.0540800000003</v>
      </c>
      <c r="M113" s="543">
        <f t="shared" si="62"/>
        <v>2782.0540800000003</v>
      </c>
      <c r="N113" s="543">
        <f t="shared" si="62"/>
        <v>2782.0540800000003</v>
      </c>
      <c r="O113" s="543">
        <f t="shared" si="62"/>
        <v>2782.0540800000003</v>
      </c>
      <c r="P113" s="543">
        <f t="shared" si="62"/>
        <v>2782.0540800000003</v>
      </c>
      <c r="Q113" s="543">
        <f t="shared" si="62"/>
        <v>2782.0540800000003</v>
      </c>
      <c r="R113" s="543">
        <f t="shared" si="62"/>
        <v>2782.0540800000003</v>
      </c>
      <c r="S113" s="543">
        <f t="shared" si="62"/>
        <v>2782.0540800000003</v>
      </c>
      <c r="T113" s="543">
        <f t="shared" si="62"/>
        <v>2782.0540800000003</v>
      </c>
      <c r="U113" s="543">
        <f t="shared" si="62"/>
        <v>2782.0540800000003</v>
      </c>
      <c r="V113" s="543">
        <f t="shared" si="62"/>
        <v>2782.0540800000003</v>
      </c>
      <c r="W113" s="543">
        <f t="shared" si="62"/>
        <v>2782.0540800000003</v>
      </c>
      <c r="X113" s="543">
        <f t="shared" si="62"/>
        <v>2782.0540800000003</v>
      </c>
      <c r="Y113" s="543">
        <f t="shared" si="62"/>
        <v>2782.0540800000003</v>
      </c>
      <c r="Z113" s="543">
        <f t="shared" si="62"/>
        <v>2782.0540800000003</v>
      </c>
      <c r="AA113" s="543">
        <f t="shared" si="62"/>
        <v>2782.0540800000003</v>
      </c>
      <c r="AB113" s="543">
        <f t="shared" si="62"/>
        <v>2782.0540800000003</v>
      </c>
      <c r="AC113" s="543">
        <f t="shared" si="62"/>
        <v>2782.0540800000003</v>
      </c>
      <c r="AD113" s="543">
        <f t="shared" si="62"/>
        <v>2782.0540800000003</v>
      </c>
      <c r="AE113" s="543">
        <f t="shared" si="62"/>
        <v>2782.0540800000003</v>
      </c>
      <c r="AF113" s="543">
        <f t="shared" si="62"/>
        <v>2782.0540800000003</v>
      </c>
      <c r="AG113" s="469"/>
      <c r="AH113" s="469"/>
      <c r="AI113" s="469"/>
      <c r="AJ113" s="469"/>
      <c r="AK113" s="467"/>
      <c r="AL113" s="467"/>
      <c r="AM113" s="467"/>
      <c r="AN113" s="467"/>
      <c r="AO113" s="467"/>
      <c r="AP113" s="467"/>
      <c r="AQ113" s="468"/>
      <c r="AR113" s="480" t="s">
        <v>122</v>
      </c>
      <c r="AS113" s="493">
        <v>12.22</v>
      </c>
      <c r="AT113" s="98">
        <v>0.17</v>
      </c>
      <c r="AU113" s="472">
        <f t="shared" si="59"/>
        <v>83461.622400000037</v>
      </c>
      <c r="AV113" s="464"/>
    </row>
    <row r="114" spans="1:53" s="23" customFormat="1" hidden="1">
      <c r="A114" s="491">
        <v>13</v>
      </c>
      <c r="B114" s="466"/>
      <c r="C114" s="467"/>
      <c r="D114" s="467"/>
      <c r="E114" s="467"/>
      <c r="F114" s="467"/>
      <c r="G114" s="467"/>
      <c r="H114" s="467"/>
      <c r="I114" s="467"/>
      <c r="J114" s="467"/>
      <c r="K114" s="467"/>
      <c r="L114" s="467"/>
      <c r="M114" s="467"/>
      <c r="N114" s="467"/>
      <c r="O114" s="467"/>
      <c r="P114" s="467"/>
      <c r="Q114" s="467"/>
      <c r="R114" s="467"/>
      <c r="S114" s="467"/>
      <c r="T114" s="467"/>
      <c r="U114" s="467"/>
      <c r="V114" s="467"/>
      <c r="W114" s="467"/>
      <c r="X114" s="467"/>
      <c r="Y114" s="467"/>
      <c r="Z114" s="467"/>
      <c r="AA114" s="467"/>
      <c r="AB114" s="467"/>
      <c r="AC114" s="467"/>
      <c r="AD114" s="467"/>
      <c r="AE114" s="467"/>
      <c r="AF114" s="467"/>
      <c r="AG114" s="469"/>
      <c r="AH114" s="469"/>
      <c r="AI114" s="469"/>
      <c r="AJ114" s="469"/>
      <c r="AK114" s="467"/>
      <c r="AL114" s="467"/>
      <c r="AM114" s="467"/>
      <c r="AN114" s="467"/>
      <c r="AO114" s="467"/>
      <c r="AP114" s="467"/>
      <c r="AQ114" s="468"/>
      <c r="AR114" s="480" t="s">
        <v>122</v>
      </c>
      <c r="AS114" s="493">
        <v>14.09</v>
      </c>
      <c r="AT114" s="98">
        <v>0.17</v>
      </c>
      <c r="AU114" s="472">
        <f t="shared" si="59"/>
        <v>0</v>
      </c>
      <c r="AV114" s="464"/>
      <c r="AW114"/>
      <c r="AX114"/>
      <c r="AY114"/>
      <c r="AZ114"/>
      <c r="BA114"/>
    </row>
    <row r="115" spans="1:53" hidden="1">
      <c r="A115" s="491">
        <v>13</v>
      </c>
      <c r="B115" s="466"/>
      <c r="C115" s="467"/>
      <c r="D115" s="467"/>
      <c r="E115" s="467"/>
      <c r="F115" s="467"/>
      <c r="G115" s="467"/>
      <c r="H115" s="467"/>
      <c r="I115" s="467"/>
      <c r="J115" s="467"/>
      <c r="K115" s="467"/>
      <c r="L115" s="467"/>
      <c r="M115" s="467"/>
      <c r="N115" s="467"/>
      <c r="O115" s="467"/>
      <c r="P115" s="467"/>
      <c r="Q115" s="467"/>
      <c r="R115" s="467"/>
      <c r="S115" s="467"/>
      <c r="T115" s="467"/>
      <c r="U115" s="544">
        <f t="shared" ref="U115:Y115" si="63">$A$2*$AS$115*$AT$115</f>
        <v>2246.5213920000006</v>
      </c>
      <c r="V115" s="544">
        <f t="shared" si="63"/>
        <v>2246.5213920000006</v>
      </c>
      <c r="W115" s="544">
        <f t="shared" si="63"/>
        <v>2246.5213920000006</v>
      </c>
      <c r="X115" s="544">
        <f t="shared" si="63"/>
        <v>2246.5213920000006</v>
      </c>
      <c r="Y115" s="544">
        <f t="shared" si="63"/>
        <v>2246.5213920000006</v>
      </c>
      <c r="Z115" s="544">
        <f>$A$2*$AS$115*$AT$115</f>
        <v>2246.5213920000006</v>
      </c>
      <c r="AA115" s="467"/>
      <c r="AB115" s="467"/>
      <c r="AC115" s="467"/>
      <c r="AD115" s="467"/>
      <c r="AE115" s="467"/>
      <c r="AF115" s="467"/>
      <c r="AG115" s="469"/>
      <c r="AH115" s="469"/>
      <c r="AI115" s="469"/>
      <c r="AJ115" s="469"/>
      <c r="AK115" s="467"/>
      <c r="AL115" s="467"/>
      <c r="AM115" s="467"/>
      <c r="AN115" s="467"/>
      <c r="AO115" s="467"/>
      <c r="AP115" s="467"/>
      <c r="AQ115" s="468"/>
      <c r="AR115" s="545" t="s">
        <v>123</v>
      </c>
      <c r="AS115" s="493">
        <v>9.81</v>
      </c>
      <c r="AT115" s="98">
        <v>0.17100000000000001</v>
      </c>
      <c r="AU115" s="472">
        <f t="shared" si="59"/>
        <v>13479.128352000003</v>
      </c>
      <c r="AV115" s="464"/>
    </row>
    <row r="116" spans="1:53" hidden="1">
      <c r="A116" s="491">
        <v>12</v>
      </c>
      <c r="B116" s="466"/>
      <c r="C116" s="467"/>
      <c r="D116" s="467"/>
      <c r="E116" s="467"/>
      <c r="F116" s="467"/>
      <c r="G116" s="467"/>
      <c r="H116" s="467"/>
      <c r="I116" s="467"/>
      <c r="J116" s="467"/>
      <c r="K116" s="467"/>
      <c r="L116" s="467"/>
      <c r="M116" s="467"/>
      <c r="N116" s="467"/>
      <c r="O116" s="467"/>
      <c r="P116" s="467"/>
      <c r="Q116" s="467"/>
      <c r="R116" s="467"/>
      <c r="S116" s="467"/>
      <c r="T116" s="467"/>
      <c r="U116" s="467"/>
      <c r="V116" s="467"/>
      <c r="W116" s="467"/>
      <c r="X116" s="467"/>
      <c r="Y116" s="467"/>
      <c r="Z116" s="467"/>
      <c r="AA116" s="467"/>
      <c r="AB116" s="467"/>
      <c r="AC116" s="467"/>
      <c r="AD116" s="467"/>
      <c r="AE116" s="467"/>
      <c r="AF116" s="467"/>
      <c r="AG116" s="469"/>
      <c r="AH116" s="469"/>
      <c r="AI116" s="469"/>
      <c r="AJ116" s="469"/>
      <c r="AK116" s="467"/>
      <c r="AL116" s="467"/>
      <c r="AM116" s="467"/>
      <c r="AN116" s="467"/>
      <c r="AO116" s="467"/>
      <c r="AP116" s="467"/>
      <c r="AQ116" s="468"/>
      <c r="AR116" s="482" t="s">
        <v>125</v>
      </c>
      <c r="AS116" s="493">
        <v>14.55</v>
      </c>
      <c r="AT116" s="98">
        <v>0.185</v>
      </c>
      <c r="AU116" s="472">
        <f t="shared" si="59"/>
        <v>0</v>
      </c>
      <c r="AV116" s="464"/>
    </row>
    <row r="117" spans="1:53" hidden="1">
      <c r="A117" s="491">
        <v>12</v>
      </c>
      <c r="B117" s="466"/>
      <c r="C117" s="546">
        <f t="shared" ref="C117:AF117" si="64">$A$2*$AS$117*$AT$117</f>
        <v>2990.3666400000002</v>
      </c>
      <c r="D117" s="546">
        <f t="shared" si="64"/>
        <v>2990.3666400000002</v>
      </c>
      <c r="E117" s="546">
        <f t="shared" si="64"/>
        <v>2990.3666400000002</v>
      </c>
      <c r="F117" s="546">
        <f t="shared" si="64"/>
        <v>2990.3666400000002</v>
      </c>
      <c r="G117" s="546">
        <f t="shared" si="64"/>
        <v>2990.3666400000002</v>
      </c>
      <c r="H117" s="546">
        <f t="shared" si="64"/>
        <v>2990.3666400000002</v>
      </c>
      <c r="I117" s="546">
        <f t="shared" si="64"/>
        <v>2990.3666400000002</v>
      </c>
      <c r="J117" s="546">
        <f t="shared" si="64"/>
        <v>2990.3666400000002</v>
      </c>
      <c r="K117" s="546">
        <f t="shared" si="64"/>
        <v>2990.3666400000002</v>
      </c>
      <c r="L117" s="546">
        <f t="shared" si="64"/>
        <v>2990.3666400000002</v>
      </c>
      <c r="M117" s="546">
        <f t="shared" si="64"/>
        <v>2990.3666400000002</v>
      </c>
      <c r="N117" s="546">
        <f t="shared" si="64"/>
        <v>2990.3666400000002</v>
      </c>
      <c r="O117" s="546">
        <f t="shared" si="64"/>
        <v>2990.3666400000002</v>
      </c>
      <c r="P117" s="546">
        <f t="shared" si="64"/>
        <v>2990.3666400000002</v>
      </c>
      <c r="Q117" s="546">
        <f t="shared" si="64"/>
        <v>2990.3666400000002</v>
      </c>
      <c r="R117" s="546">
        <f t="shared" si="64"/>
        <v>2990.3666400000002</v>
      </c>
      <c r="S117" s="546">
        <f t="shared" si="64"/>
        <v>2990.3666400000002</v>
      </c>
      <c r="T117" s="546">
        <f t="shared" si="64"/>
        <v>2990.3666400000002</v>
      </c>
      <c r="U117" s="546">
        <f t="shared" si="64"/>
        <v>2990.3666400000002</v>
      </c>
      <c r="V117" s="546">
        <f t="shared" si="64"/>
        <v>2990.3666400000002</v>
      </c>
      <c r="W117" s="546">
        <f t="shared" si="64"/>
        <v>2990.3666400000002</v>
      </c>
      <c r="X117" s="546">
        <f t="shared" si="64"/>
        <v>2990.3666400000002</v>
      </c>
      <c r="Y117" s="546">
        <f t="shared" si="64"/>
        <v>2990.3666400000002</v>
      </c>
      <c r="Z117" s="546">
        <f t="shared" si="64"/>
        <v>2990.3666400000002</v>
      </c>
      <c r="AA117" s="546">
        <f t="shared" si="64"/>
        <v>2990.3666400000002</v>
      </c>
      <c r="AB117" s="546">
        <f t="shared" si="64"/>
        <v>2990.3666400000002</v>
      </c>
      <c r="AC117" s="546">
        <f t="shared" si="64"/>
        <v>2990.3666400000002</v>
      </c>
      <c r="AD117" s="546">
        <f t="shared" si="64"/>
        <v>2990.3666400000002</v>
      </c>
      <c r="AE117" s="546">
        <f t="shared" si="64"/>
        <v>2990.3666400000002</v>
      </c>
      <c r="AF117" s="546">
        <f t="shared" si="64"/>
        <v>2990.3666400000002</v>
      </c>
      <c r="AG117" s="499"/>
      <c r="AH117" s="499"/>
      <c r="AI117" s="499"/>
      <c r="AJ117" s="499"/>
      <c r="AK117" s="467"/>
      <c r="AL117" s="467"/>
      <c r="AM117" s="467"/>
      <c r="AN117" s="467"/>
      <c r="AO117" s="467"/>
      <c r="AP117" s="467"/>
      <c r="AQ117" s="468"/>
      <c r="AR117" s="482" t="s">
        <v>125</v>
      </c>
      <c r="AS117" s="493">
        <v>12.07</v>
      </c>
      <c r="AT117" s="98">
        <v>0.185</v>
      </c>
      <c r="AU117" s="472">
        <f t="shared" si="59"/>
        <v>89710.999199999962</v>
      </c>
      <c r="AV117" s="464"/>
    </row>
    <row r="118" spans="1:53" hidden="1">
      <c r="A118" s="491">
        <v>13</v>
      </c>
      <c r="B118" s="466"/>
      <c r="C118" s="467"/>
      <c r="D118" s="467"/>
      <c r="E118" s="467"/>
      <c r="F118" s="467"/>
      <c r="G118" s="467"/>
      <c r="H118" s="467"/>
      <c r="I118" s="467"/>
      <c r="J118" s="467"/>
      <c r="K118" s="467"/>
      <c r="L118" s="467"/>
      <c r="M118" s="467"/>
      <c r="N118" s="467"/>
      <c r="O118" s="467"/>
      <c r="P118" s="467"/>
      <c r="Q118" s="467"/>
      <c r="R118" s="467"/>
      <c r="S118" s="467"/>
      <c r="T118" s="467"/>
      <c r="U118" s="467"/>
      <c r="V118" s="467"/>
      <c r="W118" s="467"/>
      <c r="X118" s="467"/>
      <c r="Y118" s="467"/>
      <c r="Z118" s="467"/>
      <c r="AA118" s="467"/>
      <c r="AB118" s="467"/>
      <c r="AC118" s="467"/>
      <c r="AD118" s="467"/>
      <c r="AE118" s="467"/>
      <c r="AF118" s="467"/>
      <c r="AG118" s="469"/>
      <c r="AH118" s="469"/>
      <c r="AI118" s="469"/>
      <c r="AJ118" s="469"/>
      <c r="AK118" s="467"/>
      <c r="AL118" s="467"/>
      <c r="AM118" s="467"/>
      <c r="AN118" s="467"/>
      <c r="AO118" s="467"/>
      <c r="AP118" s="467"/>
      <c r="AQ118" s="468"/>
      <c r="AR118" s="482" t="s">
        <v>125</v>
      </c>
      <c r="AS118" s="493">
        <v>10.1</v>
      </c>
      <c r="AT118" s="98">
        <v>0.185</v>
      </c>
      <c r="AU118" s="472">
        <f t="shared" si="59"/>
        <v>0</v>
      </c>
      <c r="AV118" s="464"/>
    </row>
    <row r="119" spans="1:53" s="23" customFormat="1" hidden="1">
      <c r="A119" s="491">
        <v>23</v>
      </c>
      <c r="B119" s="466"/>
      <c r="C119" s="476">
        <f t="shared" ref="C119:E119" si="65">$A$2*$AS$119*$AT$119</f>
        <v>1929.4390080000003</v>
      </c>
      <c r="D119" s="476">
        <f t="shared" si="65"/>
        <v>1929.4390080000003</v>
      </c>
      <c r="E119" s="476">
        <f t="shared" si="65"/>
        <v>1929.4390080000003</v>
      </c>
      <c r="F119" s="467"/>
      <c r="G119" s="467"/>
      <c r="H119" s="467"/>
      <c r="I119" s="467"/>
      <c r="J119" s="467"/>
      <c r="K119" s="467"/>
      <c r="L119" s="468"/>
      <c r="M119" s="467"/>
      <c r="N119" s="467"/>
      <c r="O119" s="467"/>
      <c r="P119" s="467"/>
      <c r="Q119" s="467"/>
      <c r="R119" s="467"/>
      <c r="S119" s="467"/>
      <c r="T119" s="467"/>
      <c r="U119" s="467"/>
      <c r="V119" s="467"/>
      <c r="W119" s="467"/>
      <c r="X119" s="467"/>
      <c r="Y119" s="467"/>
      <c r="Z119" s="467"/>
      <c r="AA119" s="467"/>
      <c r="AB119" s="467"/>
      <c r="AC119" s="467"/>
      <c r="AD119" s="467"/>
      <c r="AE119" s="467"/>
      <c r="AF119" s="467"/>
      <c r="AG119" s="528"/>
      <c r="AH119" s="469"/>
      <c r="AI119" s="469"/>
      <c r="AJ119" s="469"/>
      <c r="AK119" s="467"/>
      <c r="AL119" s="467"/>
      <c r="AM119" s="467"/>
      <c r="AN119" s="467"/>
      <c r="AO119" s="467"/>
      <c r="AP119" s="467"/>
      <c r="AQ119" s="468"/>
      <c r="AR119" s="477" t="s">
        <v>126</v>
      </c>
      <c r="AS119" s="493">
        <v>5.74</v>
      </c>
      <c r="AT119" s="98">
        <v>0.251</v>
      </c>
      <c r="AU119" s="472">
        <f t="shared" si="59"/>
        <v>5788.3170240000009</v>
      </c>
      <c r="AV119" s="464"/>
      <c r="AW119"/>
      <c r="AX119"/>
      <c r="AY119"/>
      <c r="AZ119"/>
      <c r="BA119"/>
    </row>
    <row r="120" spans="1:53" s="23" customFormat="1" hidden="1">
      <c r="A120" s="491">
        <v>23</v>
      </c>
      <c r="B120" s="466"/>
      <c r="C120" s="467"/>
      <c r="D120" s="467"/>
      <c r="E120" s="467"/>
      <c r="F120" s="467"/>
      <c r="G120" s="467"/>
      <c r="H120" s="467"/>
      <c r="I120" s="467"/>
      <c r="J120" s="467"/>
      <c r="K120" s="467"/>
      <c r="L120" s="468"/>
      <c r="M120" s="467"/>
      <c r="N120" s="467"/>
      <c r="O120" s="467"/>
      <c r="P120" s="467"/>
      <c r="Q120" s="467"/>
      <c r="R120" s="467"/>
      <c r="S120" s="467"/>
      <c r="T120" s="467"/>
      <c r="U120" s="467"/>
      <c r="V120" s="467"/>
      <c r="W120" s="467"/>
      <c r="X120" s="467"/>
      <c r="Y120" s="467"/>
      <c r="Z120" s="467"/>
      <c r="AA120" s="467"/>
      <c r="AB120" s="467"/>
      <c r="AC120" s="467"/>
      <c r="AD120" s="467"/>
      <c r="AE120" s="467"/>
      <c r="AF120" s="547">
        <f>$A$2*$AS$120*$AT$120</f>
        <v>1967.8204800000003</v>
      </c>
      <c r="AG120" s="469"/>
      <c r="AH120" s="469"/>
      <c r="AI120" s="469"/>
      <c r="AJ120" s="469"/>
      <c r="AK120" s="467"/>
      <c r="AL120" s="467"/>
      <c r="AM120" s="467"/>
      <c r="AN120" s="467"/>
      <c r="AO120" s="467"/>
      <c r="AP120" s="467"/>
      <c r="AQ120" s="468"/>
      <c r="AR120" s="547" t="s">
        <v>128</v>
      </c>
      <c r="AS120" s="493">
        <v>4.74</v>
      </c>
      <c r="AT120" s="98">
        <v>0.31</v>
      </c>
      <c r="AU120" s="472">
        <f t="shared" si="59"/>
        <v>1967.8204800000003</v>
      </c>
      <c r="AV120" s="464"/>
      <c r="AW120"/>
      <c r="AX120"/>
      <c r="AY120"/>
      <c r="AZ120"/>
      <c r="BA120"/>
    </row>
    <row r="121" spans="1:53" hidden="1">
      <c r="A121" s="491">
        <v>21</v>
      </c>
      <c r="B121" s="466"/>
      <c r="C121" s="467"/>
      <c r="D121" s="467"/>
      <c r="E121" s="467"/>
      <c r="F121" s="467"/>
      <c r="G121" s="467"/>
      <c r="H121" s="467"/>
      <c r="I121" s="467"/>
      <c r="J121" s="467"/>
      <c r="K121" s="467"/>
      <c r="L121" s="468"/>
      <c r="M121" s="467"/>
      <c r="N121" s="467"/>
      <c r="O121" s="467"/>
      <c r="P121" s="467"/>
      <c r="Q121" s="467"/>
      <c r="R121" s="467"/>
      <c r="S121" s="467"/>
      <c r="T121" s="467"/>
      <c r="U121" s="467"/>
      <c r="V121" s="467"/>
      <c r="W121" s="467"/>
      <c r="X121" s="467"/>
      <c r="Y121" s="467"/>
      <c r="Z121" s="467"/>
      <c r="AA121" s="467"/>
      <c r="AB121" s="467"/>
      <c r="AC121" s="467"/>
      <c r="AD121" s="467"/>
      <c r="AE121" s="467"/>
      <c r="AF121" s="467"/>
      <c r="AG121" s="469"/>
      <c r="AH121" s="469"/>
      <c r="AI121" s="469"/>
      <c r="AJ121" s="469"/>
      <c r="AK121" s="467"/>
      <c r="AL121" s="467"/>
      <c r="AM121" s="467"/>
      <c r="AN121" s="467"/>
      <c r="AO121" s="467"/>
      <c r="AP121" s="467"/>
      <c r="AQ121" s="468"/>
      <c r="AR121" s="492" t="s">
        <v>129</v>
      </c>
      <c r="AS121" s="493">
        <v>3.04</v>
      </c>
      <c r="AT121" s="98">
        <v>0.28399999999999997</v>
      </c>
      <c r="AU121" s="472">
        <f t="shared" si="59"/>
        <v>0</v>
      </c>
      <c r="AV121" s="464"/>
    </row>
    <row r="122" spans="1:53" hidden="1">
      <c r="A122" s="491">
        <v>21</v>
      </c>
      <c r="B122" s="466"/>
      <c r="C122" s="467"/>
      <c r="D122" s="467"/>
      <c r="E122" s="467"/>
      <c r="F122" s="467"/>
      <c r="G122" s="467"/>
      <c r="H122" s="467"/>
      <c r="I122" s="467"/>
      <c r="J122" s="467"/>
      <c r="K122" s="539"/>
      <c r="L122" s="548"/>
      <c r="M122" s="467"/>
      <c r="N122" s="539"/>
      <c r="O122" s="539"/>
      <c r="P122" s="539"/>
      <c r="Q122" s="539"/>
      <c r="R122" s="539"/>
      <c r="S122" s="539"/>
      <c r="T122" s="539">
        <f>$A$2*$AT$122*$AS$122</f>
        <v>1451.9606400000002</v>
      </c>
      <c r="U122" s="539">
        <f>$A$2*$AT$122*$AS$122</f>
        <v>1451.9606400000002</v>
      </c>
      <c r="V122" s="467"/>
      <c r="W122" s="467"/>
      <c r="X122" s="467"/>
      <c r="Y122" s="467"/>
      <c r="Z122" s="467"/>
      <c r="AA122" s="467"/>
      <c r="AB122" s="467"/>
      <c r="AC122" s="467"/>
      <c r="AD122" s="467"/>
      <c r="AE122" s="467"/>
      <c r="AF122" s="467"/>
      <c r="AG122" s="469"/>
      <c r="AH122" s="469"/>
      <c r="AI122" s="469"/>
      <c r="AJ122" s="469"/>
      <c r="AK122" s="467"/>
      <c r="AL122" s="467"/>
      <c r="AM122" s="467"/>
      <c r="AN122" s="467"/>
      <c r="AO122" s="467"/>
      <c r="AP122" s="467"/>
      <c r="AQ122" s="468"/>
      <c r="AR122" s="492" t="s">
        <v>131</v>
      </c>
      <c r="AS122" s="493">
        <v>2.6</v>
      </c>
      <c r="AT122" s="98">
        <v>0.41699999999999998</v>
      </c>
      <c r="AU122" s="472">
        <f t="shared" si="59"/>
        <v>2903.9212800000005</v>
      </c>
      <c r="AV122" s="464"/>
    </row>
    <row r="123" spans="1:53" hidden="1">
      <c r="A123" s="491">
        <v>21</v>
      </c>
      <c r="B123" s="466"/>
      <c r="C123" s="467"/>
      <c r="D123" s="467"/>
      <c r="E123" s="467"/>
      <c r="F123" s="467"/>
      <c r="G123" s="467"/>
      <c r="H123" s="467"/>
      <c r="I123" s="467"/>
      <c r="J123" s="467"/>
      <c r="K123" s="467"/>
      <c r="L123" s="468"/>
      <c r="M123" s="467"/>
      <c r="N123" s="467"/>
      <c r="O123" s="467"/>
      <c r="P123" s="467"/>
      <c r="Q123" s="467"/>
      <c r="R123" s="467"/>
      <c r="S123" s="467"/>
      <c r="T123" s="467"/>
      <c r="U123" s="467"/>
      <c r="V123" s="467"/>
      <c r="W123" s="467"/>
      <c r="X123" s="467"/>
      <c r="Y123" s="467"/>
      <c r="Z123" s="467"/>
      <c r="AA123" s="467"/>
      <c r="AB123" s="467"/>
      <c r="AC123" s="467"/>
      <c r="AD123" s="467"/>
      <c r="AE123" s="467"/>
      <c r="AF123" s="467"/>
      <c r="AG123" s="469"/>
      <c r="AH123" s="469"/>
      <c r="AI123" s="469"/>
      <c r="AJ123" s="469"/>
      <c r="AK123" s="467"/>
      <c r="AL123" s="467"/>
      <c r="AM123" s="467"/>
      <c r="AN123" s="467"/>
      <c r="AO123" s="467"/>
      <c r="AP123" s="467"/>
      <c r="AQ123" s="468"/>
      <c r="AR123" s="492" t="s">
        <v>132</v>
      </c>
      <c r="AS123" s="493">
        <v>2.64</v>
      </c>
      <c r="AT123" s="98">
        <v>0.29799999999999999</v>
      </c>
      <c r="AU123" s="472">
        <f t="shared" si="59"/>
        <v>0</v>
      </c>
      <c r="AV123" s="464"/>
    </row>
    <row r="124" spans="1:53" s="23" customFormat="1" hidden="1">
      <c r="A124" s="491">
        <v>21</v>
      </c>
      <c r="B124" s="466"/>
      <c r="C124" s="467"/>
      <c r="D124" s="467"/>
      <c r="E124" s="467"/>
      <c r="F124" s="467"/>
      <c r="G124" s="467"/>
      <c r="H124" s="467"/>
      <c r="I124" s="467"/>
      <c r="J124" s="467"/>
      <c r="K124" s="467"/>
      <c r="L124" s="468"/>
      <c r="M124" s="467"/>
      <c r="N124" s="467"/>
      <c r="O124" s="467"/>
      <c r="P124" s="467"/>
      <c r="Q124" s="467"/>
      <c r="R124" s="467"/>
      <c r="S124" s="467"/>
      <c r="T124" s="467"/>
      <c r="U124" s="467"/>
      <c r="V124" s="467"/>
      <c r="W124" s="467"/>
      <c r="X124" s="467"/>
      <c r="Y124" s="467"/>
      <c r="Z124" s="467"/>
      <c r="AA124" s="467"/>
      <c r="AB124" s="467"/>
      <c r="AC124" s="467"/>
      <c r="AD124" s="467"/>
      <c r="AE124" s="467"/>
      <c r="AF124" s="467"/>
      <c r="AG124" s="469"/>
      <c r="AH124" s="469"/>
      <c r="AI124" s="469"/>
      <c r="AJ124" s="469"/>
      <c r="AK124" s="467"/>
      <c r="AL124" s="467"/>
      <c r="AM124" s="467"/>
      <c r="AN124" s="467"/>
      <c r="AO124" s="467"/>
      <c r="AP124" s="467"/>
      <c r="AQ124" s="468"/>
      <c r="AR124" s="549" t="s">
        <v>136</v>
      </c>
      <c r="AS124" s="493">
        <v>2.5</v>
      </c>
      <c r="AT124" s="550">
        <v>0.35299999999999998</v>
      </c>
      <c r="AU124" s="472">
        <f t="shared" si="59"/>
        <v>0</v>
      </c>
      <c r="AV124" s="464"/>
      <c r="AW124"/>
      <c r="AX124"/>
      <c r="AY124"/>
      <c r="AZ124"/>
      <c r="BA124"/>
    </row>
    <row r="125" spans="1:53" hidden="1">
      <c r="A125" s="491">
        <v>21</v>
      </c>
      <c r="B125" s="466"/>
      <c r="C125" s="467"/>
      <c r="D125" s="467"/>
      <c r="E125" s="467"/>
      <c r="F125" s="467"/>
      <c r="G125" s="467"/>
      <c r="H125" s="467"/>
      <c r="I125" s="467"/>
      <c r="J125" s="467"/>
      <c r="K125" s="467"/>
      <c r="L125" s="468"/>
      <c r="M125" s="467"/>
      <c r="N125" s="467"/>
      <c r="O125" s="467"/>
      <c r="P125" s="467"/>
      <c r="Q125" s="467"/>
      <c r="R125" s="467"/>
      <c r="S125" s="467"/>
      <c r="T125" s="467"/>
      <c r="U125" s="467"/>
      <c r="V125" s="467"/>
      <c r="W125" s="467"/>
      <c r="X125" s="551">
        <f>$A$2*$AT$125*$AS$125</f>
        <v>1502.8368479999999</v>
      </c>
      <c r="Y125" s="551">
        <f t="shared" ref="Y125:Z125" si="66">$A$2*$AT$125*$AS$125</f>
        <v>1502.8368479999999</v>
      </c>
      <c r="Z125" s="551">
        <f t="shared" si="66"/>
        <v>1502.8368479999999</v>
      </c>
      <c r="AA125" s="467"/>
      <c r="AB125" s="467"/>
      <c r="AC125" s="467"/>
      <c r="AD125" s="467"/>
      <c r="AE125" s="467"/>
      <c r="AF125" s="467"/>
      <c r="AG125" s="469"/>
      <c r="AH125" s="469"/>
      <c r="AI125" s="469"/>
      <c r="AJ125" s="469"/>
      <c r="AK125" s="467"/>
      <c r="AL125" s="467"/>
      <c r="AM125" s="467"/>
      <c r="AN125" s="467"/>
      <c r="AO125" s="467"/>
      <c r="AP125" s="467"/>
      <c r="AQ125" s="468"/>
      <c r="AR125" s="551" t="s">
        <v>134</v>
      </c>
      <c r="AS125" s="493">
        <v>2.93</v>
      </c>
      <c r="AT125" s="98">
        <v>0.38300000000000001</v>
      </c>
      <c r="AU125" s="472">
        <f t="shared" si="59"/>
        <v>4508.5105439999998</v>
      </c>
      <c r="AV125" s="464"/>
    </row>
    <row r="126" spans="1:53" s="23" customFormat="1" hidden="1">
      <c r="A126" s="491">
        <v>21</v>
      </c>
      <c r="B126" s="466"/>
      <c r="C126" s="467"/>
      <c r="D126" s="467"/>
      <c r="E126" s="467"/>
      <c r="F126" s="467"/>
      <c r="G126" s="467"/>
      <c r="H126" s="467"/>
      <c r="I126" s="467"/>
      <c r="J126" s="467"/>
      <c r="K126" s="467"/>
      <c r="L126" s="468"/>
      <c r="M126" s="467"/>
      <c r="N126" s="467"/>
      <c r="O126" s="467"/>
      <c r="P126" s="467"/>
      <c r="Q126" s="467"/>
      <c r="R126" s="467"/>
      <c r="S126" s="467"/>
      <c r="T126" s="467"/>
      <c r="U126" s="467"/>
      <c r="V126" s="467"/>
      <c r="W126" s="467"/>
      <c r="X126" s="467"/>
      <c r="Y126" s="467"/>
      <c r="Z126" s="467"/>
      <c r="AA126" s="552">
        <f>$A$2*$AT$126*$AS$126</f>
        <v>1293.6672000000001</v>
      </c>
      <c r="AB126" s="552">
        <f t="shared" ref="AB126:AC126" si="67">$A$2*$AT$126*$AS$126</f>
        <v>1293.6672000000001</v>
      </c>
      <c r="AC126" s="552">
        <f t="shared" si="67"/>
        <v>1293.6672000000001</v>
      </c>
      <c r="AD126" s="467"/>
      <c r="AE126" s="467"/>
      <c r="AF126" s="467"/>
      <c r="AG126" s="469"/>
      <c r="AH126" s="469"/>
      <c r="AI126" s="469"/>
      <c r="AJ126" s="469"/>
      <c r="AK126" s="467"/>
      <c r="AL126" s="467"/>
      <c r="AM126" s="467"/>
      <c r="AN126" s="467"/>
      <c r="AO126" s="467"/>
      <c r="AP126" s="467"/>
      <c r="AQ126" s="468"/>
      <c r="AR126" s="552" t="s">
        <v>138</v>
      </c>
      <c r="AS126" s="493">
        <v>2.1</v>
      </c>
      <c r="AT126" s="550">
        <v>0.46</v>
      </c>
      <c r="AU126" s="472">
        <f t="shared" si="59"/>
        <v>3881.0016000000005</v>
      </c>
      <c r="AV126" s="464"/>
      <c r="AW126"/>
      <c r="AX126"/>
      <c r="AY126"/>
      <c r="AZ126"/>
      <c r="BA126"/>
    </row>
    <row r="127" spans="1:53" s="23" customFormat="1" hidden="1">
      <c r="A127" s="491">
        <v>22</v>
      </c>
      <c r="B127" s="466"/>
      <c r="C127" s="467"/>
      <c r="D127" s="467"/>
      <c r="E127" s="467"/>
      <c r="F127" s="467"/>
      <c r="G127" s="467"/>
      <c r="H127" s="467"/>
      <c r="I127" s="467"/>
      <c r="J127" s="467"/>
      <c r="K127" s="467"/>
      <c r="L127" s="468"/>
      <c r="M127" s="467"/>
      <c r="N127" s="467"/>
      <c r="O127" s="467"/>
      <c r="P127" s="467"/>
      <c r="Q127" s="467"/>
      <c r="R127" s="467"/>
      <c r="S127" s="467"/>
      <c r="T127" s="467"/>
      <c r="U127" s="467"/>
      <c r="V127" s="467"/>
      <c r="W127" s="467"/>
      <c r="X127" s="467"/>
      <c r="Y127" s="467"/>
      <c r="Z127" s="467"/>
      <c r="AA127" s="467"/>
      <c r="AB127" s="467"/>
      <c r="AC127" s="467"/>
      <c r="AD127" s="467"/>
      <c r="AE127" s="467"/>
      <c r="AF127" s="467"/>
      <c r="AG127" s="469"/>
      <c r="AH127" s="469"/>
      <c r="AI127" s="469"/>
      <c r="AJ127" s="469"/>
      <c r="AK127" s="467"/>
      <c r="AL127" s="467"/>
      <c r="AM127" s="467"/>
      <c r="AN127" s="467"/>
      <c r="AO127" s="467"/>
      <c r="AP127" s="467"/>
      <c r="AQ127" s="468"/>
      <c r="AR127" s="479" t="s">
        <v>446</v>
      </c>
      <c r="AS127" s="493">
        <v>4.16</v>
      </c>
      <c r="AT127" s="98">
        <v>0.318</v>
      </c>
      <c r="AU127" s="472">
        <f t="shared" si="59"/>
        <v>0</v>
      </c>
      <c r="AV127" s="464"/>
      <c r="AW127"/>
      <c r="AX127"/>
      <c r="AY127"/>
      <c r="AZ127"/>
      <c r="BA127"/>
    </row>
    <row r="128" spans="1:53" s="23" customFormat="1" hidden="1">
      <c r="A128" s="491">
        <v>22</v>
      </c>
      <c r="B128" s="466"/>
      <c r="C128" s="467"/>
      <c r="D128" s="467"/>
      <c r="E128" s="467"/>
      <c r="F128" s="467"/>
      <c r="G128" s="467"/>
      <c r="H128" s="467"/>
      <c r="I128" s="467"/>
      <c r="J128" s="467"/>
      <c r="K128" s="467"/>
      <c r="L128" s="468"/>
      <c r="M128" s="467"/>
      <c r="N128" s="467"/>
      <c r="O128" s="536">
        <f t="shared" ref="O128:S128" si="68">$A$2*$AT$128*$AS$128</f>
        <v>1668.830688</v>
      </c>
      <c r="P128" s="536">
        <f t="shared" si="68"/>
        <v>1668.830688</v>
      </c>
      <c r="Q128" s="536">
        <f t="shared" si="68"/>
        <v>1668.830688</v>
      </c>
      <c r="R128" s="536">
        <f t="shared" si="68"/>
        <v>1668.830688</v>
      </c>
      <c r="S128" s="536">
        <f t="shared" si="68"/>
        <v>1668.830688</v>
      </c>
      <c r="T128" s="467"/>
      <c r="U128" s="467"/>
      <c r="V128" s="467"/>
      <c r="W128" s="467"/>
      <c r="X128" s="467"/>
      <c r="Y128" s="467"/>
      <c r="Z128" s="467"/>
      <c r="AA128" s="467"/>
      <c r="AB128" s="467"/>
      <c r="AC128" s="467"/>
      <c r="AD128" s="467"/>
      <c r="AE128" s="467"/>
      <c r="AF128" s="467"/>
      <c r="AG128" s="469"/>
      <c r="AH128" s="469"/>
      <c r="AI128" s="469"/>
      <c r="AJ128" s="469"/>
      <c r="AK128" s="467"/>
      <c r="AL128" s="467"/>
      <c r="AM128" s="467"/>
      <c r="AN128" s="467"/>
      <c r="AO128" s="467"/>
      <c r="AP128" s="467"/>
      <c r="AQ128" s="468"/>
      <c r="AR128" s="479" t="s">
        <v>140</v>
      </c>
      <c r="AS128" s="493">
        <v>4.83</v>
      </c>
      <c r="AT128" s="98">
        <v>0.25800000000000001</v>
      </c>
      <c r="AU128" s="472">
        <f t="shared" si="59"/>
        <v>8344.15344</v>
      </c>
      <c r="AV128" s="464"/>
      <c r="AW128"/>
      <c r="AX128"/>
      <c r="AY128"/>
      <c r="AZ128"/>
      <c r="BA128"/>
    </row>
    <row r="129" spans="1:53" hidden="1">
      <c r="A129" s="491">
        <v>21</v>
      </c>
      <c r="B129" s="466"/>
      <c r="C129" s="467"/>
      <c r="D129" s="467"/>
      <c r="E129" s="467"/>
      <c r="F129" s="467"/>
      <c r="G129" s="467"/>
      <c r="H129" s="467"/>
      <c r="I129" s="467"/>
      <c r="J129" s="467"/>
      <c r="K129" s="467"/>
      <c r="L129" s="468"/>
      <c r="M129" s="467"/>
      <c r="N129" s="467"/>
      <c r="O129" s="467"/>
      <c r="P129" s="467"/>
      <c r="Q129" s="467"/>
      <c r="R129" s="467"/>
      <c r="S129" s="467"/>
      <c r="T129" s="467"/>
      <c r="U129" s="467"/>
      <c r="V129" s="467"/>
      <c r="W129" s="467"/>
      <c r="X129" s="467"/>
      <c r="Y129" s="467"/>
      <c r="Z129" s="467"/>
      <c r="AA129" s="467"/>
      <c r="AB129" s="467"/>
      <c r="AC129" s="467"/>
      <c r="AD129" s="467"/>
      <c r="AE129" s="467"/>
      <c r="AF129" s="467"/>
      <c r="AG129" s="469"/>
      <c r="AH129" s="469"/>
      <c r="AI129" s="469"/>
      <c r="AJ129" s="469"/>
      <c r="AK129" s="467"/>
      <c r="AL129" s="467"/>
      <c r="AM129" s="467"/>
      <c r="AN129" s="467"/>
      <c r="AO129" s="467"/>
      <c r="AP129" s="467"/>
      <c r="AQ129" s="468"/>
      <c r="AR129" s="553" t="s">
        <v>146</v>
      </c>
      <c r="AS129" s="493">
        <v>2.37</v>
      </c>
      <c r="AT129" s="98">
        <v>0.75</v>
      </c>
      <c r="AU129" s="472">
        <f t="shared" si="59"/>
        <v>0</v>
      </c>
      <c r="AV129" s="464"/>
    </row>
    <row r="130" spans="1:53" hidden="1">
      <c r="A130" s="491">
        <v>21</v>
      </c>
      <c r="B130" s="466"/>
      <c r="C130" s="467"/>
      <c r="D130" s="467"/>
      <c r="E130" s="467"/>
      <c r="F130" s="467"/>
      <c r="G130" s="467"/>
      <c r="H130" s="467"/>
      <c r="I130" s="467"/>
      <c r="J130" s="467"/>
      <c r="K130" s="467"/>
      <c r="L130" s="468"/>
      <c r="M130" s="467"/>
      <c r="N130" s="467"/>
      <c r="O130" s="467"/>
      <c r="P130" s="467"/>
      <c r="Q130" s="467"/>
      <c r="R130" s="467"/>
      <c r="S130" s="467"/>
      <c r="T130" s="467"/>
      <c r="U130" s="467"/>
      <c r="V130" s="467"/>
      <c r="W130" s="467"/>
      <c r="X130" s="467"/>
      <c r="Y130" s="467"/>
      <c r="Z130" s="467"/>
      <c r="AA130" s="467"/>
      <c r="AB130" s="467"/>
      <c r="AC130" s="467"/>
      <c r="AD130" s="467"/>
      <c r="AE130" s="467"/>
      <c r="AF130" s="467"/>
      <c r="AG130" s="469"/>
      <c r="AH130" s="469"/>
      <c r="AI130" s="469"/>
      <c r="AJ130" s="469"/>
      <c r="AK130" s="467"/>
      <c r="AL130" s="467"/>
      <c r="AM130" s="467"/>
      <c r="AN130" s="467"/>
      <c r="AO130" s="467"/>
      <c r="AP130" s="467"/>
      <c r="AQ130" s="468"/>
      <c r="AR130" s="492" t="s">
        <v>143</v>
      </c>
      <c r="AS130" s="493">
        <v>2.83</v>
      </c>
      <c r="AT130" s="98">
        <v>0.56699999999999995</v>
      </c>
      <c r="AU130" s="472">
        <f t="shared" si="59"/>
        <v>0</v>
      </c>
      <c r="AV130" s="464"/>
    </row>
    <row r="131" spans="1:53" hidden="1">
      <c r="A131" s="491">
        <v>21</v>
      </c>
      <c r="B131" s="466"/>
      <c r="C131" s="467"/>
      <c r="D131" s="467"/>
      <c r="E131" s="467"/>
      <c r="F131" s="467"/>
      <c r="G131" s="467"/>
      <c r="H131" s="467"/>
      <c r="I131" s="467"/>
      <c r="J131" s="539">
        <f>$A$2*$AS$131*$AT$131</f>
        <v>2683.422</v>
      </c>
      <c r="K131" s="539">
        <f t="shared" ref="K131" si="69">$A$2*$AS$131*$AT$131</f>
        <v>2683.422</v>
      </c>
      <c r="L131" s="468"/>
      <c r="M131" s="468"/>
      <c r="N131" s="468"/>
      <c r="O131" s="468"/>
      <c r="P131" s="468"/>
      <c r="Q131" s="467"/>
      <c r="R131" s="467"/>
      <c r="S131" s="467"/>
      <c r="T131" s="467"/>
      <c r="U131" s="467"/>
      <c r="V131" s="467"/>
      <c r="W131" s="467"/>
      <c r="X131" s="467"/>
      <c r="Y131" s="467"/>
      <c r="Z131" s="467"/>
      <c r="AA131" s="467"/>
      <c r="AB131" s="467"/>
      <c r="AC131" s="467"/>
      <c r="AD131" s="467"/>
      <c r="AE131" s="467"/>
      <c r="AF131" s="467"/>
      <c r="AG131" s="469"/>
      <c r="AH131" s="469"/>
      <c r="AI131" s="469"/>
      <c r="AJ131" s="469"/>
      <c r="AK131" s="467"/>
      <c r="AL131" s="467"/>
      <c r="AM131" s="467"/>
      <c r="AN131" s="467"/>
      <c r="AO131" s="467"/>
      <c r="AP131" s="467"/>
      <c r="AQ131" s="468"/>
      <c r="AR131" s="492" t="s">
        <v>144</v>
      </c>
      <c r="AS131" s="493">
        <v>2.29</v>
      </c>
      <c r="AT131" s="98">
        <v>0.875</v>
      </c>
      <c r="AU131" s="472">
        <f t="shared" si="59"/>
        <v>5366.8440000000001</v>
      </c>
      <c r="AV131" s="464"/>
    </row>
    <row r="132" spans="1:53" s="23" customFormat="1" hidden="1">
      <c r="A132" s="491">
        <v>21</v>
      </c>
      <c r="B132" s="466"/>
      <c r="C132" s="467"/>
      <c r="D132" s="467"/>
      <c r="E132" s="467"/>
      <c r="F132" s="467"/>
      <c r="G132" s="467"/>
      <c r="H132" s="467"/>
      <c r="I132" s="467"/>
      <c r="J132" s="467"/>
      <c r="K132" s="554">
        <f>$A$2*$AS$132*$AT$132</f>
        <v>2916.7775999999999</v>
      </c>
      <c r="L132" s="554">
        <f>$A$2*$AS$132*$AT$132</f>
        <v>2916.7775999999999</v>
      </c>
      <c r="M132" s="554">
        <f t="shared" ref="M132:N132" si="70">$A$2*$AS$132*$AT$132</f>
        <v>2916.7775999999999</v>
      </c>
      <c r="N132" s="554">
        <f t="shared" si="70"/>
        <v>2916.7775999999999</v>
      </c>
      <c r="O132" s="467"/>
      <c r="P132" s="467"/>
      <c r="Q132" s="467"/>
      <c r="R132" s="467"/>
      <c r="S132" s="467"/>
      <c r="T132" s="467"/>
      <c r="U132" s="467"/>
      <c r="V132" s="467"/>
      <c r="W132" s="467"/>
      <c r="X132" s="467"/>
      <c r="Y132" s="467"/>
      <c r="Z132" s="467"/>
      <c r="AA132" s="467"/>
      <c r="AB132" s="467"/>
      <c r="AC132" s="467"/>
      <c r="AD132" s="467"/>
      <c r="AE132" s="467"/>
      <c r="AF132" s="467"/>
      <c r="AG132" s="469"/>
      <c r="AH132" s="469"/>
      <c r="AI132" s="469"/>
      <c r="AJ132" s="469"/>
      <c r="AK132" s="467"/>
      <c r="AL132" s="467"/>
      <c r="AM132" s="467"/>
      <c r="AN132" s="467"/>
      <c r="AO132" s="467"/>
      <c r="AP132" s="467"/>
      <c r="AQ132" s="468"/>
      <c r="AR132" s="555" t="s">
        <v>148</v>
      </c>
      <c r="AS132" s="493">
        <v>2</v>
      </c>
      <c r="AT132" s="550">
        <v>1.089</v>
      </c>
      <c r="AU132" s="472">
        <f t="shared" si="59"/>
        <v>11667.1104</v>
      </c>
      <c r="AV132" s="464"/>
      <c r="AW132"/>
      <c r="AX132"/>
      <c r="AY132"/>
      <c r="AZ132"/>
      <c r="BA132"/>
    </row>
    <row r="133" spans="1:53" s="23" customFormat="1" hidden="1">
      <c r="A133" s="491">
        <v>21</v>
      </c>
      <c r="B133" s="466"/>
      <c r="C133" s="467"/>
      <c r="D133" s="467"/>
      <c r="E133" s="467"/>
      <c r="F133" s="467"/>
      <c r="G133" s="467"/>
      <c r="H133" s="467"/>
      <c r="I133" s="467"/>
      <c r="J133" s="467"/>
      <c r="K133" s="467"/>
      <c r="L133" s="554">
        <f t="shared" ref="L133:O133" si="71">$A$2*$AS$133*$AT$133</f>
        <v>1313.68824</v>
      </c>
      <c r="M133" s="554">
        <f t="shared" si="71"/>
        <v>1313.68824</v>
      </c>
      <c r="N133" s="554">
        <f t="shared" si="71"/>
        <v>1313.68824</v>
      </c>
      <c r="O133" s="554">
        <f t="shared" si="71"/>
        <v>1313.68824</v>
      </c>
      <c r="P133" s="467"/>
      <c r="Q133" s="467"/>
      <c r="R133" s="467"/>
      <c r="S133" s="467"/>
      <c r="T133" s="467"/>
      <c r="U133" s="467"/>
      <c r="V133" s="467"/>
      <c r="W133" s="467"/>
      <c r="X133" s="467"/>
      <c r="Y133" s="467"/>
      <c r="Z133" s="467"/>
      <c r="AA133" s="467"/>
      <c r="AB133" s="467"/>
      <c r="AC133" s="467"/>
      <c r="AD133" s="467"/>
      <c r="AE133" s="467"/>
      <c r="AF133" s="467"/>
      <c r="AG133" s="469"/>
      <c r="AH133" s="469"/>
      <c r="AI133" s="469"/>
      <c r="AJ133" s="469"/>
      <c r="AK133" s="467"/>
      <c r="AL133" s="467"/>
      <c r="AM133" s="467"/>
      <c r="AN133" s="467"/>
      <c r="AO133" s="467"/>
      <c r="AP133" s="467"/>
      <c r="AQ133" s="468"/>
      <c r="AR133" s="555" t="s">
        <v>150</v>
      </c>
      <c r="AS133" s="493">
        <v>1.1499999999999999</v>
      </c>
      <c r="AT133" s="98">
        <v>0.85299999999999998</v>
      </c>
      <c r="AU133" s="472">
        <f t="shared" si="59"/>
        <v>5254.7529599999998</v>
      </c>
      <c r="AV133" s="464"/>
      <c r="AW133"/>
      <c r="AX133"/>
      <c r="AY133"/>
      <c r="AZ133"/>
      <c r="BA133"/>
    </row>
    <row r="134" spans="1:53" s="23" customFormat="1" hidden="1">
      <c r="A134" s="491">
        <v>21</v>
      </c>
      <c r="B134" s="466"/>
      <c r="C134" s="467"/>
      <c r="D134" s="467"/>
      <c r="E134" s="467"/>
      <c r="F134" s="467"/>
      <c r="G134" s="467"/>
      <c r="H134" s="467"/>
      <c r="I134" s="467"/>
      <c r="J134" s="467"/>
      <c r="K134" s="467"/>
      <c r="L134" s="468"/>
      <c r="M134" s="467"/>
      <c r="N134" s="467"/>
      <c r="O134" s="467"/>
      <c r="P134" s="467"/>
      <c r="Q134" s="467"/>
      <c r="R134" s="467"/>
      <c r="S134" s="467"/>
      <c r="T134" s="467"/>
      <c r="U134" s="467"/>
      <c r="V134" s="467"/>
      <c r="W134" s="467"/>
      <c r="X134" s="467"/>
      <c r="Y134" s="467"/>
      <c r="Z134" s="467"/>
      <c r="AA134" s="467"/>
      <c r="AB134" s="467"/>
      <c r="AC134" s="467"/>
      <c r="AD134" s="467"/>
      <c r="AE134" s="467"/>
      <c r="AF134" s="467"/>
      <c r="AG134" s="469"/>
      <c r="AH134" s="469"/>
      <c r="AI134" s="469"/>
      <c r="AJ134" s="469"/>
      <c r="AK134" s="467"/>
      <c r="AL134" s="467"/>
      <c r="AM134" s="467"/>
      <c r="AN134" s="467"/>
      <c r="AO134" s="467"/>
      <c r="AP134" s="467"/>
      <c r="AQ134" s="468"/>
      <c r="AR134" s="556" t="s">
        <v>152</v>
      </c>
      <c r="AS134" s="493">
        <v>2.0099999999999998</v>
      </c>
      <c r="AT134" s="550">
        <v>1.0329999999999999</v>
      </c>
      <c r="AU134" s="472">
        <f t="shared" si="59"/>
        <v>0</v>
      </c>
      <c r="AV134" s="464"/>
      <c r="AW134"/>
      <c r="AX134"/>
      <c r="AY134"/>
      <c r="AZ134"/>
      <c r="BA134"/>
    </row>
    <row r="135" spans="1:53" hidden="1">
      <c r="A135" s="491">
        <v>21</v>
      </c>
      <c r="B135" s="466"/>
      <c r="C135" s="467"/>
      <c r="D135" s="467"/>
      <c r="E135" s="467"/>
      <c r="F135" s="539">
        <f>$A$2*$AS$135*$AT$135</f>
        <v>2073.6172799999999</v>
      </c>
      <c r="G135" s="539">
        <f>$A$2*$AS$135*$AT$135</f>
        <v>2073.6172799999999</v>
      </c>
      <c r="H135" s="467"/>
      <c r="I135" s="467"/>
      <c r="J135" s="467"/>
      <c r="K135" s="467"/>
      <c r="L135" s="468"/>
      <c r="M135" s="467"/>
      <c r="N135" s="467"/>
      <c r="O135" s="467"/>
      <c r="P135" s="467"/>
      <c r="Q135" s="467"/>
      <c r="R135" s="467"/>
      <c r="S135" s="467"/>
      <c r="T135" s="467"/>
      <c r="U135" s="467"/>
      <c r="V135" s="467"/>
      <c r="W135" s="467"/>
      <c r="X135" s="467"/>
      <c r="Y135" s="467"/>
      <c r="Z135" s="467"/>
      <c r="AA135" s="467"/>
      <c r="AB135" s="467"/>
      <c r="AC135" s="467"/>
      <c r="AD135" s="467"/>
      <c r="AE135" s="467"/>
      <c r="AF135" s="467"/>
      <c r="AG135" s="469"/>
      <c r="AH135" s="469"/>
      <c r="AI135" s="469"/>
      <c r="AJ135" s="469"/>
      <c r="AK135" s="467"/>
      <c r="AL135" s="467"/>
      <c r="AM135" s="467"/>
      <c r="AN135" s="467"/>
      <c r="AO135" s="467"/>
      <c r="AP135" s="467"/>
      <c r="AQ135" s="468"/>
      <c r="AR135" s="492" t="s">
        <v>153</v>
      </c>
      <c r="AS135" s="493">
        <v>1.4</v>
      </c>
      <c r="AT135" s="98">
        <v>1.1060000000000001</v>
      </c>
      <c r="AU135" s="472">
        <f t="shared" si="59"/>
        <v>4147.2345599999999</v>
      </c>
      <c r="AV135" s="464"/>
    </row>
    <row r="136" spans="1:53" hidden="1">
      <c r="A136" s="491">
        <v>21</v>
      </c>
      <c r="B136" s="466"/>
      <c r="C136" s="467"/>
      <c r="D136" s="467"/>
      <c r="E136" s="467"/>
      <c r="F136" s="467"/>
      <c r="G136" s="467"/>
      <c r="H136" s="467"/>
      <c r="I136" s="467"/>
      <c r="J136" s="467"/>
      <c r="K136" s="467"/>
      <c r="L136" s="468"/>
      <c r="M136" s="467"/>
      <c r="N136" s="467"/>
      <c r="O136" s="467"/>
      <c r="P136" s="467"/>
      <c r="Q136" s="467"/>
      <c r="R136" s="467"/>
      <c r="S136" s="467"/>
      <c r="T136" s="467"/>
      <c r="U136" s="467"/>
      <c r="V136" s="467"/>
      <c r="W136" s="467"/>
      <c r="X136" s="467"/>
      <c r="Y136" s="467"/>
      <c r="Z136" s="467"/>
      <c r="AA136" s="467"/>
      <c r="AB136" s="467"/>
      <c r="AC136" s="467"/>
      <c r="AD136" s="467"/>
      <c r="AE136" s="467"/>
      <c r="AF136" s="467"/>
      <c r="AG136" s="469"/>
      <c r="AH136" s="469"/>
      <c r="AI136" s="469"/>
      <c r="AJ136" s="469"/>
      <c r="AK136" s="467"/>
      <c r="AL136" s="467"/>
      <c r="AM136" s="467"/>
      <c r="AN136" s="467"/>
      <c r="AO136" s="467"/>
      <c r="AP136" s="467"/>
      <c r="AQ136" s="468"/>
      <c r="AR136" s="492" t="s">
        <v>447</v>
      </c>
      <c r="AS136" s="493">
        <v>5.43</v>
      </c>
      <c r="AT136" s="98">
        <v>0.153</v>
      </c>
      <c r="AU136" s="472">
        <f t="shared" si="59"/>
        <v>0</v>
      </c>
      <c r="AV136" s="464"/>
    </row>
    <row r="137" spans="1:53" s="23" customFormat="1" hidden="1">
      <c r="A137" s="491">
        <v>22</v>
      </c>
      <c r="B137" s="466"/>
      <c r="C137" s="536">
        <f t="shared" ref="C137:H137" si="72">$A$2*$AS$137*$AT$137</f>
        <v>1343.4854400000002</v>
      </c>
      <c r="D137" s="536">
        <f t="shared" si="72"/>
        <v>1343.4854400000002</v>
      </c>
      <c r="E137" s="536">
        <f t="shared" si="72"/>
        <v>1343.4854400000002</v>
      </c>
      <c r="F137" s="536">
        <f t="shared" si="72"/>
        <v>1343.4854400000002</v>
      </c>
      <c r="G137" s="536">
        <f t="shared" si="72"/>
        <v>1343.4854400000002</v>
      </c>
      <c r="H137" s="536">
        <f t="shared" si="72"/>
        <v>1343.4854400000002</v>
      </c>
      <c r="I137" s="467"/>
      <c r="J137" s="467"/>
      <c r="K137" s="467"/>
      <c r="L137" s="468"/>
      <c r="M137" s="467"/>
      <c r="N137" s="467"/>
      <c r="O137" s="467"/>
      <c r="P137" s="467"/>
      <c r="Q137" s="467"/>
      <c r="R137" s="467"/>
      <c r="S137" s="467"/>
      <c r="T137" s="536">
        <f t="shared" ref="T137:Z137" si="73">$A$2*$AS$137*$AT$137</f>
        <v>1343.4854400000002</v>
      </c>
      <c r="U137" s="536">
        <f t="shared" si="73"/>
        <v>1343.4854400000002</v>
      </c>
      <c r="V137" s="536">
        <f t="shared" si="73"/>
        <v>1343.4854400000002</v>
      </c>
      <c r="W137" s="536">
        <f t="shared" si="73"/>
        <v>1343.4854400000002</v>
      </c>
      <c r="X137" s="536">
        <f t="shared" si="73"/>
        <v>1343.4854400000002</v>
      </c>
      <c r="Y137" s="536">
        <f t="shared" si="73"/>
        <v>1343.4854400000002</v>
      </c>
      <c r="Z137" s="536">
        <f t="shared" si="73"/>
        <v>1343.4854400000002</v>
      </c>
      <c r="AA137" s="467"/>
      <c r="AB137" s="467"/>
      <c r="AC137" s="467"/>
      <c r="AD137" s="467"/>
      <c r="AE137" s="467"/>
      <c r="AF137" s="467"/>
      <c r="AG137" s="469"/>
      <c r="AH137" s="469"/>
      <c r="AI137" s="469"/>
      <c r="AJ137" s="469"/>
      <c r="AK137" s="467"/>
      <c r="AL137" s="467"/>
      <c r="AM137" s="467"/>
      <c r="AN137" s="467"/>
      <c r="AO137" s="467"/>
      <c r="AP137" s="467"/>
      <c r="AQ137" s="468"/>
      <c r="AR137" s="479" t="s">
        <v>154</v>
      </c>
      <c r="AS137" s="493">
        <v>2.64</v>
      </c>
      <c r="AT137" s="557">
        <v>0.38</v>
      </c>
      <c r="AU137" s="472">
        <f t="shared" si="59"/>
        <v>17465.310720000001</v>
      </c>
      <c r="AV137" s="464"/>
      <c r="AW137"/>
      <c r="AX137"/>
      <c r="AY137"/>
      <c r="AZ137"/>
      <c r="BA137"/>
    </row>
    <row r="138" spans="1:53" hidden="1">
      <c r="A138" s="491">
        <v>21</v>
      </c>
      <c r="B138" s="466"/>
      <c r="C138" s="467"/>
      <c r="D138" s="467"/>
      <c r="E138" s="467"/>
      <c r="F138" s="467"/>
      <c r="G138" s="467"/>
      <c r="H138" s="467"/>
      <c r="I138" s="467"/>
      <c r="J138" s="467"/>
      <c r="K138" s="467"/>
      <c r="L138" s="468"/>
      <c r="M138" s="467"/>
      <c r="N138" s="467"/>
      <c r="O138" s="467"/>
      <c r="P138" s="467"/>
      <c r="Q138" s="467"/>
      <c r="R138" s="467"/>
      <c r="S138" s="467"/>
      <c r="T138" s="467"/>
      <c r="U138" s="467"/>
      <c r="V138" s="467"/>
      <c r="W138" s="467"/>
      <c r="X138" s="467"/>
      <c r="Y138" s="467"/>
      <c r="Z138" s="467"/>
      <c r="AA138" s="467"/>
      <c r="AB138" s="467"/>
      <c r="AC138" s="467"/>
      <c r="AD138" s="467"/>
      <c r="AE138" s="467"/>
      <c r="AF138" s="467"/>
      <c r="AG138" s="469"/>
      <c r="AH138" s="469"/>
      <c r="AI138" s="469"/>
      <c r="AJ138" s="469"/>
      <c r="AK138" s="467"/>
      <c r="AL138" s="467"/>
      <c r="AM138" s="467"/>
      <c r="AN138" s="467"/>
      <c r="AO138" s="467"/>
      <c r="AP138" s="467"/>
      <c r="AQ138" s="468"/>
      <c r="AR138" s="492" t="s">
        <v>448</v>
      </c>
      <c r="AS138" s="493">
        <v>6.22</v>
      </c>
      <c r="AT138" s="98">
        <v>0.123</v>
      </c>
      <c r="AU138" s="472">
        <f t="shared" si="59"/>
        <v>0</v>
      </c>
      <c r="AV138" s="464"/>
    </row>
    <row r="139" spans="1:53" hidden="1">
      <c r="A139" s="491">
        <v>21</v>
      </c>
      <c r="B139" s="466"/>
      <c r="C139" s="467"/>
      <c r="D139" s="467"/>
      <c r="E139" s="467"/>
      <c r="F139" s="467"/>
      <c r="G139" s="467"/>
      <c r="H139" s="467"/>
      <c r="I139" s="467"/>
      <c r="J139" s="467"/>
      <c r="K139" s="467"/>
      <c r="L139" s="468"/>
      <c r="M139" s="467"/>
      <c r="N139" s="467"/>
      <c r="O139" s="467"/>
      <c r="P139" s="467"/>
      <c r="Q139" s="467"/>
      <c r="R139" s="467"/>
      <c r="S139" s="467"/>
      <c r="T139" s="467"/>
      <c r="U139" s="467"/>
      <c r="V139" s="467"/>
      <c r="W139" s="467"/>
      <c r="X139" s="467"/>
      <c r="Y139" s="467"/>
      <c r="Z139" s="467"/>
      <c r="AA139" s="467"/>
      <c r="AB139" s="467"/>
      <c r="AC139" s="467"/>
      <c r="AD139" s="467"/>
      <c r="AE139" s="467"/>
      <c r="AF139" s="467"/>
      <c r="AG139" s="469"/>
      <c r="AH139" s="469"/>
      <c r="AI139" s="469"/>
      <c r="AJ139" s="469"/>
      <c r="AK139" s="467"/>
      <c r="AL139" s="467"/>
      <c r="AM139" s="467"/>
      <c r="AN139" s="467"/>
      <c r="AO139" s="467"/>
      <c r="AP139" s="467"/>
      <c r="AQ139" s="468"/>
      <c r="AR139" s="492" t="s">
        <v>449</v>
      </c>
      <c r="AS139" s="493">
        <v>4.8600000000000003</v>
      </c>
      <c r="AT139" s="98">
        <v>0.157</v>
      </c>
      <c r="AU139" s="472">
        <f t="shared" si="59"/>
        <v>0</v>
      </c>
      <c r="AV139" s="464"/>
    </row>
    <row r="140" spans="1:53" hidden="1">
      <c r="A140" s="491">
        <v>21</v>
      </c>
      <c r="B140" s="466"/>
      <c r="C140" s="467"/>
      <c r="D140" s="467"/>
      <c r="E140" s="467"/>
      <c r="F140" s="467"/>
      <c r="G140" s="467"/>
      <c r="H140" s="467"/>
      <c r="I140" s="467"/>
      <c r="J140" s="467"/>
      <c r="K140" s="467"/>
      <c r="L140" s="468"/>
      <c r="M140" s="467"/>
      <c r="N140" s="467"/>
      <c r="O140" s="467"/>
      <c r="P140" s="467"/>
      <c r="Q140" s="467"/>
      <c r="R140" s="467"/>
      <c r="S140" s="467"/>
      <c r="T140" s="467"/>
      <c r="U140" s="467"/>
      <c r="V140" s="467"/>
      <c r="W140" s="467"/>
      <c r="X140" s="467"/>
      <c r="Y140" s="467"/>
      <c r="Z140" s="467"/>
      <c r="AA140" s="467"/>
      <c r="AB140" s="467"/>
      <c r="AC140" s="467"/>
      <c r="AD140" s="467"/>
      <c r="AE140" s="467"/>
      <c r="AF140" s="467"/>
      <c r="AG140" s="469"/>
      <c r="AH140" s="469"/>
      <c r="AI140" s="469"/>
      <c r="AJ140" s="469"/>
      <c r="AK140" s="467"/>
      <c r="AL140" s="467"/>
      <c r="AM140" s="467"/>
      <c r="AN140" s="467"/>
      <c r="AO140" s="467"/>
      <c r="AP140" s="467"/>
      <c r="AQ140" s="468"/>
      <c r="AR140" s="492" t="s">
        <v>450</v>
      </c>
      <c r="AS140" s="493">
        <v>4.87</v>
      </c>
      <c r="AT140" s="98">
        <v>0.191</v>
      </c>
      <c r="AU140" s="472">
        <f t="shared" si="59"/>
        <v>0</v>
      </c>
      <c r="AV140" s="464"/>
    </row>
    <row r="141" spans="1:53" hidden="1">
      <c r="A141" s="491">
        <v>13</v>
      </c>
      <c r="B141" s="466"/>
      <c r="C141" s="558">
        <f>$A$2*$AS$141*$AT$141</f>
        <v>3358.7136</v>
      </c>
      <c r="D141" s="558">
        <f>$A$2*$AS$141*$AT$141</f>
        <v>3358.7136</v>
      </c>
      <c r="E141" s="558">
        <f>$A$2*$AS$141*$AT$141*0.36</f>
        <v>1209.136896</v>
      </c>
      <c r="F141" s="467"/>
      <c r="G141" s="467"/>
      <c r="H141" s="467"/>
      <c r="I141" s="467"/>
      <c r="J141" s="467"/>
      <c r="K141" s="467"/>
      <c r="L141" s="468"/>
      <c r="M141" s="467"/>
      <c r="N141" s="467"/>
      <c r="O141" s="467"/>
      <c r="P141" s="467"/>
      <c r="Q141" s="467"/>
      <c r="R141" s="467"/>
      <c r="S141" s="467"/>
      <c r="T141" s="467"/>
      <c r="U141" s="467"/>
      <c r="V141" s="467"/>
      <c r="W141" s="467"/>
      <c r="X141" s="467"/>
      <c r="Y141" s="467"/>
      <c r="Z141" s="467"/>
      <c r="AA141" s="467"/>
      <c r="AB141" s="467"/>
      <c r="AC141" s="467"/>
      <c r="AD141" s="467"/>
      <c r="AE141" s="467"/>
      <c r="AF141" s="467"/>
      <c r="AG141" s="469"/>
      <c r="AH141" s="469"/>
      <c r="AI141" s="469"/>
      <c r="AJ141" s="469"/>
      <c r="AK141" s="467"/>
      <c r="AL141" s="467"/>
      <c r="AM141" s="467"/>
      <c r="AN141" s="467"/>
      <c r="AO141" s="467"/>
      <c r="AP141" s="467"/>
      <c r="AQ141" s="468"/>
      <c r="AR141" s="559" t="s">
        <v>411</v>
      </c>
      <c r="AS141" s="493">
        <v>2.2000000000000002</v>
      </c>
      <c r="AT141" s="98">
        <v>1.1399999999999999</v>
      </c>
      <c r="AU141" s="472">
        <f t="shared" ref="AU141:AU143" si="74">SUM(B141:AL141)</f>
        <v>7926.5640960000001</v>
      </c>
      <c r="AV141" s="464">
        <v>0</v>
      </c>
    </row>
    <row r="142" spans="1:53" hidden="1">
      <c r="A142" s="491">
        <v>13</v>
      </c>
      <c r="B142" s="466"/>
      <c r="C142" s="467"/>
      <c r="D142" s="467"/>
      <c r="E142" s="467"/>
      <c r="F142" s="61">
        <f>$A$2*$AS$142*$AT$142</f>
        <v>4084.56</v>
      </c>
      <c r="G142" s="61">
        <f t="shared" ref="G142:L142" si="75">$A$2*$AS$142*$AT$142</f>
        <v>4084.56</v>
      </c>
      <c r="H142" s="61">
        <f t="shared" si="75"/>
        <v>4084.56</v>
      </c>
      <c r="I142" s="61">
        <f t="shared" si="75"/>
        <v>4084.56</v>
      </c>
      <c r="J142" s="61">
        <f t="shared" si="75"/>
        <v>4084.56</v>
      </c>
      <c r="K142" s="61">
        <f t="shared" si="75"/>
        <v>4084.56</v>
      </c>
      <c r="L142" s="61">
        <f t="shared" si="75"/>
        <v>4084.56</v>
      </c>
      <c r="M142" s="467"/>
      <c r="N142" s="467"/>
      <c r="O142" s="467"/>
      <c r="P142" s="467"/>
      <c r="Q142" s="467"/>
      <c r="R142" s="467"/>
      <c r="S142" s="467"/>
      <c r="T142" s="467"/>
      <c r="U142" s="467"/>
      <c r="V142" s="467"/>
      <c r="W142" s="467"/>
      <c r="X142" s="467"/>
      <c r="Y142" s="467"/>
      <c r="Z142" s="467"/>
      <c r="AA142" s="467"/>
      <c r="AB142" s="467"/>
      <c r="AC142" s="467"/>
      <c r="AD142" s="467"/>
      <c r="AE142" s="467"/>
      <c r="AF142" s="467"/>
      <c r="AG142" s="469"/>
      <c r="AH142" s="469"/>
      <c r="AI142" s="469"/>
      <c r="AJ142" s="469"/>
      <c r="AK142" s="467"/>
      <c r="AL142" s="467"/>
      <c r="AM142" s="467"/>
      <c r="AN142" s="467"/>
      <c r="AO142" s="467"/>
      <c r="AP142" s="467"/>
      <c r="AQ142" s="468"/>
      <c r="AR142" s="560" t="s">
        <v>451</v>
      </c>
      <c r="AS142" s="493">
        <v>2.5</v>
      </c>
      <c r="AT142" s="98">
        <v>1.22</v>
      </c>
      <c r="AU142" s="472">
        <f t="shared" si="74"/>
        <v>28591.920000000002</v>
      </c>
      <c r="AV142" s="464"/>
    </row>
    <row r="143" spans="1:53" hidden="1">
      <c r="A143" s="491">
        <v>13</v>
      </c>
      <c r="B143" s="466"/>
      <c r="C143" s="467"/>
      <c r="D143" s="467"/>
      <c r="E143" s="467"/>
      <c r="F143" s="467"/>
      <c r="G143" s="467"/>
      <c r="H143" s="467"/>
      <c r="I143" s="467"/>
      <c r="J143" s="467"/>
      <c r="K143" s="467"/>
      <c r="L143" s="467"/>
      <c r="M143" s="476">
        <f t="shared" ref="M143:R143" si="76">$A$2*$AS$143*$AT$143</f>
        <v>2370.384</v>
      </c>
      <c r="N143" s="476">
        <f t="shared" si="76"/>
        <v>2370.384</v>
      </c>
      <c r="O143" s="476">
        <f t="shared" si="76"/>
        <v>2370.384</v>
      </c>
      <c r="P143" s="476">
        <f t="shared" si="76"/>
        <v>2370.384</v>
      </c>
      <c r="Q143" s="476">
        <f t="shared" si="76"/>
        <v>2370.384</v>
      </c>
      <c r="R143" s="476">
        <f t="shared" si="76"/>
        <v>2370.384</v>
      </c>
      <c r="S143" s="467"/>
      <c r="T143" s="467"/>
      <c r="U143" s="467"/>
      <c r="V143" s="467"/>
      <c r="W143" s="467"/>
      <c r="X143" s="467"/>
      <c r="Y143" s="467"/>
      <c r="Z143" s="467"/>
      <c r="AA143" s="467"/>
      <c r="AB143" s="467"/>
      <c r="AC143" s="467"/>
      <c r="AD143" s="467"/>
      <c r="AE143" s="467"/>
      <c r="AF143" s="467"/>
      <c r="AG143" s="469"/>
      <c r="AH143" s="469"/>
      <c r="AI143" s="469"/>
      <c r="AJ143" s="469"/>
      <c r="AK143" s="467"/>
      <c r="AL143" s="467"/>
      <c r="AM143" s="467"/>
      <c r="AN143" s="467"/>
      <c r="AO143" s="467"/>
      <c r="AP143" s="467"/>
      <c r="AQ143" s="468"/>
      <c r="AR143" s="477" t="s">
        <v>157</v>
      </c>
      <c r="AS143" s="493">
        <v>3</v>
      </c>
      <c r="AT143" s="98">
        <v>0.59</v>
      </c>
      <c r="AU143" s="472">
        <f t="shared" si="74"/>
        <v>14222.304</v>
      </c>
      <c r="AV143" s="464"/>
    </row>
    <row r="144" spans="1:53" ht="15.75" hidden="1" thickBot="1">
      <c r="A144" s="491">
        <v>13</v>
      </c>
      <c r="B144" s="466"/>
      <c r="C144" s="467"/>
      <c r="D144" s="467"/>
      <c r="E144" s="467"/>
      <c r="F144" s="467"/>
      <c r="G144" s="467"/>
      <c r="H144" s="467"/>
      <c r="I144" s="467"/>
      <c r="J144" s="467"/>
      <c r="K144" s="467"/>
      <c r="L144" s="468"/>
      <c r="M144" s="467"/>
      <c r="N144" s="467"/>
      <c r="O144" s="467"/>
      <c r="P144" s="467"/>
      <c r="Q144" s="467"/>
      <c r="R144" s="467"/>
      <c r="S144" s="467"/>
      <c r="T144" s="467"/>
      <c r="U144" s="467"/>
      <c r="V144" s="467"/>
      <c r="W144" s="467"/>
      <c r="X144" s="467"/>
      <c r="Y144" s="467"/>
      <c r="Z144" s="467"/>
      <c r="AA144" s="467"/>
      <c r="AB144" s="467"/>
      <c r="AC144" s="467"/>
      <c r="AD144" s="467"/>
      <c r="AE144" s="467"/>
      <c r="AF144" s="467"/>
      <c r="AG144" s="469"/>
      <c r="AH144" s="469"/>
      <c r="AI144" s="469"/>
      <c r="AJ144" s="469"/>
      <c r="AK144" s="467"/>
      <c r="AL144" s="467"/>
      <c r="AM144" s="467"/>
      <c r="AN144" s="467"/>
      <c r="AO144" s="467"/>
      <c r="AP144" s="467"/>
      <c r="AQ144" s="468"/>
      <c r="AR144" s="561" t="s">
        <v>155</v>
      </c>
      <c r="AS144" s="493">
        <v>3.11</v>
      </c>
      <c r="AT144" s="98">
        <v>0.65300000000000002</v>
      </c>
      <c r="AU144" s="472">
        <f t="shared" si="59"/>
        <v>0</v>
      </c>
      <c r="AV144" s="464"/>
    </row>
    <row r="145" spans="1:53" s="23" customFormat="1" hidden="1">
      <c r="A145" s="562">
        <v>21</v>
      </c>
      <c r="B145" s="466"/>
      <c r="C145" s="467"/>
      <c r="D145" s="467"/>
      <c r="E145" s="467"/>
      <c r="F145" s="467"/>
      <c r="G145" s="467"/>
      <c r="H145" s="467"/>
      <c r="I145" s="467"/>
      <c r="J145" s="467"/>
      <c r="K145" s="467"/>
      <c r="L145" s="468"/>
      <c r="M145" s="467"/>
      <c r="N145" s="467"/>
      <c r="O145" s="467"/>
      <c r="P145" s="467"/>
      <c r="Q145" s="563"/>
      <c r="R145" s="467"/>
      <c r="S145" s="564">
        <f>$A$2*$AS$145*$AT$145</f>
        <v>889.49663999999996</v>
      </c>
      <c r="T145" s="467"/>
      <c r="U145" s="467"/>
      <c r="V145" s="467"/>
      <c r="W145" s="467"/>
      <c r="X145" s="467"/>
      <c r="Y145" s="467"/>
      <c r="Z145" s="467"/>
      <c r="AA145" s="467"/>
      <c r="AB145" s="467"/>
      <c r="AC145" s="467"/>
      <c r="AD145" s="467"/>
      <c r="AE145" s="467"/>
      <c r="AF145" s="467"/>
      <c r="AG145" s="469"/>
      <c r="AH145" s="469"/>
      <c r="AI145" s="469"/>
      <c r="AJ145" s="469"/>
      <c r="AK145" s="467"/>
      <c r="AL145" s="467"/>
      <c r="AM145" s="467"/>
      <c r="AN145" s="467"/>
      <c r="AO145" s="467"/>
      <c r="AP145" s="467"/>
      <c r="AQ145" s="468"/>
      <c r="AR145" s="565" t="s">
        <v>452</v>
      </c>
      <c r="AS145" s="493">
        <v>6.15</v>
      </c>
      <c r="AT145" s="471">
        <v>0.108</v>
      </c>
      <c r="AU145" s="472">
        <f t="shared" si="59"/>
        <v>889.49663999999996</v>
      </c>
      <c r="AV145" s="464"/>
      <c r="AW145"/>
      <c r="AX145"/>
      <c r="AY145"/>
      <c r="AZ145"/>
      <c r="BA145"/>
    </row>
    <row r="146" spans="1:53" s="23" customFormat="1" hidden="1">
      <c r="A146" s="562">
        <v>21</v>
      </c>
      <c r="B146" s="466"/>
      <c r="C146" s="467"/>
      <c r="D146" s="467"/>
      <c r="E146" s="467"/>
      <c r="F146" s="467"/>
      <c r="G146" s="467"/>
      <c r="H146" s="467"/>
      <c r="I146" s="467"/>
      <c r="J146" s="467"/>
      <c r="K146" s="467"/>
      <c r="L146" s="468"/>
      <c r="M146" s="467"/>
      <c r="N146" s="467"/>
      <c r="O146" s="467"/>
      <c r="P146" s="467"/>
      <c r="Q146" s="467"/>
      <c r="R146" s="467"/>
      <c r="S146" s="467"/>
      <c r="T146" s="467"/>
      <c r="U146" s="467"/>
      <c r="V146" s="467"/>
      <c r="W146" s="467"/>
      <c r="X146" s="467"/>
      <c r="Y146" s="467"/>
      <c r="Z146" s="467"/>
      <c r="AA146" s="467"/>
      <c r="AB146" s="467"/>
      <c r="AC146" s="467"/>
      <c r="AD146" s="467"/>
      <c r="AE146" s="467"/>
      <c r="AF146" s="467"/>
      <c r="AG146" s="469"/>
      <c r="AH146" s="469"/>
      <c r="AI146" s="469"/>
      <c r="AJ146" s="469"/>
      <c r="AK146" s="467"/>
      <c r="AL146" s="467"/>
      <c r="AM146" s="467"/>
      <c r="AN146" s="467"/>
      <c r="AO146" s="467"/>
      <c r="AP146" s="467"/>
      <c r="AQ146" s="468"/>
      <c r="AR146" s="565" t="s">
        <v>453</v>
      </c>
      <c r="AS146" s="493">
        <v>4.47</v>
      </c>
      <c r="AT146" s="471">
        <v>0.183</v>
      </c>
      <c r="AU146" s="472">
        <f t="shared" si="59"/>
        <v>0</v>
      </c>
      <c r="AV146" s="464"/>
      <c r="AW146"/>
      <c r="AX146"/>
      <c r="AY146"/>
      <c r="AZ146"/>
      <c r="BA146"/>
    </row>
    <row r="147" spans="1:53" s="23" customFormat="1" hidden="1">
      <c r="A147" s="562">
        <v>29</v>
      </c>
      <c r="B147" s="466"/>
      <c r="C147" s="467"/>
      <c r="D147" s="467"/>
      <c r="E147" s="467"/>
      <c r="F147" s="467"/>
      <c r="G147" s="467"/>
      <c r="H147" s="467"/>
      <c r="I147" s="467"/>
      <c r="J147" s="467"/>
      <c r="K147" s="467"/>
      <c r="L147" s="468"/>
      <c r="M147" s="467"/>
      <c r="N147" s="467"/>
      <c r="O147" s="467"/>
      <c r="P147" s="467"/>
      <c r="Q147" s="467"/>
      <c r="R147" s="467"/>
      <c r="S147" s="467"/>
      <c r="T147" s="467"/>
      <c r="U147" s="467"/>
      <c r="V147" s="467"/>
      <c r="W147" s="467"/>
      <c r="X147" s="467"/>
      <c r="Y147" s="467"/>
      <c r="Z147" s="467"/>
      <c r="AA147" s="467"/>
      <c r="AB147" s="467"/>
      <c r="AC147" s="467"/>
      <c r="AD147" s="467"/>
      <c r="AE147" s="467"/>
      <c r="AF147" s="467"/>
      <c r="AG147" s="469"/>
      <c r="AH147" s="469"/>
      <c r="AI147" s="469"/>
      <c r="AJ147" s="469"/>
      <c r="AK147" s="467"/>
      <c r="AL147" s="467"/>
      <c r="AM147" s="467"/>
      <c r="AN147" s="467"/>
      <c r="AO147" s="467"/>
      <c r="AP147" s="467"/>
      <c r="AQ147" s="468"/>
      <c r="AR147" s="566" t="s">
        <v>454</v>
      </c>
      <c r="AS147" s="493">
        <v>1.46</v>
      </c>
      <c r="AT147" s="471">
        <v>4.7</v>
      </c>
      <c r="AU147" s="472">
        <f t="shared" si="59"/>
        <v>0</v>
      </c>
      <c r="AV147"/>
      <c r="AW147"/>
      <c r="AX147"/>
      <c r="AY147"/>
      <c r="AZ147"/>
      <c r="BA147"/>
    </row>
    <row r="148" spans="1:53" s="23" customFormat="1" ht="15.75" hidden="1" thickBot="1">
      <c r="A148" s="562">
        <v>21</v>
      </c>
      <c r="B148" s="466"/>
      <c r="C148" s="467"/>
      <c r="D148" s="467"/>
      <c r="E148" s="467"/>
      <c r="F148" s="467"/>
      <c r="G148" s="467"/>
      <c r="H148" s="467"/>
      <c r="I148" s="467"/>
      <c r="J148" s="467"/>
      <c r="K148" s="467"/>
      <c r="L148" s="468"/>
      <c r="M148" s="467"/>
      <c r="N148" s="467"/>
      <c r="O148" s="467"/>
      <c r="P148" s="467"/>
      <c r="Q148" s="467"/>
      <c r="R148" s="467"/>
      <c r="S148" s="467"/>
      <c r="T148" s="467"/>
      <c r="U148" s="467"/>
      <c r="V148" s="467"/>
      <c r="W148" s="467"/>
      <c r="X148" s="467"/>
      <c r="Y148" s="467"/>
      <c r="Z148" s="467"/>
      <c r="AA148" s="467"/>
      <c r="AB148" s="467"/>
      <c r="AC148" s="467"/>
      <c r="AD148" s="467"/>
      <c r="AE148" s="467"/>
      <c r="AF148" s="467"/>
      <c r="AG148" s="469"/>
      <c r="AH148" s="469"/>
      <c r="AI148" s="469"/>
      <c r="AJ148" s="469"/>
      <c r="AK148" s="467"/>
      <c r="AL148" s="467"/>
      <c r="AM148" s="467"/>
      <c r="AN148" s="467"/>
      <c r="AO148" s="467"/>
      <c r="AP148" s="467"/>
      <c r="AQ148" s="468"/>
      <c r="AR148" s="567" t="s">
        <v>164</v>
      </c>
      <c r="AS148" s="493">
        <v>2.6</v>
      </c>
      <c r="AT148" s="471">
        <v>0.34399999999999997</v>
      </c>
      <c r="AU148" s="472">
        <f>SUM(B148:AJ148)</f>
        <v>0</v>
      </c>
      <c r="AV148"/>
      <c r="AW148"/>
      <c r="AX148"/>
      <c r="AY148"/>
      <c r="AZ148"/>
      <c r="BA148"/>
    </row>
    <row r="149" spans="1:53" hidden="1">
      <c r="B149" s="159">
        <f t="shared" ref="B149:AQ149" si="77">COUNT(B43:B148)</f>
        <v>0</v>
      </c>
      <c r="C149" s="159">
        <f t="shared" si="77"/>
        <v>21</v>
      </c>
      <c r="D149" s="159">
        <f t="shared" si="77"/>
        <v>22</v>
      </c>
      <c r="E149" s="159">
        <f t="shared" si="77"/>
        <v>21</v>
      </c>
      <c r="F149" s="159">
        <f t="shared" si="77"/>
        <v>24</v>
      </c>
      <c r="G149" s="159">
        <f t="shared" si="77"/>
        <v>25</v>
      </c>
      <c r="H149" s="159">
        <f>COUNT(H43:H148)</f>
        <v>24</v>
      </c>
      <c r="I149" s="159">
        <f t="shared" si="77"/>
        <v>25</v>
      </c>
      <c r="J149" s="159">
        <f t="shared" si="77"/>
        <v>25</v>
      </c>
      <c r="K149" s="159">
        <f t="shared" si="77"/>
        <v>20</v>
      </c>
      <c r="L149" s="159">
        <f t="shared" si="77"/>
        <v>22</v>
      </c>
      <c r="M149" s="159">
        <f t="shared" si="77"/>
        <v>26</v>
      </c>
      <c r="N149" s="159">
        <f t="shared" si="77"/>
        <v>26</v>
      </c>
      <c r="O149" s="159">
        <f t="shared" si="77"/>
        <v>26</v>
      </c>
      <c r="P149" s="159">
        <f t="shared" si="77"/>
        <v>26</v>
      </c>
      <c r="Q149" s="159">
        <f t="shared" si="77"/>
        <v>26</v>
      </c>
      <c r="R149" s="159">
        <f t="shared" si="77"/>
        <v>26</v>
      </c>
      <c r="S149" s="159">
        <f t="shared" si="77"/>
        <v>26</v>
      </c>
      <c r="T149" s="159">
        <f t="shared" si="77"/>
        <v>25</v>
      </c>
      <c r="U149" s="159">
        <f t="shared" si="77"/>
        <v>26</v>
      </c>
      <c r="V149" s="159">
        <f t="shared" si="77"/>
        <v>24</v>
      </c>
      <c r="W149" s="159">
        <f t="shared" si="77"/>
        <v>25</v>
      </c>
      <c r="X149" s="159">
        <f t="shared" si="77"/>
        <v>26</v>
      </c>
      <c r="Y149" s="159">
        <f t="shared" si="77"/>
        <v>28</v>
      </c>
      <c r="Z149" s="159">
        <f t="shared" si="77"/>
        <v>28</v>
      </c>
      <c r="AA149" s="159">
        <f t="shared" si="77"/>
        <v>23</v>
      </c>
      <c r="AB149" s="159">
        <f t="shared" si="77"/>
        <v>23</v>
      </c>
      <c r="AC149" s="159">
        <f t="shared" si="77"/>
        <v>23</v>
      </c>
      <c r="AD149" s="159">
        <f t="shared" si="77"/>
        <v>21</v>
      </c>
      <c r="AE149" s="159">
        <f t="shared" si="77"/>
        <v>23</v>
      </c>
      <c r="AF149" s="159">
        <f t="shared" si="77"/>
        <v>22</v>
      </c>
      <c r="AG149" s="159">
        <f t="shared" si="77"/>
        <v>0</v>
      </c>
      <c r="AH149" s="159">
        <f t="shared" si="77"/>
        <v>0</v>
      </c>
      <c r="AI149" s="159">
        <f t="shared" si="77"/>
        <v>0</v>
      </c>
      <c r="AJ149" s="159">
        <f t="shared" si="77"/>
        <v>0</v>
      </c>
      <c r="AK149" s="159">
        <f t="shared" si="77"/>
        <v>0</v>
      </c>
      <c r="AL149" s="159">
        <f t="shared" si="77"/>
        <v>0</v>
      </c>
      <c r="AM149" s="159">
        <f t="shared" si="77"/>
        <v>0</v>
      </c>
      <c r="AN149" s="159">
        <f t="shared" si="77"/>
        <v>0</v>
      </c>
      <c r="AO149" s="159">
        <f t="shared" si="77"/>
        <v>0</v>
      </c>
      <c r="AP149" s="159">
        <f t="shared" si="77"/>
        <v>0</v>
      </c>
      <c r="AQ149" s="159">
        <f t="shared" si="77"/>
        <v>0</v>
      </c>
      <c r="AU149" s="472">
        <f>SUM(AU43:AU148)</f>
        <v>2606486.2617024011</v>
      </c>
    </row>
    <row r="150" spans="1:53" hidden="1"/>
    <row r="151" spans="1:53">
      <c r="A151" s="568" t="s">
        <v>455</v>
      </c>
      <c r="B151" s="569">
        <f t="shared" ref="B151:AQ151" si="78">B153-B152</f>
        <v>0</v>
      </c>
      <c r="C151" s="569">
        <f t="shared" si="78"/>
        <v>87.1</v>
      </c>
      <c r="D151" s="569">
        <f t="shared" si="78"/>
        <v>72.3</v>
      </c>
      <c r="E151" s="569">
        <f t="shared" si="78"/>
        <v>63.400000000000006</v>
      </c>
      <c r="F151" s="569">
        <f t="shared" si="78"/>
        <v>78.2</v>
      </c>
      <c r="G151" s="569">
        <f t="shared" si="78"/>
        <v>82</v>
      </c>
      <c r="H151" s="569">
        <f t="shared" si="78"/>
        <v>84.2</v>
      </c>
      <c r="I151" s="569">
        <f t="shared" si="78"/>
        <v>86.5</v>
      </c>
      <c r="J151" s="569">
        <f t="shared" si="78"/>
        <v>81.099999999999994</v>
      </c>
      <c r="K151" s="569">
        <f t="shared" si="78"/>
        <v>67</v>
      </c>
      <c r="L151" s="569">
        <f t="shared" si="78"/>
        <v>78.3</v>
      </c>
      <c r="M151" s="569">
        <f t="shared" si="78"/>
        <v>86.5</v>
      </c>
      <c r="N151" s="569">
        <f t="shared" si="78"/>
        <v>92.899999999999991</v>
      </c>
      <c r="O151" s="569">
        <f t="shared" si="78"/>
        <v>91.4</v>
      </c>
      <c r="P151" s="569">
        <f t="shared" si="78"/>
        <v>88.2</v>
      </c>
      <c r="Q151" s="569">
        <f t="shared" si="78"/>
        <v>92.9</v>
      </c>
      <c r="R151" s="569">
        <f t="shared" si="78"/>
        <v>94.1</v>
      </c>
      <c r="S151" s="569">
        <f t="shared" si="78"/>
        <v>0</v>
      </c>
      <c r="T151" s="569">
        <f t="shared" si="78"/>
        <v>0</v>
      </c>
      <c r="U151" s="569">
        <f t="shared" si="78"/>
        <v>0</v>
      </c>
      <c r="V151" s="569">
        <f t="shared" si="78"/>
        <v>0</v>
      </c>
      <c r="W151" s="569">
        <f t="shared" si="78"/>
        <v>0</v>
      </c>
      <c r="X151" s="569">
        <f t="shared" si="78"/>
        <v>0</v>
      </c>
      <c r="Y151" s="569">
        <f t="shared" si="78"/>
        <v>0</v>
      </c>
      <c r="Z151" s="569">
        <f t="shared" si="78"/>
        <v>0</v>
      </c>
      <c r="AA151" s="569">
        <f t="shared" si="78"/>
        <v>0</v>
      </c>
      <c r="AB151" s="569">
        <f t="shared" si="78"/>
        <v>0</v>
      </c>
      <c r="AC151" s="569">
        <f t="shared" si="78"/>
        <v>0</v>
      </c>
      <c r="AD151" s="569">
        <f t="shared" si="78"/>
        <v>0</v>
      </c>
      <c r="AE151" s="569">
        <f t="shared" si="78"/>
        <v>0</v>
      </c>
      <c r="AF151" s="569">
        <f t="shared" si="78"/>
        <v>0</v>
      </c>
      <c r="AG151" s="569">
        <f t="shared" si="78"/>
        <v>0</v>
      </c>
      <c r="AH151" s="569">
        <f t="shared" si="78"/>
        <v>0</v>
      </c>
      <c r="AI151" s="569">
        <f t="shared" si="78"/>
        <v>0</v>
      </c>
      <c r="AJ151" s="569">
        <f t="shared" si="78"/>
        <v>0</v>
      </c>
      <c r="AK151" s="569">
        <f t="shared" si="78"/>
        <v>0</v>
      </c>
      <c r="AL151" s="569">
        <f t="shared" si="78"/>
        <v>0</v>
      </c>
      <c r="AM151" s="569">
        <f t="shared" si="78"/>
        <v>0</v>
      </c>
      <c r="AN151" s="569">
        <f t="shared" si="78"/>
        <v>0</v>
      </c>
      <c r="AO151" s="569">
        <f t="shared" si="78"/>
        <v>0</v>
      </c>
      <c r="AP151" s="569">
        <f t="shared" si="78"/>
        <v>0</v>
      </c>
      <c r="AQ151" s="569">
        <f t="shared" si="78"/>
        <v>0</v>
      </c>
      <c r="AR151" s="570">
        <f>SUM(B151:AJ151)</f>
        <v>1326.1000000000001</v>
      </c>
      <c r="AS151" s="571">
        <f>AR151/2494</f>
        <v>0.5317161186848437</v>
      </c>
    </row>
    <row r="152" spans="1:53">
      <c r="A152" s="568" t="s">
        <v>456</v>
      </c>
      <c r="B152" s="431"/>
      <c r="C152" s="431"/>
      <c r="D152" s="431">
        <v>4</v>
      </c>
      <c r="E152" s="431">
        <v>5.8</v>
      </c>
      <c r="F152" s="431">
        <v>4.3</v>
      </c>
      <c r="G152" s="431">
        <v>2.1</v>
      </c>
      <c r="H152" s="431">
        <v>1.7</v>
      </c>
      <c r="I152" s="431">
        <v>7.1</v>
      </c>
      <c r="J152" s="431">
        <v>6.7</v>
      </c>
      <c r="K152" s="431">
        <v>1.2</v>
      </c>
      <c r="L152" s="431"/>
      <c r="M152" s="431">
        <v>5.2</v>
      </c>
      <c r="N152" s="431">
        <v>5.4</v>
      </c>
      <c r="O152" s="431">
        <v>1.5</v>
      </c>
      <c r="P152" s="431"/>
      <c r="Q152" s="431"/>
      <c r="R152" s="572"/>
      <c r="S152" s="431"/>
      <c r="T152" s="431"/>
      <c r="U152" s="431"/>
      <c r="V152" s="431"/>
      <c r="W152" s="431"/>
      <c r="X152" s="431"/>
      <c r="Y152" s="431"/>
      <c r="Z152" s="431"/>
      <c r="AA152" s="431"/>
      <c r="AB152" s="431"/>
      <c r="AC152" s="431"/>
      <c r="AD152" s="431"/>
      <c r="AE152" s="431"/>
      <c r="AF152" s="431"/>
      <c r="AG152" s="431"/>
      <c r="AH152" s="431"/>
      <c r="AI152" s="431"/>
      <c r="AJ152" s="431"/>
      <c r="AK152" s="431"/>
      <c r="AL152" s="431"/>
      <c r="AM152" s="431"/>
      <c r="AN152" s="431"/>
      <c r="AO152" s="431"/>
      <c r="AP152" s="431"/>
      <c r="AQ152" s="431"/>
      <c r="AR152" s="570">
        <f>SUM(B152:AJ152)</f>
        <v>45</v>
      </c>
      <c r="AS152" s="571">
        <f>AR152/56.3</f>
        <v>0.79928952042628776</v>
      </c>
    </row>
    <row r="153" spans="1:53">
      <c r="A153" s="568" t="s">
        <v>457</v>
      </c>
      <c r="B153" s="573"/>
      <c r="C153" s="573">
        <v>87.1</v>
      </c>
      <c r="D153" s="573">
        <v>76.3</v>
      </c>
      <c r="E153" s="573">
        <v>69.2</v>
      </c>
      <c r="F153" s="573">
        <v>82.5</v>
      </c>
      <c r="G153" s="573">
        <v>84.1</v>
      </c>
      <c r="H153" s="573">
        <v>85.9</v>
      </c>
      <c r="I153" s="573">
        <v>93.6</v>
      </c>
      <c r="J153" s="573">
        <v>87.8</v>
      </c>
      <c r="K153" s="573">
        <v>68.2</v>
      </c>
      <c r="L153" s="573">
        <v>78.3</v>
      </c>
      <c r="M153" s="573">
        <v>91.7</v>
      </c>
      <c r="N153" s="573">
        <v>98.3</v>
      </c>
      <c r="O153" s="573">
        <v>92.9</v>
      </c>
      <c r="P153" s="573">
        <v>88.2</v>
      </c>
      <c r="Q153" s="573">
        <v>92.9</v>
      </c>
      <c r="R153" s="573">
        <v>94.1</v>
      </c>
      <c r="S153" s="573"/>
      <c r="T153" s="573"/>
      <c r="U153" s="573"/>
      <c r="V153" s="573"/>
      <c r="W153" s="573"/>
      <c r="X153" s="573"/>
      <c r="Y153" s="573"/>
      <c r="Z153" s="573"/>
      <c r="AA153" s="573"/>
      <c r="AB153" s="573"/>
      <c r="AC153" s="573"/>
      <c r="AD153" s="573"/>
      <c r="AE153" s="573"/>
      <c r="AF153" s="573"/>
      <c r="AG153" s="573"/>
      <c r="AH153" s="573"/>
      <c r="AI153" s="573"/>
      <c r="AJ153" s="573"/>
      <c r="AK153" s="573"/>
      <c r="AL153" s="573"/>
      <c r="AM153" s="573"/>
      <c r="AN153" s="573"/>
      <c r="AO153" s="573"/>
      <c r="AP153" s="573"/>
      <c r="AQ153" s="573"/>
      <c r="AR153" s="570">
        <f>SUM(B153:AJ153)</f>
        <v>1371.1</v>
      </c>
      <c r="AS153" s="571">
        <f>AR153/2550</f>
        <v>0.53768627450980389</v>
      </c>
    </row>
  </sheetData>
  <pageMargins left="0.70866141732283472" right="0.70866141732283472" top="0.2" bottom="0.74803149606299213" header="0.17" footer="0.31496062992125984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38-я</vt:lpstr>
      <vt:lpstr>38-я (2)</vt:lpstr>
      <vt:lpstr>Лист5 (2)</vt:lpstr>
      <vt:lpstr>Сырье</vt:lpstr>
      <vt:lpstr>39-я</vt:lpstr>
      <vt:lpstr>Лист5</vt:lpstr>
      <vt:lpstr>Сырье (2)</vt:lpstr>
      <vt:lpstr>паллеты</vt:lpstr>
      <vt:lpstr>СЕНТЯБРЬ_20</vt:lpstr>
    </vt:vector>
  </TitlesOfParts>
  <Company>PROPLEX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Потапова Светлана</dc:creator>
  <cp:lastModifiedBy>Никонов Евгений Александрович</cp:lastModifiedBy>
  <cp:lastPrinted>2020-09-16T11:05:46Z</cp:lastPrinted>
  <dcterms:created xsi:type="dcterms:W3CDTF">2020-09-08T12:56:25Z</dcterms:created>
  <dcterms:modified xsi:type="dcterms:W3CDTF">2020-10-05T11:19:36Z</dcterms:modified>
</cp:coreProperties>
</file>