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_CODE\P19-Shifter\Docs\"/>
    </mc:Choice>
  </mc:AlternateContent>
  <bookViews>
    <workbookView xWindow="-105" yWindow="-105" windowWidth="30930" windowHeight="16890" activeTab="1"/>
  </bookViews>
  <sheets>
    <sheet name="TODOs" sheetId="8" r:id="rId1"/>
    <sheet name="CAN" sheetId="2" r:id="rId2"/>
    <sheet name="ClutchPaddle" sheetId="3" r:id="rId3"/>
    <sheet name="Clutch SERVO" sheetId="7" r:id="rId4"/>
    <sheet name="ClutchRelease" sheetId="4" r:id="rId5"/>
    <sheet name="Multifunction" sheetId="5" r:id="rId6"/>
    <sheet name="nEngine" sheetId="6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3" l="1"/>
  <c r="D173" i="3"/>
  <c r="D186" i="3" s="1"/>
  <c r="D89" i="3"/>
  <c r="D88" i="3" s="1"/>
  <c r="D79" i="3"/>
  <c r="D83" i="3" s="1"/>
  <c r="D71" i="3"/>
  <c r="D70" i="3" s="1"/>
  <c r="D61" i="3"/>
  <c r="D62" i="3" s="1"/>
  <c r="D63" i="3" s="1"/>
  <c r="D53" i="3"/>
  <c r="D51" i="3" s="1"/>
  <c r="D43" i="3"/>
  <c r="D44" i="3" s="1"/>
  <c r="D45" i="3" s="1"/>
  <c r="D68" i="3" l="1"/>
  <c r="D64" i="3"/>
  <c r="D82" i="3"/>
  <c r="D52" i="3"/>
  <c r="D85" i="3"/>
  <c r="E79" i="3" s="1"/>
  <c r="D84" i="3" s="1"/>
  <c r="D92" i="3" s="1"/>
  <c r="E43" i="3"/>
  <c r="D86" i="3"/>
  <c r="D80" i="3"/>
  <c r="D81" i="3" s="1"/>
  <c r="D87" i="3"/>
  <c r="D69" i="3"/>
  <c r="E230" i="3"/>
  <c r="D239" i="3"/>
  <c r="C230" i="3"/>
  <c r="C231" i="3" s="1"/>
  <c r="D229" i="3"/>
  <c r="F230" i="3" s="1"/>
  <c r="D17" i="3"/>
  <c r="D147" i="3"/>
  <c r="F138" i="3" s="1"/>
  <c r="D219" i="3"/>
  <c r="D35" i="3"/>
  <c r="D34" i="3" s="1"/>
  <c r="D127" i="3"/>
  <c r="F118" i="3" s="1"/>
  <c r="D109" i="3"/>
  <c r="F100" i="3" s="1"/>
  <c r="D209" i="3"/>
  <c r="D168" i="3"/>
  <c r="D25" i="3"/>
  <c r="D26" i="3" s="1"/>
  <c r="D137" i="3"/>
  <c r="D117" i="3"/>
  <c r="D99" i="3"/>
  <c r="D7" i="3"/>
  <c r="C210" i="3"/>
  <c r="C211" i="3" s="1"/>
  <c r="C212" i="3" s="1"/>
  <c r="C213" i="3" s="1"/>
  <c r="C214" i="3" s="1"/>
  <c r="C215" i="3" s="1"/>
  <c r="C216" i="3" s="1"/>
  <c r="C217" i="3" s="1"/>
  <c r="C218" i="3" s="1"/>
  <c r="C219" i="3" s="1"/>
  <c r="C192" i="3"/>
  <c r="C193" i="3" s="1"/>
  <c r="C194" i="3" s="1"/>
  <c r="C195" i="3" s="1"/>
  <c r="C196" i="3" s="1"/>
  <c r="C197" i="3" s="1"/>
  <c r="C198" i="3" s="1"/>
  <c r="C199" i="3" s="1"/>
  <c r="C200" i="3" s="1"/>
  <c r="C201" i="3" s="1"/>
  <c r="C174" i="3"/>
  <c r="C175" i="3" s="1"/>
  <c r="C176" i="3" s="1"/>
  <c r="C177" i="3" s="1"/>
  <c r="C178" i="3" s="1"/>
  <c r="C179" i="3" s="1"/>
  <c r="C180" i="3" s="1"/>
  <c r="C181" i="3" s="1"/>
  <c r="C182" i="3" s="1"/>
  <c r="C183" i="3" s="1"/>
  <c r="C156" i="3"/>
  <c r="C157" i="3" s="1"/>
  <c r="C158" i="3" s="1"/>
  <c r="C159" i="3" s="1"/>
  <c r="C160" i="3" s="1"/>
  <c r="C161" i="3" s="1"/>
  <c r="C162" i="3" s="1"/>
  <c r="C163" i="3" s="1"/>
  <c r="C164" i="3" s="1"/>
  <c r="C165" i="3" s="1"/>
  <c r="C80" i="3"/>
  <c r="C81" i="3" s="1"/>
  <c r="C82" i="3" s="1"/>
  <c r="C83" i="3" s="1"/>
  <c r="C84" i="3" s="1"/>
  <c r="C85" i="3" s="1"/>
  <c r="C86" i="3" s="1"/>
  <c r="C87" i="3" s="1"/>
  <c r="C88" i="3" s="1"/>
  <c r="C89" i="3" s="1"/>
  <c r="C62" i="3"/>
  <c r="C63" i="3" s="1"/>
  <c r="C64" i="3" s="1"/>
  <c r="C65" i="3" s="1"/>
  <c r="C66" i="3" s="1"/>
  <c r="C67" i="3" s="1"/>
  <c r="C68" i="3" s="1"/>
  <c r="C69" i="3" s="1"/>
  <c r="C70" i="3" s="1"/>
  <c r="C71" i="3" s="1"/>
  <c r="C44" i="3"/>
  <c r="C45" i="3" s="1"/>
  <c r="C46" i="3" s="1"/>
  <c r="C47" i="3" s="1"/>
  <c r="C48" i="3" s="1"/>
  <c r="C49" i="3" s="1"/>
  <c r="C50" i="3" s="1"/>
  <c r="C51" i="3" s="1"/>
  <c r="C52" i="3" s="1"/>
  <c r="C53" i="3" s="1"/>
  <c r="C26" i="3"/>
  <c r="C27" i="3" s="1"/>
  <c r="C28" i="3" s="1"/>
  <c r="C29" i="3" s="1"/>
  <c r="C30" i="3" s="1"/>
  <c r="C31" i="3" s="1"/>
  <c r="C32" i="3" s="1"/>
  <c r="C33" i="3" s="1"/>
  <c r="C34" i="3" s="1"/>
  <c r="C35" i="3" s="1"/>
  <c r="C138" i="3"/>
  <c r="C139" i="3" s="1"/>
  <c r="C140" i="3" s="1"/>
  <c r="C141" i="3" s="1"/>
  <c r="C142" i="3" s="1"/>
  <c r="C143" i="3" s="1"/>
  <c r="C144" i="3" s="1"/>
  <c r="C145" i="3" s="1"/>
  <c r="C146" i="3" s="1"/>
  <c r="C147" i="3" s="1"/>
  <c r="E138" i="3" s="1"/>
  <c r="C118" i="3"/>
  <c r="C119" i="3" s="1"/>
  <c r="C120" i="3" s="1"/>
  <c r="C121" i="3" s="1"/>
  <c r="C122" i="3" s="1"/>
  <c r="C123" i="3" s="1"/>
  <c r="C124" i="3" s="1"/>
  <c r="C125" i="3" s="1"/>
  <c r="C126" i="3" s="1"/>
  <c r="C127" i="3" s="1"/>
  <c r="E118" i="3" s="1"/>
  <c r="C100" i="3"/>
  <c r="C101" i="3" s="1"/>
  <c r="C102" i="3" s="1"/>
  <c r="C103" i="3" s="1"/>
  <c r="C104" i="3" s="1"/>
  <c r="C105" i="3" s="1"/>
  <c r="C106" i="3" s="1"/>
  <c r="C107" i="3" s="1"/>
  <c r="C108" i="3" s="1"/>
  <c r="C109" i="3" s="1"/>
  <c r="E100" i="3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E61" i="3" l="1"/>
  <c r="D102" i="3"/>
  <c r="E117" i="3"/>
  <c r="E25" i="3"/>
  <c r="D27" i="3" s="1"/>
  <c r="D28" i="3" s="1"/>
  <c r="D29" i="3" s="1"/>
  <c r="D30" i="3" s="1"/>
  <c r="D31" i="3" s="1"/>
  <c r="D32" i="3" s="1"/>
  <c r="D33" i="3" s="1"/>
  <c r="D101" i="3"/>
  <c r="D119" i="3"/>
  <c r="E137" i="3"/>
  <c r="E99" i="3"/>
  <c r="D222" i="3"/>
  <c r="D138" i="3"/>
  <c r="D204" i="3"/>
  <c r="D139" i="3"/>
  <c r="F137" i="3" s="1"/>
  <c r="D118" i="3"/>
  <c r="D120" i="3"/>
  <c r="D100" i="3"/>
  <c r="D103" i="3"/>
  <c r="F99" i="3" s="1"/>
  <c r="E101" i="3" s="1"/>
  <c r="C232" i="3"/>
  <c r="E7" i="3"/>
  <c r="D8" i="3" s="1"/>
  <c r="D9" i="3" s="1"/>
  <c r="D10" i="3" s="1"/>
  <c r="D11" i="3" s="1"/>
  <c r="D12" i="3" s="1"/>
  <c r="D13" i="3" s="1"/>
  <c r="D14" i="3" s="1"/>
  <c r="D15" i="3" s="1"/>
  <c r="D16" i="3" s="1"/>
  <c r="F101" i="3" l="1"/>
  <c r="D105" i="3" s="1"/>
  <c r="F139" i="3"/>
  <c r="E139" i="3"/>
  <c r="D20" i="3"/>
  <c r="C233" i="3"/>
  <c r="D104" i="3" l="1"/>
  <c r="D108" i="3"/>
  <c r="D107" i="3"/>
  <c r="D106" i="3"/>
  <c r="D112" i="3"/>
  <c r="D145" i="3"/>
  <c r="D144" i="3"/>
  <c r="D140" i="3"/>
  <c r="D143" i="3"/>
  <c r="D146" i="3"/>
  <c r="D141" i="3"/>
  <c r="D150" i="3" s="1"/>
  <c r="D142" i="3"/>
  <c r="D38" i="3"/>
  <c r="C234" i="3"/>
  <c r="E229" i="3" s="1"/>
  <c r="F117" i="3"/>
  <c r="C235" i="3" l="1"/>
  <c r="F119" i="3"/>
  <c r="E119" i="3"/>
  <c r="C236" i="3" l="1"/>
  <c r="D122" i="3"/>
  <c r="D123" i="3"/>
  <c r="D124" i="3"/>
  <c r="D125" i="3"/>
  <c r="D126" i="3"/>
  <c r="D121" i="3"/>
  <c r="D130" i="3" s="1"/>
  <c r="C237" i="3" l="1"/>
  <c r="C238" i="3" l="1"/>
  <c r="C239" i="3" l="1"/>
  <c r="D237" i="3"/>
  <c r="D238" i="3"/>
  <c r="D236" i="3"/>
  <c r="D235" i="3"/>
  <c r="F229" i="3"/>
  <c r="F231" i="3" s="1"/>
  <c r="E231" i="3" l="1"/>
  <c r="D230" i="3" l="1"/>
  <c r="D232" i="3"/>
  <c r="D231" i="3"/>
  <c r="D233" i="3"/>
  <c r="D242" i="3" l="1"/>
  <c r="D56" i="3"/>
  <c r="D46" i="3"/>
  <c r="D47" i="3" s="1"/>
  <c r="D48" i="3" s="1"/>
  <c r="D49" i="3" s="1"/>
  <c r="D50" i="3" s="1"/>
  <c r="D65" i="3"/>
  <c r="D66" i="3" s="1"/>
  <c r="D67" i="3" s="1"/>
  <c r="D74" i="3" l="1"/>
</calcChain>
</file>

<file path=xl/sharedStrings.xml><?xml version="1.0" encoding="utf-8"?>
<sst xmlns="http://schemas.openxmlformats.org/spreadsheetml/2006/main" count="166" uniqueCount="101">
  <si>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</si>
  <si>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</si>
  <si>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</si>
  <si>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</si>
  <si>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</si>
  <si>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</si>
  <si>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</si>
  <si>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</si>
  <si>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</si>
  <si>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</si>
  <si>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</si>
  <si>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</si>
  <si>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</si>
  <si>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</si>
  <si>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</si>
  <si>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</si>
  <si>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</si>
  <si>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</si>
  <si>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</si>
  <si>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</si>
  <si>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</si>
  <si>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</si>
  <si>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</si>
  <si>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</si>
  <si>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</si>
  <si>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</si>
  <si>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</si>
  <si>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</si>
  <si>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</si>
  <si>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</si>
  <si>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</si>
  <si>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</si>
  <si>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</si>
  <si>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</si>
  <si>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</si>
  <si>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</si>
  <si>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</si>
  <si>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</si>
  <si>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</si>
  <si>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</si>
  <si>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</si>
  <si>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</si>
  <si>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</si>
  <si>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</si>
  <si>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</si>
  <si>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</si>
  <si>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</si>
  <si>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</si>
  <si>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</si>
  <si>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</si>
  <si>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</si>
  <si>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</si>
  <si>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</si>
  <si>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</si>
  <si>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</si>
  <si>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Linear</t>
  </si>
  <si>
    <t>Progressive 1</t>
  </si>
  <si>
    <t>Progressive 2</t>
  </si>
  <si>
    <t>Progressive 3</t>
  </si>
  <si>
    <t>Start 1</t>
  </si>
  <si>
    <t>Map to copy:</t>
  </si>
  <si>
    <t>ClutchTarget</t>
  </si>
  <si>
    <t>Clutch Target</t>
  </si>
  <si>
    <t>knee point 40%</t>
  </si>
  <si>
    <t>Gain (first)</t>
  </si>
  <si>
    <t>knee point 30%</t>
  </si>
  <si>
    <t>knee point 20%</t>
  </si>
  <si>
    <t>Unprogressive 2</t>
  </si>
  <si>
    <t>knee point 50%</t>
  </si>
  <si>
    <t>Max</t>
  </si>
  <si>
    <t>Min</t>
  </si>
  <si>
    <t>Servo Prescaler</t>
  </si>
  <si>
    <t>Baseline</t>
  </si>
  <si>
    <t>override</t>
  </si>
  <si>
    <t>BitePoint 1</t>
  </si>
  <si>
    <t>map the rotary with the various voltages</t>
  </si>
  <si>
    <t>calibrate the false neutral  maps for each gear, special attention to 1st</t>
  </si>
  <si>
    <t>try again the toggles</t>
  </si>
  <si>
    <t>see if the multifunction works as expected with the wrapping, the max positions, etc</t>
  </si>
  <si>
    <t>try the various clutch maps, without the servo and verify that everything works good</t>
  </si>
  <si>
    <t>try the offsets and the xClutchTargetMax and verify that they work</t>
  </si>
  <si>
    <t>System tests</t>
  </si>
  <si>
    <t>initially play with long times and see that everything is working correctly</t>
  </si>
  <si>
    <t>play with the clutch target for downshifts</t>
  </si>
  <si>
    <t>see about the early shift end strat and try to understand if it works</t>
  </si>
  <si>
    <t>Shifting tests</t>
  </si>
  <si>
    <t>BitePoint 2</t>
  </si>
  <si>
    <t>BitePoint 3</t>
  </si>
  <si>
    <t>BitePoint 4</t>
  </si>
  <si>
    <t>@10</t>
  </si>
  <si>
    <t>@20</t>
  </si>
  <si>
    <t>@30</t>
  </si>
  <si>
    <t>@40</t>
  </si>
  <si>
    <t>S 1</t>
  </si>
  <si>
    <t>S2</t>
  </si>
  <si>
    <t>S3</t>
  </si>
  <si>
    <t>@60%</t>
  </si>
  <si>
    <t>@50%</t>
  </si>
  <si>
    <t>@40%</t>
  </si>
  <si>
    <t>0x610</t>
  </si>
  <si>
    <t>0x666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</si>
</sst>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6" fillId="0" borderId="0" xfId="0" applyFont="1"/>
    <xf numFmtId="1" fontId="0" fillId="0" borderId="0" xfId="0" applyNumberFormat="1" applyAlignment="1">
      <alignment horizontal="center"/>
    </xf>
    <xf numFmtId="1" fontId="6" fillId="0" borderId="0" xfId="0" applyNumberFormat="1" applyFont="1"/>
    <xf numFmtId="0" fontId="7" fillId="0" borderId="0" xfId="0" applyFont="1"/>
    <xf numFmtId="0" fontId="7" fillId="0" borderId="1" xfId="0" applyFont="1" applyBorder="1"/>
    <xf numFmtId="0" fontId="8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left"/>
    </xf>
    <xf numFmtId="0" fontId="0" fillId="4" borderId="1" xfId="0" applyFill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4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ClutchPaddle!$D$7:$D$17</c:f>
              <c:numCache>
                <c:formatCode>0.00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32160"/>
        <c:axId val="-243826720"/>
      </c:scatterChart>
      <c:valAx>
        <c:axId val="-24383216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6720"/>
        <c:crosses val="autoZero"/>
        <c:crossBetween val="midCat"/>
      </c:valAx>
      <c:valAx>
        <c:axId val="-243826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10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ClutchPaddle!$C$173:$C$183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ClutchPaddle!$D$173:$D$183</c:f>
              <c:numCache>
                <c:formatCode>0.00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0.7</c:v>
                </c:pt>
                <c:pt idx="4">
                  <c:v>1.3</c:v>
                </c:pt>
                <c:pt idx="5">
                  <c:v>2.5</c:v>
                </c:pt>
                <c:pt idx="6">
                  <c:v>3.8</c:v>
                </c:pt>
                <c:pt idx="7">
                  <c:v>4.55</c:v>
                </c:pt>
                <c:pt idx="8">
                  <c:v>4.8</c:v>
                </c:pt>
                <c:pt idx="9">
                  <c:v>4.95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94128"/>
        <c:axId val="-243186512"/>
      </c:scatterChart>
      <c:valAx>
        <c:axId val="-2431941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6512"/>
        <c:crosses val="autoZero"/>
        <c:crossBetween val="midCat"/>
      </c:valAx>
      <c:valAx>
        <c:axId val="-2431865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11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ClutchPaddle!$C$191:$C$201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ClutchPaddle!$D$191:$D$201</c:f>
              <c:numCache>
                <c:formatCode>0.00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1.4</c:v>
                </c:pt>
                <c:pt idx="4">
                  <c:v>2.5</c:v>
                </c:pt>
                <c:pt idx="5">
                  <c:v>3.65</c:v>
                </c:pt>
                <c:pt idx="6">
                  <c:v>4.3499999999999996</c:v>
                </c:pt>
                <c:pt idx="7">
                  <c:v>4.7</c:v>
                </c:pt>
                <c:pt idx="8">
                  <c:v>4.9000000000000004</c:v>
                </c:pt>
                <c:pt idx="9">
                  <c:v>4.95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89232"/>
        <c:axId val="-243191408"/>
      </c:scatterChart>
      <c:valAx>
        <c:axId val="-2431892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91408"/>
        <c:crosses val="autoZero"/>
        <c:crossBetween val="midCat"/>
      </c:valAx>
      <c:valAx>
        <c:axId val="-24319140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ClutchPaddle!$C$209:$C$219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ClutchPaddle!$D$209:$D$219</c:f>
              <c:numCache>
                <c:formatCode>0.00</c:formatCode>
                <c:ptCount val="11"/>
                <c:pt idx="0">
                  <c:v>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1650</c:v>
                </c:pt>
                <c:pt idx="9">
                  <c:v>1900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84880"/>
        <c:axId val="-243178896"/>
      </c:scatterChart>
      <c:valAx>
        <c:axId val="-2431848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78896"/>
        <c:crosses val="autoZero"/>
        <c:crossBetween val="midCat"/>
      </c:valAx>
      <c:valAx>
        <c:axId val="-243178896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13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ClutchPaddle!$D$229:$D$239</c:f>
              <c:numCache>
                <c:formatCode>0.00</c:formatCode>
                <c:ptCount val="11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3.06</c:v>
                </c:pt>
                <c:pt idx="7">
                  <c:v>3.07</c:v>
                </c:pt>
                <c:pt idx="8">
                  <c:v>3.08</c:v>
                </c:pt>
                <c:pt idx="9">
                  <c:v>3.09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90320"/>
        <c:axId val="-243185424"/>
      </c:scatterChart>
      <c:valAx>
        <c:axId val="-2431903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5424"/>
        <c:crosses val="autoZero"/>
        <c:crossBetween val="midCat"/>
      </c:valAx>
      <c:valAx>
        <c:axId val="-24318542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Servo Clutch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'Clutch SERVO'!$C$1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'Clutch SERVO'!$C$4:$D$4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'Clutch SERVO'!$C$7:$D$7</c:f>
              <c:numCache>
                <c:formatCode>General</c:formatCode>
                <c:ptCount val="2"/>
                <c:pt idx="0">
                  <c:v>1700</c:v>
                </c:pt>
                <c:pt idx="1">
                  <c:v>1400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A8-480B-ABDC-D1B2E3E408BC}"/>
            </c:ext>
          </c:extLst>
        </c:ser>
        <c:ser>
          <c:idx val="1"/>
          <c:order val="1"/>
          <c:tx>
            <c:strRef>
              <c:f>'Clutch SERVO'!$C$10</c:f>
              <c:strCache>
                <c:ptCount val="1"/>
                <c:pt idx="0">
                  <c:v>override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'Clutch SERVO'!$C$13:$D$13</c:f>
              <c:numCache>
                <c:formatCode>General</c:formatCode>
                <c:ptCount val="2"/>
                <c:pt idx="0">
                  <c:v>0</c:v>
                </c:pt>
                <c:pt idx="1">
                  <c:v>6.5</c:v>
                </c:pt>
              </c:numCache>
            </c:numRef>
          </c:xVal>
          <c:yVal>
            <c:numRef>
              <c:f>'Clutch SERVO'!$C$16:$D$16</c:f>
              <c:numCache>
                <c:formatCode>General</c:formatCode>
                <c:ptCount val="2"/>
                <c:pt idx="0">
                  <c:v>1700</c:v>
                </c:pt>
                <c:pt idx="1">
                  <c:v>1350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A8-480B-ABDC-D1B2E3E4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89776"/>
        <c:axId val="-243183248"/>
      </c:scatterChart>
      <c:valAx>
        <c:axId val="-24318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3248"/>
        <c:crosses val="autoZero"/>
        <c:crossBetween val="midCat"/>
      </c:valAx>
      <c:valAx>
        <c:axId val="-243183248"/>
        <c:scaling>
          <c:orientation val="minMax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rServoDemand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ClutchPaddle!$C$99:$C$109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ClutchPaddle!$D$99:$D$109</c:f>
              <c:numCache>
                <c:formatCode>0.00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4.1666666666666661</c:v>
                </c:pt>
                <c:pt idx="6">
                  <c:v>4.333333333333333</c:v>
                </c:pt>
                <c:pt idx="7">
                  <c:v>4.5</c:v>
                </c:pt>
                <c:pt idx="8">
                  <c:v>4.6666666666666661</c:v>
                </c:pt>
                <c:pt idx="9">
                  <c:v>4.833333333333333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39232"/>
        <c:axId val="-243825632"/>
      </c:scatterChart>
      <c:valAx>
        <c:axId val="-2438392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5632"/>
        <c:crosses val="autoZero"/>
        <c:crossBetween val="midCat"/>
      </c:valAx>
      <c:valAx>
        <c:axId val="-24382563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ClutchPaddle!$C$117:$C$127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ClutchPaddle!$D$117:$D$127</c:f>
              <c:numCache>
                <c:formatCode>0.00</c:formatCode>
                <c:ptCount val="11"/>
                <c:pt idx="0">
                  <c:v>0</c:v>
                </c:pt>
                <c:pt idx="1">
                  <c:v>1.333</c:v>
                </c:pt>
                <c:pt idx="2">
                  <c:v>2.6659999999999999</c:v>
                </c:pt>
                <c:pt idx="3">
                  <c:v>3.9990000000000001</c:v>
                </c:pt>
                <c:pt idx="4">
                  <c:v>4.1420000000000003</c:v>
                </c:pt>
                <c:pt idx="5">
                  <c:v>4.2850000000000001</c:v>
                </c:pt>
                <c:pt idx="6">
                  <c:v>4.4279999999999999</c:v>
                </c:pt>
                <c:pt idx="7">
                  <c:v>4.5709999999999997</c:v>
                </c:pt>
                <c:pt idx="8">
                  <c:v>4.7140000000000004</c:v>
                </c:pt>
                <c:pt idx="9">
                  <c:v>4.8570000000000002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31072"/>
        <c:axId val="-243829440"/>
      </c:scatterChart>
      <c:valAx>
        <c:axId val="-2438310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9440"/>
        <c:crosses val="autoZero"/>
        <c:crossBetween val="midCat"/>
      </c:valAx>
      <c:valAx>
        <c:axId val="-24382944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ClutchPaddle!$C$137:$C$147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ClutchPaddle!$D$137:$D$147</c:f>
              <c:numCache>
                <c:formatCode>0.00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4.125</c:v>
                </c:pt>
                <c:pt idx="4">
                  <c:v>4.25</c:v>
                </c:pt>
                <c:pt idx="5">
                  <c:v>4.375</c:v>
                </c:pt>
                <c:pt idx="6">
                  <c:v>4.5</c:v>
                </c:pt>
                <c:pt idx="7">
                  <c:v>4.625</c:v>
                </c:pt>
                <c:pt idx="8">
                  <c:v>4.75</c:v>
                </c:pt>
                <c:pt idx="9">
                  <c:v>4.875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31616"/>
        <c:axId val="-243830528"/>
      </c:scatterChart>
      <c:valAx>
        <c:axId val="-2438316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0528"/>
        <c:crosses val="autoZero"/>
        <c:crossBetween val="midCat"/>
      </c:valAx>
      <c:valAx>
        <c:axId val="-24383052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ClutchPaddle!$C$25:$C$35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ClutchPaddle!$D$25:$D$35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0.625</c:v>
                </c:pt>
                <c:pt idx="3">
                  <c:v>1.25</c:v>
                </c:pt>
                <c:pt idx="4">
                  <c:v>1.875</c:v>
                </c:pt>
                <c:pt idx="5">
                  <c:v>2.5</c:v>
                </c:pt>
                <c:pt idx="6">
                  <c:v>3.125</c:v>
                </c:pt>
                <c:pt idx="7">
                  <c:v>3.75</c:v>
                </c:pt>
                <c:pt idx="8">
                  <c:v>4.375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28896"/>
        <c:axId val="-243827808"/>
      </c:scatterChart>
      <c:valAx>
        <c:axId val="-2438288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7808"/>
        <c:crosses val="autoZero"/>
        <c:crossBetween val="midCat"/>
      </c:valAx>
      <c:valAx>
        <c:axId val="-24382780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ClutchPaddle!$C$43:$C$53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ClutchPaddle!$D$43:$D$53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0.83333333333333337</c:v>
                </c:pt>
                <c:pt idx="4">
                  <c:v>1.6666666666666667</c:v>
                </c:pt>
                <c:pt idx="5">
                  <c:v>2.5</c:v>
                </c:pt>
                <c:pt idx="6">
                  <c:v>3.3333333333333335</c:v>
                </c:pt>
                <c:pt idx="7">
                  <c:v>4.166666666666667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24000"/>
        <c:axId val="-243827264"/>
      </c:scatterChart>
      <c:valAx>
        <c:axId val="-24382400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7264"/>
        <c:crosses val="autoZero"/>
        <c:crossBetween val="midCat"/>
      </c:valAx>
      <c:valAx>
        <c:axId val="-24382726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2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ClutchPaddle!$C$61:$C$71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ClutchPaddle!$D$61:$D$71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1.6666666666666667</c:v>
                </c:pt>
                <c:pt idx="5">
                  <c:v>3.3333333333333335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38688"/>
        <c:axId val="-243836512"/>
      </c:scatterChart>
      <c:valAx>
        <c:axId val="-2438386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6512"/>
        <c:crosses val="autoZero"/>
        <c:crossBetween val="midCat"/>
      </c:valAx>
      <c:valAx>
        <c:axId val="-2438365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8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ClutchPaddle!$C$79:$C$89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ClutchPaddle!$D$79:$D$89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92496"/>
        <c:axId val="-243180528"/>
      </c:scatterChart>
      <c:valAx>
        <c:axId val="-2431924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0528"/>
        <c:crosses val="autoZero"/>
        <c:crossBetween val="midCat"/>
      </c:valAx>
      <c:valAx>
        <c:axId val="-24318052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9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9</a:t>
            </a:r>
          </a:p>
          <a:p>
            <a:pPr>
              <a:defRPr/>
            </a:pP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10838047212305"/>
          <c:y val="0.24430161371582113"/>
          <c:w val="0.79782853600529302"/>
          <c:h val="0.555841327471300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ClutchPaddle!$D$155:$D$165</c:f>
              <c:numCache>
                <c:formatCode>0.00</c:formatCode>
                <c:ptCount val="11"/>
                <c:pt idx="0">
                  <c:v>0</c:v>
                </c:pt>
                <c:pt idx="1">
                  <c:v>0.25</c:v>
                </c:pt>
                <c:pt idx="2">
                  <c:v>0.4</c:v>
                </c:pt>
                <c:pt idx="3">
                  <c:v>0.5</c:v>
                </c:pt>
                <c:pt idx="4">
                  <c:v>0.75</c:v>
                </c:pt>
                <c:pt idx="5">
                  <c:v>1.4</c:v>
                </c:pt>
                <c:pt idx="6">
                  <c:v>2.5</c:v>
                </c:pt>
                <c:pt idx="7">
                  <c:v>3.9</c:v>
                </c:pt>
                <c:pt idx="8">
                  <c:v>4.7</c:v>
                </c:pt>
                <c:pt idx="9">
                  <c:v>4.95</c:v>
                </c:pt>
                <c:pt idx="10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188144"/>
        <c:axId val="-243191952"/>
      </c:scatterChart>
      <c:valAx>
        <c:axId val="-2431881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91952"/>
        <c:crosses val="autoZero"/>
        <c:crossBetween val="midCat"/>
      </c:valAx>
      <c:valAx>
        <c:axId val="-2431919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1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815340</xdr:colOff>
      <xdr:row>51</xdr:row>
      <xdr:rowOff>175260</xdr:rowOff>
    </xdr:from>
    <xdr:to>
      <xdr:col>14</xdr:col>
      <xdr:colOff>86949</xdr:colOff>
      <xdr:row>63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26</xdr:row>
      <xdr:rowOff>91440</xdr:rowOff>
    </xdr:from>
    <xdr:to>
      <xdr:col>14</xdr:col>
      <xdr:colOff>10659</xdr:colOff>
      <xdr:row>51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  <xdr:twoCellAnchor editAs="oneCell">
    <xdr:from>
      <xdr:col>14</xdr:col>
      <xdr:colOff>421748</xdr:colOff>
      <xdr:row>3</xdr:row>
      <xdr:rowOff>81643</xdr:rowOff>
    </xdr:from>
    <xdr:to>
      <xdr:col>31</xdr:col>
      <xdr:colOff>124577</xdr:colOff>
      <xdr:row>33</xdr:row>
      <xdr:rowOff>40736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C2F2892-D839-E085-59B4-FAC75807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2377" y="636814"/>
          <a:ext cx="10806257" cy="651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375556</xdr:colOff>
      <xdr:row>35</xdr:row>
      <xdr:rowOff>143258</xdr:rowOff>
    </xdr:from>
    <xdr:to>
      <xdr:col>34</xdr:col>
      <xdr:colOff>328556</xdr:colOff>
      <xdr:row>57</xdr:row>
      <xdr:rowOff>1008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4DAC3B31-43EF-8CA6-8425-1CC4739A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46185" y="7257072"/>
          <a:ext cx="13015857" cy="392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3</xdr:row>
      <xdr:rowOff>178116</xdr:rowOff>
    </xdr:from>
    <xdr:to>
      <xdr:col>14</xdr:col>
      <xdr:colOff>472440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255270</xdr:colOff>
      <xdr:row>94</xdr:row>
      <xdr:rowOff>170496</xdr:rowOff>
    </xdr:from>
    <xdr:to>
      <xdr:col>14</xdr:col>
      <xdr:colOff>411480</xdr:colOff>
      <xdr:row>110</xdr:row>
      <xdr:rowOff>60959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113</xdr:row>
      <xdr:rowOff>40956</xdr:rowOff>
    </xdr:from>
    <xdr:to>
      <xdr:col>14</xdr:col>
      <xdr:colOff>434340</xdr:colOff>
      <xdr:row>128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134</xdr:row>
      <xdr:rowOff>7620</xdr:rowOff>
    </xdr:from>
    <xdr:to>
      <xdr:col>14</xdr:col>
      <xdr:colOff>495300</xdr:colOff>
      <xdr:row>149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323850</xdr:colOff>
      <xdr:row>21</xdr:row>
      <xdr:rowOff>48576</xdr:rowOff>
    </xdr:from>
    <xdr:to>
      <xdr:col>14</xdr:col>
      <xdr:colOff>480060</xdr:colOff>
      <xdr:row>36</xdr:row>
      <xdr:rowOff>121919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377190</xdr:colOff>
      <xdr:row>39</xdr:row>
      <xdr:rowOff>33336</xdr:rowOff>
    </xdr:from>
    <xdr:to>
      <xdr:col>14</xdr:col>
      <xdr:colOff>533400</xdr:colOff>
      <xdr:row>54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6212B8-40AA-6437-8E2B-A0474546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323850</xdr:colOff>
      <xdr:row>57</xdr:row>
      <xdr:rowOff>63816</xdr:rowOff>
    </xdr:from>
    <xdr:to>
      <xdr:col>14</xdr:col>
      <xdr:colOff>480060</xdr:colOff>
      <xdr:row>72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6F88549-6AFE-288E-6608-30DED13C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308610</xdr:colOff>
      <xdr:row>75</xdr:row>
      <xdr:rowOff>18096</xdr:rowOff>
    </xdr:from>
    <xdr:to>
      <xdr:col>14</xdr:col>
      <xdr:colOff>464820</xdr:colOff>
      <xdr:row>90</xdr:row>
      <xdr:rowOff>91439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B204B6D-0201-1CED-B361-9484F9CD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339090</xdr:colOff>
      <xdr:row>152</xdr:row>
      <xdr:rowOff>0</xdr:rowOff>
    </xdr:from>
    <xdr:to>
      <xdr:col>14</xdr:col>
      <xdr:colOff>495300</xdr:colOff>
      <xdr:row>167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C42DBFAB-7D30-A10E-74D6-D529B76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339090</xdr:colOff>
      <xdr:row>169</xdr:row>
      <xdr:rowOff>155256</xdr:rowOff>
    </xdr:from>
    <xdr:to>
      <xdr:col>14</xdr:col>
      <xdr:colOff>495300</xdr:colOff>
      <xdr:row>185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73BF13C3-650F-1154-0254-D0EBCB35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187</xdr:row>
      <xdr:rowOff>147636</xdr:rowOff>
    </xdr:from>
    <xdr:to>
      <xdr:col>14</xdr:col>
      <xdr:colOff>518160</xdr:colOff>
      <xdr:row>203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34A27F97-62BD-1C3B-DB72-796B4067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369570</xdr:colOff>
      <xdr:row>205</xdr:row>
      <xdr:rowOff>162876</xdr:rowOff>
    </xdr:from>
    <xdr:to>
      <xdr:col>14</xdr:col>
      <xdr:colOff>525780</xdr:colOff>
      <xdr:row>221</xdr:row>
      <xdr:rowOff>53339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197BB79F-6319-85EF-7856-46FF2835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375012</xdr:colOff>
      <xdr:row>224</xdr:row>
      <xdr:rowOff>168319</xdr:rowOff>
    </xdr:from>
    <xdr:to>
      <xdr:col>14</xdr:col>
      <xdr:colOff>531222</xdr:colOff>
      <xdr:row>240</xdr:row>
      <xdr:rowOff>58781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C954CCC3-C8CE-2CE3-576D-D5214EDC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179070</xdr:rowOff>
    </xdr:from>
    <xdr:to>
      <xdr:col>15</xdr:col>
      <xdr:colOff>60960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632A4CA-AE8B-1EAA-2BEA-F32D8BD60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5"/>
  <sheetViews>
    <sheetView workbookViewId="0">
      <selection activeCell="O17" sqref="O17"/>
    </sheetView>
  </sheetViews>
  <sheetFormatPr defaultRowHeight="14.25"/>
  <sheetData>
    <row r="3" spans="2:2" ht="15">
      <c r="B3" s="53" t="s">
        <v>81</v>
      </c>
    </row>
    <row r="4" spans="2:2">
      <c r="B4" t="s">
        <v>75</v>
      </c>
    </row>
    <row r="5" spans="2:2">
      <c r="B5" t="s">
        <v>76</v>
      </c>
    </row>
    <row r="6" spans="2:2">
      <c r="B6" t="s">
        <v>77</v>
      </c>
    </row>
    <row r="7" spans="2:2">
      <c r="B7" t="s">
        <v>78</v>
      </c>
    </row>
    <row r="8" spans="2:2">
      <c r="B8" t="s">
        <v>79</v>
      </c>
    </row>
    <row r="9" spans="2:2">
      <c r="B9" t="s">
        <v>80</v>
      </c>
    </row>
    <row r="12" spans="2:2" ht="15">
      <c r="B12" s="53" t="s">
        <v>85</v>
      </c>
    </row>
    <row r="13" spans="2:2">
      <c r="B13" t="s">
        <v>82</v>
      </c>
    </row>
    <row r="14" spans="2:2">
      <c r="B14" t="s">
        <v>83</v>
      </c>
    </row>
    <row r="15" spans="2:2">
      <c r="B1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6"/>
  <sheetViews>
    <sheetView tabSelected="1" topLeftCell="E1" workbookViewId="0">
      <selection activeCell="D11" sqref="D11"/>
    </sheetView>
  </sheetViews>
  <sheetFormatPr defaultRowHeight="14.25"/>
  <cols>
    <col min="2" max="4" width="9.25" style="1"/>
    <col min="5" max="5" width="9.375" style="1" bestFit="1" customWidth="1"/>
    <col min="6" max="6" width="16.25" style="1" customWidth="1"/>
    <col min="7" max="7" width="16.375" style="1" bestFit="1" customWidth="1"/>
    <col min="8" max="9" width="16.25" style="1" customWidth="1"/>
    <col min="10" max="13" width="16.375" style="1" customWidth="1"/>
    <col min="14" max="14" width="40.75" style="1" customWidth="1"/>
  </cols>
  <sheetData>
    <row r="4" spans="2:14" ht="15" thickBot="1"/>
    <row r="5" spans="2:14" ht="15" thickBot="1">
      <c r="B5" s="21" t="s">
        <v>10</v>
      </c>
      <c r="C5" s="22" t="s">
        <v>0</v>
      </c>
      <c r="D5" s="23" t="s">
        <v>1</v>
      </c>
      <c r="E5" s="39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>
      <c r="B6" s="68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>
      <c r="B7" s="69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38" t="s">
        <v>43</v>
      </c>
      <c r="N7" s="31" t="s">
        <v>35</v>
      </c>
    </row>
    <row r="8" spans="2:14" ht="22.5">
      <c r="B8" s="69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36">
      <c r="B9" s="70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>
      <c r="B10" s="54"/>
      <c r="C10" s="32" t="s">
        <v>99</v>
      </c>
      <c r="D10" s="12"/>
      <c r="E10" s="27"/>
      <c r="F10" s="36"/>
      <c r="G10" s="36"/>
      <c r="H10" s="36"/>
      <c r="I10" s="36"/>
      <c r="J10" s="37"/>
      <c r="K10" s="37"/>
      <c r="L10" s="37"/>
      <c r="M10" s="73"/>
      <c r="N10" s="31"/>
    </row>
    <row r="11" spans="2:14">
      <c r="B11" s="54"/>
      <c r="C11" s="32" t="s">
        <v>100</v>
      </c>
      <c r="D11" s="12"/>
      <c r="E11" s="27"/>
      <c r="F11" s="36"/>
      <c r="G11" s="36"/>
      <c r="H11" s="36"/>
      <c r="I11" s="36"/>
      <c r="J11" s="37"/>
      <c r="K11" s="37"/>
      <c r="L11" s="37"/>
      <c r="M11" s="73"/>
      <c r="N11" s="31"/>
    </row>
    <row r="12" spans="2:14" s="13" customFormat="1" ht="72">
      <c r="B12" s="10" t="s">
        <v>13</v>
      </c>
      <c r="C12" s="11" t="s">
        <v>15</v>
      </c>
      <c r="D12" s="12">
        <v>8</v>
      </c>
      <c r="E12" s="27">
        <v>100</v>
      </c>
      <c r="F12" s="29" t="s">
        <v>18</v>
      </c>
      <c r="G12" s="29" t="s">
        <v>19</v>
      </c>
      <c r="H12" s="20" t="s">
        <v>20</v>
      </c>
      <c r="I12" s="20" t="s">
        <v>41</v>
      </c>
      <c r="J12" s="20" t="s">
        <v>42</v>
      </c>
      <c r="K12" s="16" t="s">
        <v>21</v>
      </c>
      <c r="L12" s="16" t="s">
        <v>21</v>
      </c>
      <c r="M12" s="17" t="s">
        <v>21</v>
      </c>
      <c r="N12" s="30" t="s">
        <v>40</v>
      </c>
    </row>
    <row r="13" spans="2:14">
      <c r="B13" s="3"/>
      <c r="C13" s="8"/>
      <c r="D13" s="2"/>
      <c r="E13" s="26"/>
      <c r="F13" s="14"/>
      <c r="G13" s="14"/>
      <c r="H13" s="14"/>
      <c r="I13" s="14"/>
      <c r="J13" s="14"/>
      <c r="K13" s="14"/>
      <c r="L13" s="14"/>
      <c r="M13" s="15"/>
      <c r="N13" s="4"/>
    </row>
    <row r="14" spans="2:14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>
      <c r="B15" s="3" t="s">
        <v>14</v>
      </c>
      <c r="C15" s="8" t="s">
        <v>17</v>
      </c>
      <c r="D15" s="2">
        <v>8</v>
      </c>
      <c r="E15" s="26"/>
      <c r="F15" s="14" t="s">
        <v>22</v>
      </c>
      <c r="G15" s="14" t="s">
        <v>22</v>
      </c>
      <c r="H15" s="14" t="s">
        <v>23</v>
      </c>
      <c r="I15" s="14"/>
      <c r="J15" s="14"/>
      <c r="K15" s="14"/>
      <c r="L15" s="14"/>
      <c r="M15" s="15"/>
      <c r="N15" s="4"/>
    </row>
    <row r="16" spans="2:14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>
      <c r="B24" s="3"/>
      <c r="C24" s="8"/>
      <c r="D24" s="2"/>
      <c r="E24" s="26"/>
      <c r="F24" s="14"/>
      <c r="G24" s="14"/>
      <c r="H24" s="14"/>
      <c r="I24" s="14"/>
      <c r="J24" s="14"/>
      <c r="K24" s="14"/>
      <c r="L24" s="14"/>
      <c r="M24" s="15"/>
      <c r="N24" s="4"/>
    </row>
    <row r="25" spans="2:14">
      <c r="B25" s="3"/>
      <c r="C25" s="8"/>
      <c r="D25" s="2"/>
      <c r="E25" s="26"/>
      <c r="F25" s="14"/>
      <c r="G25" s="14"/>
      <c r="H25" s="14"/>
      <c r="I25" s="14"/>
      <c r="J25" s="14"/>
      <c r="K25" s="14"/>
      <c r="L25" s="14"/>
      <c r="M25" s="15"/>
      <c r="N25" s="4"/>
    </row>
    <row r="26" spans="2:14" ht="15" thickBot="1">
      <c r="B26" s="5"/>
      <c r="C26" s="9"/>
      <c r="D26" s="6"/>
      <c r="E26" s="28"/>
      <c r="F26" s="18"/>
      <c r="G26" s="18"/>
      <c r="H26" s="18"/>
      <c r="I26" s="18"/>
      <c r="J26" s="18"/>
      <c r="K26" s="18"/>
      <c r="L26" s="18"/>
      <c r="M26" s="19"/>
      <c r="N26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zoomScaleNormal="100" workbookViewId="0">
      <selection activeCell="R206" sqref="R206"/>
    </sheetView>
  </sheetViews>
  <sheetFormatPr defaultRowHeight="14.25"/>
  <cols>
    <col min="1" max="1" width="11.5" bestFit="1" customWidth="1"/>
    <col min="2" max="2" width="11.625" style="1" bestFit="1" customWidth="1"/>
    <col min="3" max="3" width="12.5" style="1" bestFit="1" customWidth="1"/>
    <col min="4" max="4" width="12.375" style="1" customWidth="1"/>
    <col min="5" max="5" width="9.5" customWidth="1"/>
  </cols>
  <sheetData>
    <row r="1" spans="1:6">
      <c r="B1" s="2" t="s">
        <v>70</v>
      </c>
      <c r="C1" s="2" t="s">
        <v>69</v>
      </c>
    </row>
    <row r="2" spans="1:6">
      <c r="A2" s="41" t="s">
        <v>62</v>
      </c>
      <c r="B2" s="42">
        <v>0</v>
      </c>
      <c r="C2" s="42">
        <v>5</v>
      </c>
    </row>
    <row r="5" spans="1:6">
      <c r="A5">
        <v>1</v>
      </c>
      <c r="B5" s="56" t="s">
        <v>55</v>
      </c>
    </row>
    <row r="6" spans="1:6">
      <c r="C6" s="2" t="s">
        <v>54</v>
      </c>
      <c r="D6" s="2" t="s">
        <v>61</v>
      </c>
    </row>
    <row r="7" spans="1:6">
      <c r="C7" s="2">
        <v>0</v>
      </c>
      <c r="D7" s="49">
        <f>$B$2</f>
        <v>0</v>
      </c>
      <c r="E7" s="43">
        <f>(D17-D7)/10</f>
        <v>0.5</v>
      </c>
    </row>
    <row r="8" spans="1:6">
      <c r="C8" s="2">
        <f>C7+10</f>
        <v>10</v>
      </c>
      <c r="D8" s="49">
        <f>D7+$E$7</f>
        <v>0.5</v>
      </c>
    </row>
    <row r="9" spans="1:6">
      <c r="C9" s="2">
        <f t="shared" ref="C9:C17" si="0">C8+10</f>
        <v>20</v>
      </c>
      <c r="D9" s="49">
        <f t="shared" ref="D9:D16" si="1">D8+$E$7</f>
        <v>1</v>
      </c>
    </row>
    <row r="10" spans="1:6">
      <c r="C10" s="2">
        <f t="shared" si="0"/>
        <v>30</v>
      </c>
      <c r="D10" s="49">
        <f t="shared" si="1"/>
        <v>1.5</v>
      </c>
    </row>
    <row r="11" spans="1:6">
      <c r="C11" s="2">
        <f t="shared" si="0"/>
        <v>40</v>
      </c>
      <c r="D11" s="49">
        <f t="shared" si="1"/>
        <v>2</v>
      </c>
    </row>
    <row r="12" spans="1:6">
      <c r="C12" s="2">
        <f t="shared" si="0"/>
        <v>50</v>
      </c>
      <c r="D12" s="49">
        <f t="shared" si="1"/>
        <v>2.5</v>
      </c>
    </row>
    <row r="13" spans="1:6">
      <c r="C13" s="2">
        <f t="shared" si="0"/>
        <v>60</v>
      </c>
      <c r="D13" s="49">
        <f t="shared" si="1"/>
        <v>3</v>
      </c>
    </row>
    <row r="14" spans="1:6">
      <c r="C14" s="2">
        <f t="shared" si="0"/>
        <v>70</v>
      </c>
      <c r="D14" s="49">
        <f t="shared" si="1"/>
        <v>3.5</v>
      </c>
    </row>
    <row r="15" spans="1:6">
      <c r="C15" s="2">
        <f t="shared" si="0"/>
        <v>80</v>
      </c>
      <c r="D15" s="49">
        <f t="shared" si="1"/>
        <v>4</v>
      </c>
      <c r="F15" s="50"/>
    </row>
    <row r="16" spans="1:6">
      <c r="C16" s="2">
        <f t="shared" si="0"/>
        <v>90</v>
      </c>
      <c r="D16" s="49">
        <f t="shared" si="1"/>
        <v>4.5</v>
      </c>
      <c r="F16" s="50"/>
    </row>
    <row r="17" spans="1:6">
      <c r="C17" s="2">
        <f t="shared" si="0"/>
        <v>100</v>
      </c>
      <c r="D17" s="49">
        <f>$C$2</f>
        <v>5</v>
      </c>
      <c r="F17" s="50"/>
    </row>
    <row r="20" spans="1:6">
      <c r="C20" s="40" t="s">
        <v>60</v>
      </c>
      <c r="D20" s="51" t="str">
        <f>"{"&amp;TEXT(ROUND(D7,2),"0.00")&amp;", "&amp;TEXT(ROUND(D8,2),"0.00")&amp;", "&amp;TEXT(ROUND(D9,2),"0.00")&amp;", "&amp;TEXT(ROUND(D10,2),"0.00")&amp;", "&amp;TEXT(ROUND(D11,2),"0.00")&amp;", "&amp;TEXT(ROUND(D12,2),"0.00")&amp;", "&amp;TEXT(ROUND(D13,2),"0.00")&amp;", "&amp;TEXT(ROUND(D14,2),"0.00")&amp;", "&amp;TEXT(ROUND(D15,2),"0.00")&amp;", "&amp;TEXT(ROUND(D16,2),"0.00")&amp;", "&amp;TEXT(ROUND(D17,2),"0.00")&amp;"}"</f>
        <v>{0.00, 0.50, 1.00, 1.50, 2.00, 2.50, 3.00, 3.50, 4.00, 4.50, 5.00}</v>
      </c>
    </row>
    <row r="23" spans="1:6">
      <c r="A23">
        <v>2</v>
      </c>
      <c r="B23" s="60" t="s">
        <v>74</v>
      </c>
      <c r="C23" s="1" t="s">
        <v>89</v>
      </c>
    </row>
    <row r="24" spans="1:6">
      <c r="C24" s="2" t="s">
        <v>54</v>
      </c>
      <c r="D24" s="2" t="s">
        <v>61</v>
      </c>
    </row>
    <row r="25" spans="1:6">
      <c r="C25" s="2">
        <v>0</v>
      </c>
      <c r="D25" s="49">
        <f>$B$2</f>
        <v>0</v>
      </c>
      <c r="E25" s="48">
        <f>(D34-D26)/8</f>
        <v>0.625</v>
      </c>
    </row>
    <row r="26" spans="1:6">
      <c r="C26" s="2">
        <f>C25+10</f>
        <v>10</v>
      </c>
      <c r="D26" s="49">
        <f>D25</f>
        <v>0</v>
      </c>
    </row>
    <row r="27" spans="1:6">
      <c r="C27" s="2">
        <f t="shared" ref="C27:C35" si="2">C26+10</f>
        <v>20</v>
      </c>
      <c r="D27" s="49">
        <f t="shared" ref="D27:D33" si="3">D26+$E$25</f>
        <v>0.625</v>
      </c>
    </row>
    <row r="28" spans="1:6">
      <c r="C28" s="2">
        <f t="shared" si="2"/>
        <v>30</v>
      </c>
      <c r="D28" s="49">
        <f t="shared" si="3"/>
        <v>1.25</v>
      </c>
    </row>
    <row r="29" spans="1:6">
      <c r="C29" s="2">
        <f t="shared" si="2"/>
        <v>40</v>
      </c>
      <c r="D29" s="49">
        <f t="shared" si="3"/>
        <v>1.875</v>
      </c>
    </row>
    <row r="30" spans="1:6">
      <c r="C30" s="2">
        <f t="shared" si="2"/>
        <v>50</v>
      </c>
      <c r="D30" s="49">
        <f t="shared" si="3"/>
        <v>2.5</v>
      </c>
    </row>
    <row r="31" spans="1:6">
      <c r="C31" s="2">
        <f t="shared" si="2"/>
        <v>60</v>
      </c>
      <c r="D31" s="49">
        <f t="shared" si="3"/>
        <v>3.125</v>
      </c>
    </row>
    <row r="32" spans="1:6">
      <c r="C32" s="2">
        <f t="shared" si="2"/>
        <v>70</v>
      </c>
      <c r="D32" s="49">
        <f t="shared" si="3"/>
        <v>3.75</v>
      </c>
    </row>
    <row r="33" spans="1:5">
      <c r="C33" s="2">
        <f t="shared" si="2"/>
        <v>80</v>
      </c>
      <c r="D33" s="49">
        <f t="shared" si="3"/>
        <v>4.375</v>
      </c>
    </row>
    <row r="34" spans="1:5">
      <c r="C34" s="2">
        <f t="shared" si="2"/>
        <v>90</v>
      </c>
      <c r="D34" s="49">
        <f>D35</f>
        <v>5</v>
      </c>
    </row>
    <row r="35" spans="1:5">
      <c r="C35" s="2">
        <f t="shared" si="2"/>
        <v>100</v>
      </c>
      <c r="D35" s="49">
        <f>$C$2</f>
        <v>5</v>
      </c>
    </row>
    <row r="36" spans="1:5">
      <c r="D36" s="44"/>
    </row>
    <row r="38" spans="1:5">
      <c r="C38" s="40" t="s">
        <v>60</v>
      </c>
      <c r="D38" s="51" t="str">
        <f>"{"&amp;TEXT(ROUND(D25,2),"0.00")&amp;", "&amp;TEXT(ROUND(D26,2),"0.00")&amp;", "&amp;TEXT(ROUND(D27,2),"0.00")&amp;", "&amp;TEXT(ROUND(D28,2),"0.00")&amp;", "&amp;TEXT(ROUND(D29,2),"0.00")&amp;", "&amp;TEXT(ROUND(D30,2),"0.00")&amp;", "&amp;TEXT(ROUND(D31,2),"0.00")&amp;", "&amp;TEXT(ROUND(D32,2),"0.00")&amp;", "&amp;TEXT(ROUND(D33,2),"0.00")&amp;", "&amp;TEXT(ROUND(D34,2),"0.00")&amp;", "&amp;TEXT(ROUND(D35,2),"0.00")&amp;"}"</f>
        <v>{0.00, 0.00, 0.63, 1.25, 1.88, 2.50, 3.13, 3.75, 4.38, 5.00, 5.00}</v>
      </c>
    </row>
    <row r="41" spans="1:5">
      <c r="A41">
        <v>3</v>
      </c>
      <c r="B41" s="57" t="s">
        <v>86</v>
      </c>
      <c r="C41" s="1" t="s">
        <v>90</v>
      </c>
    </row>
    <row r="42" spans="1:5">
      <c r="C42" s="2" t="s">
        <v>54</v>
      </c>
      <c r="D42" s="2" t="s">
        <v>61</v>
      </c>
    </row>
    <row r="43" spans="1:5">
      <c r="C43" s="2">
        <v>0</v>
      </c>
      <c r="D43" s="49">
        <f>$B$2</f>
        <v>0</v>
      </c>
      <c r="E43" s="48">
        <f>(D51-D45)/6</f>
        <v>0.83333333333333337</v>
      </c>
    </row>
    <row r="44" spans="1:5">
      <c r="C44" s="2">
        <f>C43+10</f>
        <v>10</v>
      </c>
      <c r="D44" s="49">
        <f>D43</f>
        <v>0</v>
      </c>
    </row>
    <row r="45" spans="1:5">
      <c r="C45" s="2">
        <f t="shared" ref="C45:C53" si="4">C44+10</f>
        <v>20</v>
      </c>
      <c r="D45" s="49">
        <f>D44</f>
        <v>0</v>
      </c>
    </row>
    <row r="46" spans="1:5">
      <c r="C46" s="2">
        <f t="shared" si="4"/>
        <v>30</v>
      </c>
      <c r="D46" s="49">
        <f>D45+$E$43</f>
        <v>0.83333333333333337</v>
      </c>
    </row>
    <row r="47" spans="1:5">
      <c r="C47" s="2">
        <f t="shared" si="4"/>
        <v>40</v>
      </c>
      <c r="D47" s="49">
        <f>D46+$E$43</f>
        <v>1.6666666666666667</v>
      </c>
    </row>
    <row r="48" spans="1:5">
      <c r="C48" s="2">
        <f t="shared" si="4"/>
        <v>50</v>
      </c>
      <c r="D48" s="49">
        <f>D47+$E$43</f>
        <v>2.5</v>
      </c>
    </row>
    <row r="49" spans="1:5">
      <c r="C49" s="2">
        <f t="shared" si="4"/>
        <v>60</v>
      </c>
      <c r="D49" s="49">
        <f>D48+$E$43</f>
        <v>3.3333333333333335</v>
      </c>
    </row>
    <row r="50" spans="1:5">
      <c r="C50" s="2">
        <f t="shared" si="4"/>
        <v>70</v>
      </c>
      <c r="D50" s="49">
        <f>D49+$E$43</f>
        <v>4.166666666666667</v>
      </c>
    </row>
    <row r="51" spans="1:5">
      <c r="C51" s="2">
        <f t="shared" si="4"/>
        <v>80</v>
      </c>
      <c r="D51" s="49">
        <f>D53</f>
        <v>5</v>
      </c>
    </row>
    <row r="52" spans="1:5">
      <c r="C52" s="2">
        <f t="shared" si="4"/>
        <v>90</v>
      </c>
      <c r="D52" s="49">
        <f>D53</f>
        <v>5</v>
      </c>
    </row>
    <row r="53" spans="1:5">
      <c r="C53" s="2">
        <f t="shared" si="4"/>
        <v>100</v>
      </c>
      <c r="D53" s="49">
        <f>$C$2</f>
        <v>5</v>
      </c>
    </row>
    <row r="56" spans="1:5">
      <c r="C56" s="40" t="s">
        <v>60</v>
      </c>
      <c r="D56" s="51" t="str">
        <f>"{"&amp;TEXT(ROUND(D43,2),"0.00")&amp;", "&amp;TEXT(ROUND(D44,2),"0.00")&amp;", "&amp;TEXT(ROUND(D45,2),"0.00")&amp;", "&amp;TEXT(ROUND(D46,2),"0.00")&amp;", "&amp;TEXT(ROUND(D47,2),"0.00")&amp;", "&amp;TEXT(ROUND(D48,2),"0.00")&amp;", "&amp;TEXT(ROUND(D49,2),"0.00")&amp;", "&amp;TEXT(ROUND(D50,2),"0.00")&amp;", "&amp;TEXT(ROUND(D51,2),"0.00")&amp;", "&amp;TEXT(ROUND(D52,2),"0.00")&amp;", "&amp;TEXT(ROUND(D53,2),"0.00")&amp;"}"</f>
        <v>{0.00, 0.00, 0.00, 0.83, 1.67, 2.50, 3.33, 4.17, 5.00, 5.00, 5.00}</v>
      </c>
    </row>
    <row r="59" spans="1:5">
      <c r="A59">
        <v>4</v>
      </c>
      <c r="B59" s="58" t="s">
        <v>87</v>
      </c>
      <c r="C59" s="1" t="s">
        <v>91</v>
      </c>
    </row>
    <row r="60" spans="1:5">
      <c r="C60" s="2" t="s">
        <v>54</v>
      </c>
      <c r="D60" s="2" t="s">
        <v>61</v>
      </c>
    </row>
    <row r="61" spans="1:5">
      <c r="C61" s="2">
        <v>0</v>
      </c>
      <c r="D61" s="49">
        <f>$B$2</f>
        <v>0</v>
      </c>
      <c r="E61" s="48">
        <f>(D68-D64)/3</f>
        <v>1.6666666666666667</v>
      </c>
    </row>
    <row r="62" spans="1:5">
      <c r="C62" s="2">
        <f>C61+10</f>
        <v>10</v>
      </c>
      <c r="D62" s="49">
        <f>D61</f>
        <v>0</v>
      </c>
    </row>
    <row r="63" spans="1:5">
      <c r="C63" s="2">
        <f t="shared" ref="C63:C71" si="5">C62+10</f>
        <v>20</v>
      </c>
      <c r="D63" s="49">
        <f>D62</f>
        <v>0</v>
      </c>
    </row>
    <row r="64" spans="1:5">
      <c r="C64" s="2">
        <f t="shared" si="5"/>
        <v>30</v>
      </c>
      <c r="D64" s="49">
        <f>D61</f>
        <v>0</v>
      </c>
    </row>
    <row r="65" spans="1:5">
      <c r="C65" s="2">
        <f t="shared" si="5"/>
        <v>40</v>
      </c>
      <c r="D65" s="49">
        <f>D64+$E$61</f>
        <v>1.6666666666666667</v>
      </c>
    </row>
    <row r="66" spans="1:5">
      <c r="C66" s="2">
        <f t="shared" si="5"/>
        <v>50</v>
      </c>
      <c r="D66" s="49">
        <f>D65+$E$61</f>
        <v>3.3333333333333335</v>
      </c>
    </row>
    <row r="67" spans="1:5">
      <c r="C67" s="2">
        <f t="shared" si="5"/>
        <v>60</v>
      </c>
      <c r="D67" s="49">
        <f>D66+$E$61</f>
        <v>5</v>
      </c>
    </row>
    <row r="68" spans="1:5">
      <c r="C68" s="2">
        <f t="shared" si="5"/>
        <v>70</v>
      </c>
      <c r="D68" s="49">
        <f>D71</f>
        <v>5</v>
      </c>
    </row>
    <row r="69" spans="1:5">
      <c r="C69" s="2">
        <f t="shared" si="5"/>
        <v>80</v>
      </c>
      <c r="D69" s="49">
        <f>D71</f>
        <v>5</v>
      </c>
    </row>
    <row r="70" spans="1:5">
      <c r="C70" s="2">
        <f t="shared" si="5"/>
        <v>90</v>
      </c>
      <c r="D70" s="49">
        <f>D71</f>
        <v>5</v>
      </c>
    </row>
    <row r="71" spans="1:5">
      <c r="C71" s="2">
        <f t="shared" si="5"/>
        <v>100</v>
      </c>
      <c r="D71" s="49">
        <f>$C$2</f>
        <v>5</v>
      </c>
    </row>
    <row r="74" spans="1:5">
      <c r="C74" s="40" t="s">
        <v>60</v>
      </c>
      <c r="D74" s="51" t="str">
        <f>"{"&amp;TEXT(ROUND(D61,2),"0.00")&amp;", "&amp;TEXT(ROUND(D62,2),"0.00")&amp;", "&amp;TEXT(ROUND(D63,2),"0.00")&amp;", "&amp;TEXT(ROUND(D64,2),"0.00")&amp;", "&amp;TEXT(ROUND(D65,2),"0.00")&amp;", "&amp;TEXT(ROUND(D66,2),"0.00")&amp;", "&amp;TEXT(ROUND(D67,2),"0.00")&amp;", "&amp;TEXT(ROUND(D68,2),"0.00")&amp;", "&amp;TEXT(ROUND(D69,2),"0.00")&amp;", "&amp;TEXT(ROUND(D70,2),"0.00")&amp;", "&amp;TEXT(ROUND(D71,2),"0.00")&amp;"}"</f>
        <v>{0.00, 0.00, 0.00, 0.00, 1.67, 3.33, 5.00, 5.00, 5.00, 5.00, 5.00}</v>
      </c>
    </row>
    <row r="77" spans="1:5">
      <c r="A77">
        <v>5</v>
      </c>
      <c r="B77" s="59" t="s">
        <v>88</v>
      </c>
      <c r="C77" s="1" t="s">
        <v>92</v>
      </c>
    </row>
    <row r="78" spans="1:5">
      <c r="C78" s="2" t="s">
        <v>54</v>
      </c>
      <c r="D78" s="2" t="s">
        <v>61</v>
      </c>
    </row>
    <row r="79" spans="1:5">
      <c r="C79" s="2">
        <v>0</v>
      </c>
      <c r="D79" s="49">
        <f>$B$2</f>
        <v>0</v>
      </c>
      <c r="E79" s="48">
        <f>(D85-D83)/1</f>
        <v>5</v>
      </c>
    </row>
    <row r="80" spans="1:5">
      <c r="C80" s="2">
        <f>C79+10</f>
        <v>10</v>
      </c>
      <c r="D80" s="49">
        <f>D79</f>
        <v>0</v>
      </c>
    </row>
    <row r="81" spans="3:4">
      <c r="C81" s="2">
        <f t="shared" ref="C81:C89" si="6">C80+10</f>
        <v>20</v>
      </c>
      <c r="D81" s="49">
        <f>D80</f>
        <v>0</v>
      </c>
    </row>
    <row r="82" spans="3:4">
      <c r="C82" s="2">
        <f t="shared" si="6"/>
        <v>30</v>
      </c>
      <c r="D82" s="49">
        <f>D79</f>
        <v>0</v>
      </c>
    </row>
    <row r="83" spans="3:4">
      <c r="C83" s="2">
        <f t="shared" si="6"/>
        <v>40</v>
      </c>
      <c r="D83" s="49">
        <f>D79</f>
        <v>0</v>
      </c>
    </row>
    <row r="84" spans="3:4">
      <c r="C84" s="2">
        <f t="shared" si="6"/>
        <v>50</v>
      </c>
      <c r="D84" s="49">
        <f>D83+$E$79</f>
        <v>5</v>
      </c>
    </row>
    <row r="85" spans="3:4">
      <c r="C85" s="2">
        <f t="shared" si="6"/>
        <v>60</v>
      </c>
      <c r="D85" s="49">
        <f>D89</f>
        <v>5</v>
      </c>
    </row>
    <row r="86" spans="3:4">
      <c r="C86" s="2">
        <f t="shared" si="6"/>
        <v>70</v>
      </c>
      <c r="D86" s="49">
        <f>D89</f>
        <v>5</v>
      </c>
    </row>
    <row r="87" spans="3:4">
      <c r="C87" s="2">
        <f t="shared" si="6"/>
        <v>80</v>
      </c>
      <c r="D87" s="49">
        <f>D89</f>
        <v>5</v>
      </c>
    </row>
    <row r="88" spans="3:4">
      <c r="C88" s="2">
        <f t="shared" si="6"/>
        <v>90</v>
      </c>
      <c r="D88" s="49">
        <f>D89</f>
        <v>5</v>
      </c>
    </row>
    <row r="89" spans="3:4">
      <c r="C89" s="2">
        <f t="shared" si="6"/>
        <v>100</v>
      </c>
      <c r="D89" s="49">
        <f>$C$2</f>
        <v>5</v>
      </c>
    </row>
    <row r="92" spans="3:4">
      <c r="C92" s="40" t="s">
        <v>60</v>
      </c>
      <c r="D92" s="51" t="str">
        <f>"{"&amp;TEXT(ROUND(D79,2),"0.00")&amp;", "&amp;TEXT(ROUND(D80,2),"0.00")&amp;", "&amp;TEXT(ROUND(D81,2),"0.00")&amp;", "&amp;TEXT(ROUND(D82,2),"0.00")&amp;", "&amp;TEXT(ROUND(D83,2),"0.00")&amp;", "&amp;TEXT(ROUND(D84,2),"0.00")&amp;", "&amp;TEXT(ROUND(D85,2),"0.00")&amp;", "&amp;TEXT(ROUND(D86,2),"0.00")&amp;", "&amp;TEXT(ROUND(D87,2),"0.00")&amp;", "&amp;TEXT(ROUND(D88,2),"0.00")&amp;", "&amp;TEXT(ROUND(D89,2),"0.00")&amp;"}"</f>
        <v>{0.00, 0.00, 0.00, 0.00, 0.00, 5.00, 5.00, 5.00, 5.00, 5.00, 5.00}</v>
      </c>
    </row>
    <row r="97" spans="1:6">
      <c r="A97">
        <v>6</v>
      </c>
      <c r="B97" s="61" t="s">
        <v>56</v>
      </c>
      <c r="C97" s="2" t="s">
        <v>63</v>
      </c>
      <c r="E97" s="41" t="s">
        <v>64</v>
      </c>
    </row>
    <row r="98" spans="1:6" ht="15">
      <c r="C98" s="2" t="s">
        <v>54</v>
      </c>
      <c r="D98" s="2" t="s">
        <v>61</v>
      </c>
      <c r="E98" s="47">
        <v>0.1</v>
      </c>
    </row>
    <row r="99" spans="1:6">
      <c r="C99" s="2">
        <v>0</v>
      </c>
      <c r="D99" s="49">
        <f>$B$2</f>
        <v>0</v>
      </c>
      <c r="E99" s="43">
        <f>C103</f>
        <v>40</v>
      </c>
      <c r="F99" s="45">
        <f>D103</f>
        <v>4</v>
      </c>
    </row>
    <row r="100" spans="1:6">
      <c r="C100" s="2">
        <f>C99+10</f>
        <v>10</v>
      </c>
      <c r="D100" s="49">
        <f>C100*$E$98+$D$99</f>
        <v>1</v>
      </c>
      <c r="E100" s="43">
        <f>C109</f>
        <v>100</v>
      </c>
      <c r="F100" s="43">
        <f>D109</f>
        <v>5</v>
      </c>
    </row>
    <row r="101" spans="1:6" ht="15">
      <c r="C101" s="2">
        <f t="shared" ref="C101:C109" si="7">C100+10</f>
        <v>20</v>
      </c>
      <c r="D101" s="49">
        <f t="shared" ref="D101:D103" si="8">C101*$E$98+$D$99</f>
        <v>2</v>
      </c>
      <c r="E101" s="46">
        <f>SLOPE(F99:F100,E99:E100)</f>
        <v>1.6666666666666666E-2</v>
      </c>
      <c r="F101" s="43">
        <f>INTERCEPT(F99:F100,E99:E100)</f>
        <v>3.333333333333333</v>
      </c>
    </row>
    <row r="102" spans="1:6">
      <c r="C102" s="2">
        <f t="shared" si="7"/>
        <v>30</v>
      </c>
      <c r="D102" s="49">
        <f t="shared" si="8"/>
        <v>3</v>
      </c>
    </row>
    <row r="103" spans="1:6">
      <c r="C103" s="2">
        <f t="shared" si="7"/>
        <v>40</v>
      </c>
      <c r="D103" s="49">
        <f t="shared" si="8"/>
        <v>4</v>
      </c>
    </row>
    <row r="104" spans="1:6">
      <c r="C104" s="2">
        <f t="shared" si="7"/>
        <v>50</v>
      </c>
      <c r="D104" s="49">
        <f>C104*$E$101+$F$101</f>
        <v>4.1666666666666661</v>
      </c>
    </row>
    <row r="105" spans="1:6">
      <c r="C105" s="2">
        <f t="shared" si="7"/>
        <v>60</v>
      </c>
      <c r="D105" s="49">
        <f t="shared" ref="D105:D108" si="9">C105*$E$101+$F$101</f>
        <v>4.333333333333333</v>
      </c>
    </row>
    <row r="106" spans="1:6">
      <c r="C106" s="2">
        <f t="shared" si="7"/>
        <v>70</v>
      </c>
      <c r="D106" s="49">
        <f t="shared" si="9"/>
        <v>4.5</v>
      </c>
    </row>
    <row r="107" spans="1:6">
      <c r="C107" s="2">
        <f t="shared" si="7"/>
        <v>80</v>
      </c>
      <c r="D107" s="49">
        <f t="shared" si="9"/>
        <v>4.6666666666666661</v>
      </c>
    </row>
    <row r="108" spans="1:6">
      <c r="C108" s="2">
        <f t="shared" si="7"/>
        <v>90</v>
      </c>
      <c r="D108" s="49">
        <f t="shared" si="9"/>
        <v>4.833333333333333</v>
      </c>
    </row>
    <row r="109" spans="1:6">
      <c r="C109" s="2">
        <f t="shared" si="7"/>
        <v>100</v>
      </c>
      <c r="D109" s="49">
        <f>$C$2</f>
        <v>5</v>
      </c>
      <c r="F109" s="50"/>
    </row>
    <row r="112" spans="1:6">
      <c r="C112" s="40" t="s">
        <v>60</v>
      </c>
      <c r="D112" s="51" t="str">
        <f>"{"&amp;TEXT(ROUND(D99,2),"0.00")&amp;", "&amp;TEXT(ROUND(D100,2),"0.00")&amp;", "&amp;TEXT(ROUND(D101,2),"0.00")&amp;", "&amp;TEXT(ROUND(D102,2),"0.00")&amp;", "&amp;TEXT(ROUND(D103,2),"0.00")&amp;", "&amp;TEXT(ROUND(D104,2),"0.00")&amp;", "&amp;TEXT(ROUND(D105,2),"0.00")&amp;", "&amp;TEXT(ROUND(D106,2),"0.00")&amp;", "&amp;TEXT(ROUND(D107,2),"0.00")&amp;", "&amp;TEXT(ROUND(D108,2),"0.00")&amp;", "&amp;TEXT(ROUND(D109,2),"0.00")&amp;"}"</f>
        <v>{0.00, 1.00, 2.00, 3.00, 4.00, 4.17, 4.33, 4.50, 4.67, 4.83, 5.00}</v>
      </c>
    </row>
    <row r="115" spans="1:6">
      <c r="A115">
        <v>7</v>
      </c>
      <c r="B115" s="62" t="s">
        <v>57</v>
      </c>
      <c r="C115" s="2" t="s">
        <v>65</v>
      </c>
      <c r="E115" s="41" t="s">
        <v>64</v>
      </c>
    </row>
    <row r="116" spans="1:6" ht="15">
      <c r="C116" s="2" t="s">
        <v>54</v>
      </c>
      <c r="D116" s="2" t="s">
        <v>61</v>
      </c>
      <c r="E116" s="47">
        <v>0.1333</v>
      </c>
    </row>
    <row r="117" spans="1:6">
      <c r="C117" s="2">
        <v>0</v>
      </c>
      <c r="D117" s="49">
        <f>$B$2</f>
        <v>0</v>
      </c>
      <c r="E117" s="43">
        <f>C120</f>
        <v>30</v>
      </c>
      <c r="F117" s="45">
        <f>D120</f>
        <v>3.9990000000000001</v>
      </c>
    </row>
    <row r="118" spans="1:6">
      <c r="C118" s="2">
        <f>C117+10</f>
        <v>10</v>
      </c>
      <c r="D118" s="49">
        <f>C118*$E$116+$D$117</f>
        <v>1.333</v>
      </c>
      <c r="E118" s="43">
        <f>C127</f>
        <v>100</v>
      </c>
      <c r="F118" s="43">
        <f>D127</f>
        <v>5</v>
      </c>
    </row>
    <row r="119" spans="1:6" ht="15">
      <c r="C119" s="2">
        <f t="shared" ref="C119:C127" si="10">C118+10</f>
        <v>20</v>
      </c>
      <c r="D119" s="49">
        <f t="shared" ref="D119:D120" si="11">C119*$E$116+$D$117</f>
        <v>2.6659999999999999</v>
      </c>
      <c r="E119" s="46">
        <f>SLOPE(F117:F118,E117:E118)</f>
        <v>1.4299999999999998E-2</v>
      </c>
      <c r="F119" s="43">
        <f>INTERCEPT(F117:F118,E117:E118)</f>
        <v>3.5700000000000003</v>
      </c>
    </row>
    <row r="120" spans="1:6">
      <c r="C120" s="2">
        <f t="shared" si="10"/>
        <v>30</v>
      </c>
      <c r="D120" s="49">
        <f t="shared" si="11"/>
        <v>3.9990000000000001</v>
      </c>
    </row>
    <row r="121" spans="1:6">
      <c r="C121" s="2">
        <f t="shared" si="10"/>
        <v>40</v>
      </c>
      <c r="D121" s="49">
        <f>C121*$E$119+$F$119</f>
        <v>4.1420000000000003</v>
      </c>
    </row>
    <row r="122" spans="1:6">
      <c r="C122" s="2">
        <f t="shared" si="10"/>
        <v>50</v>
      </c>
      <c r="D122" s="49">
        <f t="shared" ref="D122:D126" si="12">C122*$E$119+$F$119</f>
        <v>4.2850000000000001</v>
      </c>
    </row>
    <row r="123" spans="1:6">
      <c r="C123" s="2">
        <f t="shared" si="10"/>
        <v>60</v>
      </c>
      <c r="D123" s="49">
        <f t="shared" si="12"/>
        <v>4.4279999999999999</v>
      </c>
    </row>
    <row r="124" spans="1:6">
      <c r="C124" s="2">
        <f t="shared" si="10"/>
        <v>70</v>
      </c>
      <c r="D124" s="49">
        <f t="shared" si="12"/>
        <v>4.5709999999999997</v>
      </c>
    </row>
    <row r="125" spans="1:6">
      <c r="C125" s="2">
        <f t="shared" si="10"/>
        <v>80</v>
      </c>
      <c r="D125" s="49">
        <f t="shared" si="12"/>
        <v>4.7140000000000004</v>
      </c>
    </row>
    <row r="126" spans="1:6">
      <c r="C126" s="2">
        <f t="shared" si="10"/>
        <v>90</v>
      </c>
      <c r="D126" s="49">
        <f t="shared" si="12"/>
        <v>4.8570000000000002</v>
      </c>
      <c r="F126" s="50"/>
    </row>
    <row r="127" spans="1:6">
      <c r="C127" s="2">
        <f t="shared" si="10"/>
        <v>100</v>
      </c>
      <c r="D127" s="49">
        <f>$C$2</f>
        <v>5</v>
      </c>
    </row>
    <row r="130" spans="1:6">
      <c r="C130" s="40" t="s">
        <v>60</v>
      </c>
      <c r="D130" s="51" t="str">
        <f>"{"&amp;TEXT(ROUND(D117,2),"0.00")&amp;", "&amp;TEXT(ROUND(D118,2),"0.00")&amp;", "&amp;TEXT(ROUND(D119,2),"0.00")&amp;", "&amp;TEXT(ROUND(D120,2),"0.00")&amp;", "&amp;TEXT(ROUND(D121,2),"0.00")&amp;", "&amp;TEXT(ROUND(D122,2),"0.00")&amp;", "&amp;TEXT(ROUND(D123,2),"0.00")&amp;", "&amp;TEXT(ROUND(D124,2),"0.00")&amp;", "&amp;TEXT(ROUND(D125,2),"0.00")&amp;", "&amp;TEXT(ROUND(D126,2),"0.00")&amp;", "&amp;TEXT(ROUND(D127,2),"0.00")&amp;"}"</f>
        <v>{0.00, 1.33, 2.67, 4.00, 4.14, 4.29, 4.43, 4.57, 4.71, 4.86, 5.00}</v>
      </c>
    </row>
    <row r="135" spans="1:6">
      <c r="A135">
        <v>8</v>
      </c>
      <c r="B135" s="63" t="s">
        <v>58</v>
      </c>
      <c r="C135" s="2" t="s">
        <v>66</v>
      </c>
      <c r="E135" s="41" t="s">
        <v>64</v>
      </c>
    </row>
    <row r="136" spans="1:6" ht="15">
      <c r="C136" s="2" t="s">
        <v>54</v>
      </c>
      <c r="D136" s="2" t="s">
        <v>61</v>
      </c>
      <c r="E136" s="47">
        <v>0.2</v>
      </c>
    </row>
    <row r="137" spans="1:6">
      <c r="C137" s="2">
        <v>0</v>
      </c>
      <c r="D137" s="49">
        <f>$B$2</f>
        <v>0</v>
      </c>
      <c r="E137" s="43">
        <f>C139</f>
        <v>20</v>
      </c>
      <c r="F137" s="43">
        <f>D139</f>
        <v>4</v>
      </c>
    </row>
    <row r="138" spans="1:6">
      <c r="C138" s="2">
        <f>C137+10</f>
        <v>10</v>
      </c>
      <c r="D138" s="49">
        <f>C138*$E$136 +$D$137</f>
        <v>2</v>
      </c>
      <c r="E138" s="43">
        <f>C147</f>
        <v>100</v>
      </c>
      <c r="F138" s="43">
        <f>D147</f>
        <v>5</v>
      </c>
    </row>
    <row r="139" spans="1:6" ht="15">
      <c r="C139" s="2">
        <f t="shared" ref="C139:C147" si="13">C138+10</f>
        <v>20</v>
      </c>
      <c r="D139" s="49">
        <f>C139*$E$136 +$D$137</f>
        <v>4</v>
      </c>
      <c r="E139" s="46">
        <f>SLOPE(F137:F138,E137:E138)</f>
        <v>1.2500000000000001E-2</v>
      </c>
      <c r="F139" s="43">
        <f>INTERCEPT(F137:F138,E137:E138)</f>
        <v>3.75</v>
      </c>
    </row>
    <row r="140" spans="1:6">
      <c r="C140" s="2">
        <f t="shared" si="13"/>
        <v>30</v>
      </c>
      <c r="D140" s="49">
        <f>C140*$E$139+$F$139</f>
        <v>4.125</v>
      </c>
    </row>
    <row r="141" spans="1:6">
      <c r="C141" s="2">
        <f t="shared" si="13"/>
        <v>40</v>
      </c>
      <c r="D141" s="49">
        <f t="shared" ref="D141:D146" si="14">C141*$E$139+$F$139</f>
        <v>4.25</v>
      </c>
    </row>
    <row r="142" spans="1:6">
      <c r="C142" s="2">
        <f t="shared" si="13"/>
        <v>50</v>
      </c>
      <c r="D142" s="49">
        <f t="shared" si="14"/>
        <v>4.375</v>
      </c>
    </row>
    <row r="143" spans="1:6">
      <c r="C143" s="2">
        <f t="shared" si="13"/>
        <v>60</v>
      </c>
      <c r="D143" s="49">
        <f t="shared" si="14"/>
        <v>4.5</v>
      </c>
    </row>
    <row r="144" spans="1:6">
      <c r="C144" s="2">
        <f t="shared" si="13"/>
        <v>70</v>
      </c>
      <c r="D144" s="49">
        <f t="shared" si="14"/>
        <v>4.625</v>
      </c>
    </row>
    <row r="145" spans="1:5">
      <c r="C145" s="2">
        <f t="shared" si="13"/>
        <v>80</v>
      </c>
      <c r="D145" s="49">
        <f t="shared" si="14"/>
        <v>4.75</v>
      </c>
    </row>
    <row r="146" spans="1:5">
      <c r="C146" s="2">
        <f t="shared" si="13"/>
        <v>90</v>
      </c>
      <c r="D146" s="49">
        <f t="shared" si="14"/>
        <v>4.875</v>
      </c>
    </row>
    <row r="147" spans="1:5">
      <c r="C147" s="2">
        <f t="shared" si="13"/>
        <v>100</v>
      </c>
      <c r="D147" s="49">
        <f>$C$2</f>
        <v>5</v>
      </c>
    </row>
    <row r="150" spans="1:5">
      <c r="C150" s="40" t="s">
        <v>60</v>
      </c>
      <c r="D150" s="51" t="str">
        <f>"{"&amp;TEXT(ROUND(D137,2),"0.00")&amp;", "&amp;TEXT(ROUND(D138,2),"0.00")&amp;", "&amp;TEXT(ROUND(D139,2),"0.00")&amp;", "&amp;TEXT(ROUND(D140,2),"0.00")&amp;", "&amp;TEXT(ROUND(D141,2),"0.00")&amp;", "&amp;TEXT(ROUND(D142,2),"0.00")&amp;", "&amp;TEXT(ROUND(D143,2),"0.00")&amp;", "&amp;TEXT(ROUND(D144,2),"0.00")&amp;", "&amp;TEXT(ROUND(D145,2),"0.00")&amp;", "&amp;TEXT(ROUND(D146,2),"0.00")&amp;", "&amp;TEXT(ROUND(D147,2),"0.00")&amp;"}"</f>
        <v>{0.00, 2.00, 4.00, 4.13, 4.25, 4.38, 4.50, 4.63, 4.75, 4.88, 5.00}</v>
      </c>
    </row>
    <row r="153" spans="1:5">
      <c r="A153">
        <v>9</v>
      </c>
      <c r="B153" s="64" t="s">
        <v>93</v>
      </c>
      <c r="C153" s="67" t="s">
        <v>96</v>
      </c>
    </row>
    <row r="154" spans="1:5">
      <c r="C154" s="2" t="s">
        <v>54</v>
      </c>
      <c r="D154" s="2" t="s">
        <v>61</v>
      </c>
    </row>
    <row r="155" spans="1:5">
      <c r="C155" s="2">
        <v>0</v>
      </c>
      <c r="D155" s="49">
        <v>0</v>
      </c>
    </row>
    <row r="156" spans="1:5">
      <c r="C156" s="2">
        <f>C155+10</f>
        <v>10</v>
      </c>
      <c r="D156" s="49">
        <v>0.25</v>
      </c>
      <c r="E156" s="55"/>
    </row>
    <row r="157" spans="1:5">
      <c r="C157" s="2">
        <f t="shared" ref="C157:C165" si="15">C156+10</f>
        <v>20</v>
      </c>
      <c r="D157" s="49">
        <v>0.4</v>
      </c>
      <c r="E157" s="55"/>
    </row>
    <row r="158" spans="1:5">
      <c r="C158" s="2">
        <f t="shared" si="15"/>
        <v>30</v>
      </c>
      <c r="D158" s="49">
        <v>0.5</v>
      </c>
      <c r="E158" s="55"/>
    </row>
    <row r="159" spans="1:5">
      <c r="C159" s="2">
        <f t="shared" si="15"/>
        <v>40</v>
      </c>
      <c r="D159" s="49">
        <v>0.75</v>
      </c>
      <c r="E159" s="55"/>
    </row>
    <row r="160" spans="1:5">
      <c r="C160" s="2">
        <f t="shared" si="15"/>
        <v>50</v>
      </c>
      <c r="D160" s="49">
        <v>1.4</v>
      </c>
      <c r="E160" s="55"/>
    </row>
    <row r="161" spans="1:5">
      <c r="C161" s="2">
        <f t="shared" si="15"/>
        <v>60</v>
      </c>
      <c r="D161" s="49">
        <v>2.5</v>
      </c>
      <c r="E161" s="55"/>
    </row>
    <row r="162" spans="1:5">
      <c r="C162" s="2">
        <f t="shared" si="15"/>
        <v>70</v>
      </c>
      <c r="D162" s="49">
        <v>3.9</v>
      </c>
      <c r="E162" s="55"/>
    </row>
    <row r="163" spans="1:5">
      <c r="C163" s="2">
        <f t="shared" si="15"/>
        <v>80</v>
      </c>
      <c r="D163" s="49">
        <v>4.7</v>
      </c>
      <c r="E163" s="55"/>
    </row>
    <row r="164" spans="1:5">
      <c r="C164" s="2">
        <f t="shared" si="15"/>
        <v>90</v>
      </c>
      <c r="D164" s="49">
        <v>4.95</v>
      </c>
      <c r="E164" s="55"/>
    </row>
    <row r="165" spans="1:5">
      <c r="C165" s="2">
        <f t="shared" si="15"/>
        <v>100</v>
      </c>
      <c r="D165" s="49">
        <v>5</v>
      </c>
    </row>
    <row r="168" spans="1:5">
      <c r="C168" s="40" t="s">
        <v>60</v>
      </c>
      <c r="D168" s="51" t="str">
        <f>"{"&amp;TEXT(ROUND(D155,2),"0.00")&amp;", "&amp;TEXT(ROUND(D156,2),"0.00")&amp;", "&amp;TEXT(ROUND(D157,2),"0.00")&amp;", "&amp;TEXT(ROUND(D158,2),"0.00")&amp;", "&amp;TEXT(ROUND(D159,2),"0.00")&amp;", "&amp;TEXT(ROUND(D160,2),"0.00")&amp;", "&amp;TEXT(ROUND(D161,2),"0.00")&amp;", "&amp;TEXT(ROUND(D162,2),"0.00")&amp;", "&amp;TEXT(ROUND(D163,2),"0.00")&amp;", "&amp;TEXT(ROUND(D164,2),"0.00")&amp;", "&amp;TEXT(ROUND(D165,2),"0.00")&amp;"}"</f>
        <v>{0.00, 0.25, 0.40, 0.50, 0.75, 1.40, 2.50, 3.90, 4.70, 4.95, 5.00}</v>
      </c>
    </row>
    <row r="171" spans="1:5">
      <c r="A171">
        <v>10</v>
      </c>
      <c r="B171" s="65" t="s">
        <v>94</v>
      </c>
      <c r="C171" s="1" t="s">
        <v>97</v>
      </c>
    </row>
    <row r="172" spans="1:5">
      <c r="C172" s="2" t="s">
        <v>54</v>
      </c>
      <c r="D172" s="2" t="s">
        <v>61</v>
      </c>
    </row>
    <row r="173" spans="1:5">
      <c r="C173" s="2">
        <v>0</v>
      </c>
      <c r="D173" s="49">
        <f>$B$2</f>
        <v>0</v>
      </c>
    </row>
    <row r="174" spans="1:5">
      <c r="C174" s="2">
        <f>C173+10</f>
        <v>10</v>
      </c>
      <c r="D174" s="49">
        <v>0.25</v>
      </c>
    </row>
    <row r="175" spans="1:5">
      <c r="C175" s="2">
        <f t="shared" ref="C175:C183" si="16">C174+10</f>
        <v>20</v>
      </c>
      <c r="D175" s="49">
        <v>0.4</v>
      </c>
    </row>
    <row r="176" spans="1:5">
      <c r="C176" s="2">
        <f t="shared" si="16"/>
        <v>30</v>
      </c>
      <c r="D176" s="49">
        <v>0.7</v>
      </c>
    </row>
    <row r="177" spans="1:4">
      <c r="C177" s="2">
        <f t="shared" si="16"/>
        <v>40</v>
      </c>
      <c r="D177" s="49">
        <v>1.3</v>
      </c>
    </row>
    <row r="178" spans="1:4">
      <c r="C178" s="2">
        <f t="shared" si="16"/>
        <v>50</v>
      </c>
      <c r="D178" s="49">
        <v>2.5</v>
      </c>
    </row>
    <row r="179" spans="1:4">
      <c r="C179" s="2">
        <f t="shared" si="16"/>
        <v>60</v>
      </c>
      <c r="D179" s="49">
        <v>3.8</v>
      </c>
    </row>
    <row r="180" spans="1:4">
      <c r="C180" s="2">
        <f t="shared" si="16"/>
        <v>70</v>
      </c>
      <c r="D180" s="49">
        <v>4.55</v>
      </c>
    </row>
    <row r="181" spans="1:4">
      <c r="C181" s="2">
        <f t="shared" si="16"/>
        <v>80</v>
      </c>
      <c r="D181" s="49">
        <v>4.8</v>
      </c>
    </row>
    <row r="182" spans="1:4">
      <c r="C182" s="2">
        <f t="shared" si="16"/>
        <v>90</v>
      </c>
      <c r="D182" s="49">
        <v>4.95</v>
      </c>
    </row>
    <row r="183" spans="1:4">
      <c r="C183" s="2">
        <f t="shared" si="16"/>
        <v>100</v>
      </c>
      <c r="D183" s="49">
        <f>$C$2</f>
        <v>5</v>
      </c>
    </row>
    <row r="186" spans="1:4">
      <c r="C186" s="40" t="s">
        <v>60</v>
      </c>
      <c r="D186" s="51" t="str">
        <f>"{"&amp;TEXT(ROUND(D173,2),"0.00")&amp;", "&amp;TEXT(ROUND(D174,2),"0.00")&amp;", "&amp;TEXT(ROUND(D175,2),"0.00")&amp;", "&amp;TEXT(ROUND(D176,2),"0.00")&amp;", "&amp;TEXT(ROUND(D177,2),"0.00")&amp;", "&amp;TEXT(ROUND(D178,2),"0.00")&amp;", "&amp;TEXT(ROUND(D179,2),"0.00")&amp;", "&amp;TEXT(ROUND(D180,2),"0.00")&amp;", "&amp;TEXT(ROUND(D181,2),"0.00")&amp;", "&amp;TEXT(ROUND(D182,2),"0.00")&amp;", "&amp;TEXT(ROUND(D183,2),"0.00")&amp;"}"</f>
        <v>{0.00, 0.25, 0.40, 0.70, 1.30, 2.50, 3.80, 4.55, 4.80, 4.95, 5.00}</v>
      </c>
    </row>
    <row r="189" spans="1:4">
      <c r="A189">
        <v>11</v>
      </c>
      <c r="B189" s="66" t="s">
        <v>95</v>
      </c>
      <c r="C189" s="1" t="s">
        <v>98</v>
      </c>
    </row>
    <row r="190" spans="1:4">
      <c r="C190" s="2" t="s">
        <v>54</v>
      </c>
      <c r="D190" s="2" t="s">
        <v>61</v>
      </c>
    </row>
    <row r="191" spans="1:4">
      <c r="C191" s="2">
        <v>0</v>
      </c>
      <c r="D191" s="49">
        <v>0</v>
      </c>
    </row>
    <row r="192" spans="1:4">
      <c r="C192" s="2">
        <f>C191+10</f>
        <v>10</v>
      </c>
      <c r="D192" s="49">
        <v>0.2</v>
      </c>
    </row>
    <row r="193" spans="1:4">
      <c r="C193" s="2">
        <f t="shared" ref="C193:C201" si="17">C192+10</f>
        <v>20</v>
      </c>
      <c r="D193" s="49">
        <v>0.6</v>
      </c>
    </row>
    <row r="194" spans="1:4">
      <c r="C194" s="2">
        <f t="shared" si="17"/>
        <v>30</v>
      </c>
      <c r="D194" s="49">
        <v>1.4</v>
      </c>
    </row>
    <row r="195" spans="1:4">
      <c r="C195" s="2">
        <f t="shared" si="17"/>
        <v>40</v>
      </c>
      <c r="D195" s="49">
        <v>2.5</v>
      </c>
    </row>
    <row r="196" spans="1:4">
      <c r="C196" s="2">
        <f t="shared" si="17"/>
        <v>50</v>
      </c>
      <c r="D196" s="49">
        <v>3.65</v>
      </c>
    </row>
    <row r="197" spans="1:4">
      <c r="C197" s="2">
        <f t="shared" si="17"/>
        <v>60</v>
      </c>
      <c r="D197" s="49">
        <v>4.3499999999999996</v>
      </c>
    </row>
    <row r="198" spans="1:4">
      <c r="C198" s="2">
        <f t="shared" si="17"/>
        <v>70</v>
      </c>
      <c r="D198" s="49">
        <v>4.7</v>
      </c>
    </row>
    <row r="199" spans="1:4">
      <c r="C199" s="2">
        <f t="shared" si="17"/>
        <v>80</v>
      </c>
      <c r="D199" s="49">
        <v>4.9000000000000004</v>
      </c>
    </row>
    <row r="200" spans="1:4">
      <c r="C200" s="2">
        <f t="shared" si="17"/>
        <v>90</v>
      </c>
      <c r="D200" s="49">
        <v>4.95</v>
      </c>
    </row>
    <row r="201" spans="1:4">
      <c r="C201" s="2">
        <f t="shared" si="17"/>
        <v>100</v>
      </c>
      <c r="D201" s="49">
        <v>5</v>
      </c>
    </row>
    <row r="204" spans="1:4">
      <c r="C204" s="40" t="s">
        <v>60</v>
      </c>
      <c r="D204" s="51" t="str">
        <f>"{"&amp;TEXT(ROUND(D191,2),"0.00")&amp;", "&amp;TEXT(ROUND(D192,2),"0.00")&amp;", "&amp;TEXT(ROUND(D193,2),"0.00")&amp;", "&amp;TEXT(ROUND(D194,2),"0.00")&amp;", "&amp;TEXT(ROUND(D195,2),"0.00")&amp;", "&amp;TEXT(ROUND(D196,2),"0.00")&amp;", "&amp;TEXT(ROUND(D197,2),"0.00")&amp;", "&amp;TEXT(ROUND(D198,2),"0.00")&amp;", "&amp;TEXT(ROUND(D199,2),"0.00")&amp;", "&amp;TEXT(ROUND(D200,2),"0.00")&amp;", "&amp;TEXT(ROUND(D201,2),"0.00")&amp;"}"</f>
        <v>{0.00, 0.20, 0.60, 1.40, 2.50, 3.65, 4.35, 4.70, 4.90, 4.95, 5.00}</v>
      </c>
    </row>
    <row r="207" spans="1:4">
      <c r="A207">
        <v>12</v>
      </c>
      <c r="B207" s="1" t="s">
        <v>59</v>
      </c>
    </row>
    <row r="208" spans="1:4">
      <c r="C208" s="2" t="s">
        <v>54</v>
      </c>
      <c r="D208" s="2" t="s">
        <v>61</v>
      </c>
    </row>
    <row r="209" spans="3:4">
      <c r="C209" s="2">
        <v>0</v>
      </c>
      <c r="D209" s="49">
        <f>$B$2</f>
        <v>0</v>
      </c>
    </row>
    <row r="210" spans="3:4">
      <c r="C210" s="2">
        <f>C209+10</f>
        <v>10</v>
      </c>
      <c r="D210" s="49">
        <v>1020</v>
      </c>
    </row>
    <row r="211" spans="3:4">
      <c r="C211" s="2">
        <f t="shared" ref="C211:C219" si="18">C210+10</f>
        <v>20</v>
      </c>
      <c r="D211" s="49">
        <v>1140</v>
      </c>
    </row>
    <row r="212" spans="3:4">
      <c r="C212" s="2">
        <f t="shared" si="18"/>
        <v>30</v>
      </c>
      <c r="D212" s="49">
        <v>1260</v>
      </c>
    </row>
    <row r="213" spans="3:4">
      <c r="C213" s="2">
        <f t="shared" si="18"/>
        <v>40</v>
      </c>
      <c r="D213" s="49">
        <v>1380</v>
      </c>
    </row>
    <row r="214" spans="3:4">
      <c r="C214" s="2">
        <f t="shared" si="18"/>
        <v>50</v>
      </c>
      <c r="D214" s="49">
        <v>1380</v>
      </c>
    </row>
    <row r="215" spans="3:4">
      <c r="C215" s="2">
        <f t="shared" si="18"/>
        <v>60</v>
      </c>
      <c r="D215" s="49">
        <v>1380</v>
      </c>
    </row>
    <row r="216" spans="3:4">
      <c r="C216" s="2">
        <f t="shared" si="18"/>
        <v>70</v>
      </c>
      <c r="D216" s="49">
        <v>1380</v>
      </c>
    </row>
    <row r="217" spans="3:4">
      <c r="C217" s="2">
        <f t="shared" si="18"/>
        <v>80</v>
      </c>
      <c r="D217" s="49">
        <v>1650</v>
      </c>
    </row>
    <row r="218" spans="3:4">
      <c r="C218" s="2">
        <f t="shared" si="18"/>
        <v>90</v>
      </c>
      <c r="D218" s="49">
        <v>1900</v>
      </c>
    </row>
    <row r="219" spans="3:4">
      <c r="C219" s="2">
        <f t="shared" si="18"/>
        <v>100</v>
      </c>
      <c r="D219" s="49">
        <f>$C$2</f>
        <v>5</v>
      </c>
    </row>
    <row r="222" spans="3:4">
      <c r="C222" s="40" t="s">
        <v>60</v>
      </c>
      <c r="D222" s="51" t="str">
        <f>"{"&amp;TEXT(ROUND(D209,2),"0.00")&amp;", "&amp;TEXT(ROUND(D210,2),"0.00")&amp;", "&amp;TEXT(ROUND(D211,2),"0.00")&amp;", "&amp;TEXT(ROUND(D212,2),"0.00")&amp;", "&amp;TEXT(ROUND(D213,2),"0.00")&amp;", "&amp;TEXT(ROUND(D214,2),"0.00")&amp;", "&amp;TEXT(ROUND(D215,2),"0.00")&amp;", "&amp;TEXT(ROUND(D216,2),"0.00")&amp;", "&amp;TEXT(ROUND(D217,2),"0.00")&amp;", "&amp;TEXT(ROUND(D218,2),"0.00")&amp;", "&amp;TEXT(ROUND(D219,2),"0.00")&amp;"}"</f>
        <v>{0.00, 1020.00, 1140.00, 1260.00, 1380.00, 1380.00, 1380.00, 1380.00, 1650.00, 1900.00, 5.00}</v>
      </c>
    </row>
    <row r="227" spans="1:6">
      <c r="A227">
        <v>13</v>
      </c>
      <c r="B227" s="1" t="s">
        <v>67</v>
      </c>
      <c r="C227" s="2" t="s">
        <v>68</v>
      </c>
      <c r="E227" s="41" t="s">
        <v>64</v>
      </c>
    </row>
    <row r="228" spans="1:6" ht="15">
      <c r="C228" s="2" t="s">
        <v>54</v>
      </c>
      <c r="D228" s="2" t="s">
        <v>61</v>
      </c>
      <c r="E228" s="47">
        <v>1E-3</v>
      </c>
    </row>
    <row r="229" spans="1:6">
      <c r="C229" s="2">
        <v>0</v>
      </c>
      <c r="D229" s="49">
        <f>$B$2</f>
        <v>0</v>
      </c>
      <c r="E229" s="43">
        <f>C234</f>
        <v>50</v>
      </c>
      <c r="F229" s="45">
        <f>D234</f>
        <v>3</v>
      </c>
    </row>
    <row r="230" spans="1:6">
      <c r="C230" s="2">
        <f>C229+10</f>
        <v>10</v>
      </c>
      <c r="D230" s="49">
        <f>C230*$E$231+$F$231</f>
        <v>0.6</v>
      </c>
      <c r="E230" s="43">
        <f>C229</f>
        <v>0</v>
      </c>
      <c r="F230" s="45">
        <f>D229</f>
        <v>0</v>
      </c>
    </row>
    <row r="231" spans="1:6" ht="15">
      <c r="C231" s="2">
        <f t="shared" ref="C231:C239" si="19">C230+10</f>
        <v>20</v>
      </c>
      <c r="D231" s="49">
        <f t="shared" ref="D231:D233" si="20">C231*$E$231+$F$231</f>
        <v>1.2</v>
      </c>
      <c r="E231" s="46">
        <f>SLOPE(F229:F230,E229:E230)</f>
        <v>0.06</v>
      </c>
      <c r="F231" s="43">
        <f>INTERCEPT(F229:F230,E229:E230)</f>
        <v>0</v>
      </c>
    </row>
    <row r="232" spans="1:6">
      <c r="C232" s="2">
        <f t="shared" si="19"/>
        <v>30</v>
      </c>
      <c r="D232" s="49">
        <f t="shared" si="20"/>
        <v>1.7999999999999998</v>
      </c>
    </row>
    <row r="233" spans="1:6">
      <c r="C233" s="2">
        <f t="shared" si="19"/>
        <v>40</v>
      </c>
      <c r="D233" s="49">
        <f t="shared" si="20"/>
        <v>2.4</v>
      </c>
    </row>
    <row r="234" spans="1:6">
      <c r="C234" s="2">
        <f t="shared" si="19"/>
        <v>50</v>
      </c>
      <c r="D234" s="49">
        <v>3</v>
      </c>
    </row>
    <row r="235" spans="1:6">
      <c r="C235" s="2">
        <f t="shared" si="19"/>
        <v>60</v>
      </c>
      <c r="D235" s="49">
        <f>$C235*$E$228 +$D$234</f>
        <v>3.06</v>
      </c>
    </row>
    <row r="236" spans="1:6">
      <c r="C236" s="2">
        <f t="shared" si="19"/>
        <v>70</v>
      </c>
      <c r="D236" s="49">
        <f t="shared" ref="D236:D238" si="21">$C236*$E$228 +$D$234</f>
        <v>3.07</v>
      </c>
    </row>
    <row r="237" spans="1:6">
      <c r="C237" s="2">
        <f t="shared" si="19"/>
        <v>80</v>
      </c>
      <c r="D237" s="49">
        <f t="shared" si="21"/>
        <v>3.08</v>
      </c>
    </row>
    <row r="238" spans="1:6">
      <c r="C238" s="2">
        <f t="shared" si="19"/>
        <v>90</v>
      </c>
      <c r="D238" s="49">
        <f t="shared" si="21"/>
        <v>3.09</v>
      </c>
    </row>
    <row r="239" spans="1:6">
      <c r="C239" s="2">
        <f t="shared" si="19"/>
        <v>100</v>
      </c>
      <c r="D239" s="49">
        <f>$C$2</f>
        <v>5</v>
      </c>
    </row>
    <row r="242" spans="3:4">
      <c r="C242" s="40" t="s">
        <v>60</v>
      </c>
      <c r="D242" s="51" t="str">
        <f>"{"&amp;TEXT(ROUND(D229,2),"0.00")&amp;", "&amp;TEXT(ROUND(D230,2),"0.00")&amp;", "&amp;TEXT(ROUND(D231,2),"0.00")&amp;", "&amp;TEXT(ROUND(D232,2),"0.00")&amp;", "&amp;TEXT(ROUND(D233,2),"0.00")&amp;", "&amp;TEXT(ROUND(D234,2),"0.00")&amp;", "&amp;TEXT(ROUND(D235,2),"0.00")&amp;", "&amp;TEXT(ROUND(D236,2),"0.00")&amp;", "&amp;TEXT(ROUND(D237,2),"0.00")&amp;", "&amp;TEXT(ROUND(D238,2),"0.00")&amp;", "&amp;TEXT(ROUND(D239,2),"0.00")&amp;"}"</f>
        <v>{0.00, 0.60, 1.20, 1.80, 2.40, 3.00, 3.06, 3.07, 3.08, 3.09, 5.00}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6"/>
  <sheetViews>
    <sheetView workbookViewId="0">
      <selection activeCell="S25" sqref="S25"/>
    </sheetView>
  </sheetViews>
  <sheetFormatPr defaultRowHeight="14.25"/>
  <sheetData>
    <row r="1" spans="3:4">
      <c r="C1" t="s">
        <v>72</v>
      </c>
    </row>
    <row r="2" spans="3:4">
      <c r="C2" s="71" t="s">
        <v>62</v>
      </c>
      <c r="D2" s="72"/>
    </row>
    <row r="3" spans="3:4">
      <c r="C3" s="2" t="s">
        <v>70</v>
      </c>
      <c r="D3" s="2" t="s">
        <v>69</v>
      </c>
    </row>
    <row r="4" spans="3:4">
      <c r="C4" s="42">
        <v>0</v>
      </c>
      <c r="D4" s="42">
        <v>5</v>
      </c>
    </row>
    <row r="5" spans="3:4">
      <c r="C5" s="71" t="s">
        <v>71</v>
      </c>
      <c r="D5" s="72"/>
    </row>
    <row r="6" spans="3:4">
      <c r="C6" s="2" t="s">
        <v>70</v>
      </c>
      <c r="D6" s="2" t="s">
        <v>69</v>
      </c>
    </row>
    <row r="7" spans="3:4">
      <c r="C7" s="42">
        <v>1700</v>
      </c>
      <c r="D7" s="42">
        <v>1400</v>
      </c>
    </row>
    <row r="10" spans="3:4">
      <c r="C10" t="s">
        <v>73</v>
      </c>
    </row>
    <row r="11" spans="3:4">
      <c r="C11" s="71" t="s">
        <v>62</v>
      </c>
      <c r="D11" s="72"/>
    </row>
    <row r="12" spans="3:4">
      <c r="C12" s="2" t="s">
        <v>70</v>
      </c>
      <c r="D12" s="2" t="s">
        <v>69</v>
      </c>
    </row>
    <row r="13" spans="3:4">
      <c r="C13" s="52">
        <v>0</v>
      </c>
      <c r="D13" s="52">
        <v>6.5</v>
      </c>
    </row>
    <row r="14" spans="3:4">
      <c r="C14" s="71" t="s">
        <v>71</v>
      </c>
      <c r="D14" s="72"/>
    </row>
    <row r="15" spans="3:4">
      <c r="C15" s="2" t="s">
        <v>70</v>
      </c>
      <c r="D15" s="2" t="s">
        <v>69</v>
      </c>
    </row>
    <row r="16" spans="3:4">
      <c r="C16" s="52">
        <v>1700</v>
      </c>
      <c r="D16" s="52">
        <v>1350</v>
      </c>
    </row>
  </sheetData>
  <mergeCells count="4">
    <mergeCell ref="C2:D2"/>
    <mergeCell ref="C5:D5"/>
    <mergeCell ref="C14:D14"/>
    <mergeCell ref="C11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TODOs</vt:lpstr>
      <vt:lpstr>CAN</vt:lpstr>
      <vt:lpstr>ClutchPaddle</vt:lpstr>
      <vt:lpstr>Clutch SERVO</vt:lpstr>
      <vt:lpstr>ClutchRelease</vt:lpstr>
      <vt:lpstr>Multifunction</vt:lpstr>
      <vt:lpstr>nEngine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</cp:lastModifiedBy>
  <dcterms:created xsi:type="dcterms:W3CDTF">2024-06-26T07:48:11Z</dcterms:created>
  <dcterms:modified xsi:type="dcterms:W3CDTF">2024-07-09T19:49:30Z</dcterms:modified>
</cp:coreProperties>
</file>