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atr\Downloads\"/>
    </mc:Choice>
  </mc:AlternateContent>
  <xr:revisionPtr revIDLastSave="0" documentId="13_ncr:1_{0785202F-BA24-4B7F-802B-DEB06357CB04}" xr6:coauthVersionLast="47" xr6:coauthVersionMax="47" xr10:uidLastSave="{00000000-0000-0000-0000-000000000000}"/>
  <bookViews>
    <workbookView xWindow="-108" yWindow="-108" windowWidth="23256" windowHeight="14616" activeTab="3" xr2:uid="{00000000-000D-0000-FFFF-FFFF00000000}"/>
  </bookViews>
  <sheets>
    <sheet name="Cost Analysis" sheetId="1" r:id="rId1"/>
    <sheet name="RE of previous years" sheetId="2" r:id="rId2"/>
    <sheet name="FCF" sheetId="3" r:id="rId3"/>
    <sheet name="Growth Rate Percentage" sheetId="6" r:id="rId4"/>
    <sheet name="WACC" sheetId="4" r:id="rId5"/>
    <sheet name="Terminal Value" sheetId="5" r:id="rId6"/>
    <sheet name="Discounting" sheetId="7" r:id="rId7"/>
    <sheet name="Equity Valu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5" l="1"/>
  <c r="G2" i="3"/>
  <c r="G3" i="3"/>
  <c r="G4" i="3"/>
  <c r="G5" i="3"/>
  <c r="G6" i="3"/>
  <c r="C6" i="6"/>
  <c r="E2" i="4"/>
  <c r="C9" i="4" s="1"/>
  <c r="H6" i="4"/>
  <c r="H5" i="4"/>
  <c r="D3" i="3"/>
  <c r="D4" i="3"/>
  <c r="D5" i="3"/>
  <c r="D6" i="3"/>
  <c r="D2" i="3"/>
  <c r="G6" i="2"/>
  <c r="E6" i="2"/>
  <c r="G5" i="2"/>
  <c r="E5" i="2"/>
  <c r="G4" i="2"/>
  <c r="E4" i="2"/>
  <c r="G3" i="2"/>
  <c r="E3" i="2"/>
  <c r="E2" i="2"/>
  <c r="C3" i="7" l="1"/>
  <c r="C13" i="7" s="1"/>
  <c r="C9" i="7" s="1"/>
  <c r="B3" i="5"/>
  <c r="G12" i="5" s="1"/>
  <c r="E13" i="7"/>
  <c r="E9" i="7" s="1"/>
  <c r="F13" i="7"/>
  <c r="D13" i="7"/>
  <c r="D9" i="7" s="1"/>
  <c r="B13" i="7"/>
  <c r="B9" i="7" s="1"/>
  <c r="F9" i="7" l="1"/>
  <c r="G20" i="7" s="1"/>
  <c r="E3" i="8" s="1"/>
  <c r="D10" i="8" s="1"/>
  <c r="F10" i="7"/>
</calcChain>
</file>

<file path=xl/sharedStrings.xml><?xml version="1.0" encoding="utf-8"?>
<sst xmlns="http://schemas.openxmlformats.org/spreadsheetml/2006/main" count="159" uniqueCount="144">
  <si>
    <t>Component</t>
  </si>
  <si>
    <t>Cost per MW (₹ crore)</t>
  </si>
  <si>
    <t>number of equipments</t>
  </si>
  <si>
    <t>Solar PV Panels</t>
  </si>
  <si>
    <t>176471 panels</t>
  </si>
  <si>
    <t>340W/each</t>
  </si>
  <si>
    <t>Wind Turbines</t>
  </si>
  <si>
    <t>2MW/each</t>
  </si>
  <si>
    <t>Land Acquisition</t>
  </si>
  <si>
    <t>Transmission &amp; Grid</t>
  </si>
  <si>
    <t>Construction &amp; Civil</t>
  </si>
  <si>
    <t>Total Estimated Cost</t>
  </si>
  <si>
    <t>7.2 per MW</t>
  </si>
  <si>
    <t>720 crore</t>
  </si>
  <si>
    <t>inverter</t>
  </si>
  <si>
    <t>transformers</t>
  </si>
  <si>
    <t>1(main) + 5</t>
  </si>
  <si>
    <t>mounting structure</t>
  </si>
  <si>
    <t>solar</t>
  </si>
  <si>
    <t>wind</t>
  </si>
  <si>
    <t>intial investment</t>
  </si>
  <si>
    <t>3-6 cr per MW</t>
  </si>
  <si>
    <t>5 -7 cr per MW</t>
  </si>
  <si>
    <t>operational cost</t>
  </si>
  <si>
    <t>10k-15k per MW</t>
  </si>
  <si>
    <t>25k-30k per MW</t>
  </si>
  <si>
    <t>ROI</t>
  </si>
  <si>
    <t>5-7 yrs</t>
  </si>
  <si>
    <t>7-10 yrs</t>
  </si>
  <si>
    <t>RAJASTHAN INCENTIVES</t>
  </si>
  <si>
    <t xml:space="preserve">Capital Subsidy: </t>
  </si>
  <si>
    <t>13% - 28% of the investment.</t>
  </si>
  <si>
    <t xml:space="preserve">SGST Reimbursement: </t>
  </si>
  <si>
    <t>75% for 7 years.</t>
  </si>
  <si>
    <t xml:space="preserve">Electricity Duty Exemption: </t>
  </si>
  <si>
    <t>100% for 7 years.</t>
  </si>
  <si>
    <t>Stamp Duty &amp; Land Conversion Fee Exemption.</t>
  </si>
  <si>
    <t>S No.</t>
  </si>
  <si>
    <t>Year</t>
  </si>
  <si>
    <t>Revenue Increased</t>
  </si>
  <si>
    <t>opm</t>
  </si>
  <si>
    <t>sales * opm%</t>
  </si>
  <si>
    <t>current debt</t>
  </si>
  <si>
    <t>debt payoff</t>
  </si>
  <si>
    <t>interest on debt+ depreciation+ etc costs</t>
  </si>
  <si>
    <t>Base Profit</t>
  </si>
  <si>
    <t>projected profit/loss</t>
  </si>
  <si>
    <t>Net Amount</t>
  </si>
  <si>
    <t>S NO</t>
  </si>
  <si>
    <t>EBIT</t>
  </si>
  <si>
    <t>Tax</t>
  </si>
  <si>
    <t>D&amp;A</t>
  </si>
  <si>
    <t>CapEX</t>
  </si>
  <si>
    <t>FCF (Yearly)</t>
  </si>
  <si>
    <t>FCF=EBIT-Taxes+(Depreciation and Amortizaton)- CapEX</t>
  </si>
  <si>
    <t xml:space="preserve">Initiation Phase </t>
  </si>
  <si>
    <t>2 Farms Sold at 400 Cr. Initially (Clarion and Udumalpet Wind Farm)</t>
  </si>
  <si>
    <t>Initaion Phase Metrics</t>
  </si>
  <si>
    <t>Hybrid model setup in rajasthan</t>
  </si>
  <si>
    <t>Initial Investment Requirements in order to shift operations</t>
  </si>
  <si>
    <t>Base Sale (Actual)</t>
  </si>
  <si>
    <t>Projected Sale (Projected)</t>
  </si>
  <si>
    <t>How And Why (Year Wise)</t>
  </si>
  <si>
    <t>Shift of operations in Rajasthan cost</t>
  </si>
  <si>
    <t>Rajasthan Investments required</t>
  </si>
  <si>
    <t>Solar Panel</t>
  </si>
  <si>
    <t>Name of equipment</t>
  </si>
  <si>
    <t>Warehouse</t>
  </si>
  <si>
    <t>Misc. (Approvals,Transport etc.)</t>
  </si>
  <si>
    <t>Type</t>
  </si>
  <si>
    <t>Shifting and setting up charges(in Cr)</t>
  </si>
  <si>
    <t>e</t>
  </si>
  <si>
    <t>Fundraising from Sriram Fianancials(in Cr)</t>
  </si>
  <si>
    <t>Selling two Wind mill parks(In cr)</t>
  </si>
  <si>
    <t>Tax rebate fram rajastan GOV(In Cr)</t>
  </si>
  <si>
    <t xml:space="preserve">approx 40 </t>
  </si>
  <si>
    <t>Sales are porjected based on an increment of 8 to 25 %, i.e if sales were 100 initially then in first year of solution adoption sale will reach 108.4 Cr and in 5 years the sales could have been boosted by 25 %</t>
  </si>
  <si>
    <t>Projected P/L in our Paradigm</t>
  </si>
  <si>
    <t>Note:- Negative Tax returns are useful in te case of rebating previous taxes and offset them</t>
  </si>
  <si>
    <t>Cost of Equity</t>
  </si>
  <si>
    <t>Cost Of Debt</t>
  </si>
  <si>
    <t>Equity</t>
  </si>
  <si>
    <t>Debt</t>
  </si>
  <si>
    <t>WACC</t>
  </si>
  <si>
    <t>WACC=</t>
  </si>
  <si>
    <t>Beta</t>
  </si>
  <si>
    <t>10Yr Treasury</t>
  </si>
  <si>
    <t>Tax Rate</t>
  </si>
  <si>
    <t>D/(D+E)</t>
  </si>
  <si>
    <t>E/(D+E)</t>
  </si>
  <si>
    <t>Growth rate of the industry in 2019</t>
  </si>
  <si>
    <t>Weight</t>
  </si>
  <si>
    <t>Value</t>
  </si>
  <si>
    <t>Parameter</t>
  </si>
  <si>
    <t xml:space="preserve">Historical Growth Rate </t>
  </si>
  <si>
    <t>Approximated Growth of the Company</t>
  </si>
  <si>
    <t>Revenue Growth rate</t>
  </si>
  <si>
    <t>2019 Market return</t>
  </si>
  <si>
    <t>Assumption</t>
  </si>
  <si>
    <t>Years</t>
  </si>
  <si>
    <t>FCF</t>
  </si>
  <si>
    <t>Terminal Value</t>
  </si>
  <si>
    <t>Period</t>
  </si>
  <si>
    <t>Discount Factor</t>
  </si>
  <si>
    <t>PV of FCF</t>
  </si>
  <si>
    <t>PV of TV</t>
  </si>
  <si>
    <t>Growth Rate</t>
  </si>
  <si>
    <t>SCADA - Supervisory Control and Data Acquisition</t>
  </si>
  <si>
    <t>CMS- Condition Monitoring System</t>
  </si>
  <si>
    <t>PPA - Power Purchase Agreement.</t>
  </si>
  <si>
    <t xml:space="preserve">PPPs- Public-Private Partnership </t>
  </si>
  <si>
    <t>ENOC- Energy Network Operations Center</t>
  </si>
  <si>
    <t>O&amp;M - Operation and maintinance</t>
  </si>
  <si>
    <t>PERC Solar Cell - Passivated Emitter and Rear Cell</t>
  </si>
  <si>
    <t>REC – Renewable Energy Certificate</t>
  </si>
  <si>
    <t>IEX – Indian Energy Exchange</t>
  </si>
  <si>
    <t>PXIL – Power Exchange India Limited</t>
  </si>
  <si>
    <t xml:space="preserve"> CTX- Carbon Trade Exchange</t>
  </si>
  <si>
    <t>CERC – Central Electricity Regulatory Commission</t>
  </si>
  <si>
    <t>BESS – Battery Energy Storage System</t>
  </si>
  <si>
    <t>EV/EBITDA</t>
  </si>
  <si>
    <t>Discounting Cash Flows</t>
  </si>
  <si>
    <t>Terminal value Calculation</t>
  </si>
  <si>
    <t>Assumptions</t>
  </si>
  <si>
    <t>EBITDA</t>
  </si>
  <si>
    <t>Peretuity Growth Rate</t>
  </si>
  <si>
    <t>EV/EBITDA TV</t>
  </si>
  <si>
    <t>Parameters</t>
  </si>
  <si>
    <t>Enterprise Value</t>
  </si>
  <si>
    <t>Cash</t>
  </si>
  <si>
    <t>Marketable Securities</t>
  </si>
  <si>
    <t>Short term Debt</t>
  </si>
  <si>
    <t>Long Term Debt</t>
  </si>
  <si>
    <t>Equity value</t>
  </si>
  <si>
    <t>Trading:- 20% which on correct values account to 12 Cr</t>
  </si>
  <si>
    <t>PPA model</t>
  </si>
  <si>
    <t>Increase in Sales- 23 Cr</t>
  </si>
  <si>
    <t>Offshore wind parks = -560 Cr</t>
  </si>
  <si>
    <t>Sale of major wind park- 620 Cr</t>
  </si>
  <si>
    <t>Increase in Sales-41Cr</t>
  </si>
  <si>
    <t xml:space="preserve">Hybrid Model </t>
  </si>
  <si>
    <t>Increment  in sales by 53% by solutions</t>
  </si>
  <si>
    <t>Full Forms of Important Terms</t>
  </si>
  <si>
    <t>Note- All Values in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</si>
</sst>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%"/>
    <numFmt numFmtId="166" formatCode="0.000"/>
    <numFmt numFmtId="167" formatCode="0.0000"/>
  </numFmts>
  <fonts count="2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2"/>
      <color theme="1"/>
      <name val="Arial"/>
    </font>
    <font>
      <sz val="12"/>
      <color rgb="FF000000"/>
      <name val="Roboto"/>
    </font>
    <font>
      <b/>
      <sz val="37"/>
      <color theme="1"/>
      <name val="Arial"/>
      <scheme val="minor"/>
    </font>
    <font>
      <sz val="12"/>
      <color theme="1"/>
      <name val="Garamond"/>
      <family val="1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rgb="FF000000"/>
      <name val="Garamond"/>
      <family val="1"/>
    </font>
    <font>
      <b/>
      <sz val="12"/>
      <color rgb="FF000000"/>
      <name val="Garamond"/>
      <family val="1"/>
    </font>
    <font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6"/>
      <color theme="4" tint="-0.49998474074526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9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8" fillId="0" borderId="0" xfId="0" applyFont="1"/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8" fillId="5" borderId="1" xfId="0" applyFont="1" applyFill="1" applyBorder="1"/>
    <xf numFmtId="0" fontId="20" fillId="6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0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1" fillId="0" borderId="1" xfId="0" applyFont="1" applyBorder="1" applyAlignment="1">
      <alignment wrapText="1"/>
    </xf>
    <xf numFmtId="0" fontId="16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15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3" fillId="0" borderId="0" xfId="0" applyFont="1" applyAlignment="1">
      <alignment horizontal="center"/>
    </xf>
    <xf numFmtId="10" fontId="0" fillId="0" borderId="0" xfId="0" applyNumberFormat="1"/>
    <xf numFmtId="0" fontId="23" fillId="0" borderId="0" xfId="0" applyFont="1"/>
    <xf numFmtId="0" fontId="23" fillId="0" borderId="0" xfId="0" applyFont="1" applyAlignment="1">
      <alignment vertical="center"/>
    </xf>
    <xf numFmtId="10" fontId="0" fillId="5" borderId="1" xfId="0" applyNumberFormat="1" applyFill="1" applyBorder="1"/>
    <xf numFmtId="9" fontId="0" fillId="5" borderId="1" xfId="0" applyNumberFormat="1" applyFill="1" applyBorder="1"/>
    <xf numFmtId="0" fontId="8" fillId="4" borderId="0" xfId="0" applyFont="1" applyFill="1" applyAlignment="1">
      <alignment horizontal="center" vertical="center"/>
    </xf>
    <xf numFmtId="0" fontId="24" fillId="4" borderId="1" xfId="0" applyFont="1" applyFill="1" applyBorder="1"/>
    <xf numFmtId="0" fontId="8" fillId="4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4" borderId="1" xfId="0" applyFont="1" applyFill="1" applyBorder="1" applyAlignment="1">
      <alignment wrapText="1"/>
    </xf>
    <xf numFmtId="0" fontId="8" fillId="0" borderId="1" xfId="0" applyFont="1" applyBorder="1"/>
    <xf numFmtId="0" fontId="8" fillId="4" borderId="1" xfId="0" applyFont="1" applyFill="1" applyBorder="1"/>
    <xf numFmtId="0" fontId="8" fillId="5" borderId="0" xfId="0" applyFont="1" applyFill="1"/>
    <xf numFmtId="10" fontId="23" fillId="0" borderId="1" xfId="0" applyNumberFormat="1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0" fontId="18" fillId="0" borderId="1" xfId="0" applyNumberFormat="1" applyFont="1" applyBorder="1" applyAlignment="1">
      <alignment horizontal="center"/>
    </xf>
    <xf numFmtId="9" fontId="23" fillId="0" borderId="1" xfId="0" applyNumberFormat="1" applyFont="1" applyBorder="1" applyAlignment="1">
      <alignment horizontal="center"/>
    </xf>
    <xf numFmtId="164" fontId="17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wrapText="1"/>
    </xf>
    <xf numFmtId="165" fontId="0" fillId="5" borderId="1" xfId="0" applyNumberFormat="1" applyFill="1" applyBorder="1"/>
    <xf numFmtId="0" fontId="8" fillId="4" borderId="0" xfId="0" applyFont="1" applyFill="1"/>
    <xf numFmtId="0" fontId="2" fillId="5" borderId="2" xfId="0" applyFont="1" applyFill="1" applyBorder="1"/>
    <xf numFmtId="0" fontId="18" fillId="4" borderId="0" xfId="0" applyFont="1" applyFill="1"/>
    <xf numFmtId="167" fontId="24" fillId="4" borderId="1" xfId="0" applyNumberFormat="1" applyFont="1" applyFill="1" applyBorder="1"/>
    <xf numFmtId="0" fontId="18" fillId="0" borderId="0" xfId="0" applyFont="1"/>
    <xf numFmtId="166" fontId="8" fillId="0" borderId="0" xfId="0" applyNumberFormat="1" applyFont="1"/>
    <xf numFmtId="0" fontId="24" fillId="0" borderId="0" xfId="0" applyFont="1"/>
    <xf numFmtId="0" fontId="8" fillId="0" borderId="3" xfId="0" applyFont="1" applyBorder="1"/>
    <xf numFmtId="0" fontId="0" fillId="0" borderId="3" xfId="0" applyBorder="1"/>
    <xf numFmtId="0" fontId="18" fillId="8" borderId="1" xfId="0" applyFont="1" applyFill="1" applyBorder="1"/>
    <xf numFmtId="0" fontId="8" fillId="8" borderId="1" xfId="0" applyFont="1" applyFill="1" applyBorder="1"/>
    <xf numFmtId="0" fontId="18" fillId="0" borderId="1" xfId="0" applyFont="1" applyBorder="1"/>
    <xf numFmtId="0" fontId="18" fillId="5" borderId="0" xfId="0" applyFont="1" applyFill="1"/>
    <xf numFmtId="0" fontId="0" fillId="4" borderId="1" xfId="0" applyFill="1" applyBorder="1"/>
    <xf numFmtId="0" fontId="0" fillId="5" borderId="4" xfId="0" applyFill="1" applyBorder="1"/>
    <xf numFmtId="0" fontId="18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18" fillId="4" borderId="5" xfId="0" applyFont="1" applyFill="1" applyBorder="1"/>
    <xf numFmtId="0" fontId="9" fillId="7" borderId="1" xfId="0" applyFont="1" applyFill="1" applyBorder="1"/>
    <xf numFmtId="0" fontId="1" fillId="7" borderId="1" xfId="0" applyFont="1" applyFill="1" applyBorder="1"/>
    <xf numFmtId="0" fontId="10" fillId="0" borderId="1" xfId="0" applyFont="1" applyBorder="1" applyAlignment="1">
      <alignment wrapText="1"/>
    </xf>
    <xf numFmtId="0" fontId="17" fillId="4" borderId="1" xfId="0" applyFont="1" applyFill="1" applyBorder="1" applyAlignment="1">
      <alignment horizontal="center" wrapText="1"/>
    </xf>
    <xf numFmtId="0" fontId="20" fillId="0" borderId="4" xfId="0" applyFont="1" applyBorder="1"/>
    <xf numFmtId="0" fontId="0" fillId="0" borderId="4" xfId="0" applyBorder="1"/>
    <xf numFmtId="0" fontId="23" fillId="4" borderId="1" xfId="0" applyFont="1" applyFill="1" applyBorder="1" applyAlignment="1">
      <alignment horizontal="center" wrapText="1"/>
    </xf>
    <xf numFmtId="166" fontId="8" fillId="4" borderId="1" xfId="0" applyNumberFormat="1" applyFont="1" applyFill="1" applyBorder="1"/>
    <xf numFmtId="0" fontId="0" fillId="5" borderId="5" xfId="0" applyFill="1" applyBorder="1"/>
    <xf numFmtId="0" fontId="25" fillId="8" borderId="0" xfId="0" applyFont="1" applyFill="1" applyAlignment="1">
      <alignment vertical="center" wrapText="1"/>
    </xf>
    <xf numFmtId="0" fontId="23" fillId="4" borderId="10" xfId="0" applyFont="1" applyFill="1" applyBorder="1" applyAlignment="1">
      <alignment horizontal="center"/>
    </xf>
    <xf numFmtId="0" fontId="26" fillId="8" borderId="0" xfId="0" applyFont="1" applyFill="1" applyAlignment="1">
      <alignment horizontal="center"/>
    </xf>
    <xf numFmtId="0" fontId="10" fillId="5" borderId="5" xfId="0" applyFont="1" applyFill="1" applyBorder="1" applyAlignment="1">
      <alignment horizontal="center" wrapText="1"/>
    </xf>
    <xf numFmtId="0" fontId="10" fillId="5" borderId="6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8" fillId="5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9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wrapText="1"/>
    </xf>
    <xf numFmtId="0" fontId="22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5" borderId="0" xfId="0" applyFont="1" applyFill="1" applyAlignment="1">
      <alignment horizontal="left"/>
    </xf>
    <xf numFmtId="0" fontId="0" fillId="4" borderId="1" xfId="0" applyFill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10" borderId="0" xfId="0" applyFont="1" applyFill="1"/>
    <xf numFmtId="0" fontId="27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15874</xdr:rowOff>
    </xdr:from>
    <xdr:ext cx="5718175" cy="2706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A469CF-A6D3-4797-2905-5EE6317D17FA}"/>
                </a:ext>
              </a:extLst>
            </xdr:cNvPr>
            <xdr:cNvSpPr txBox="1"/>
          </xdr:nvSpPr>
          <xdr:spPr>
            <a:xfrm>
              <a:off x="0" y="2673105"/>
              <a:ext cx="5718175" cy="2706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800" b="0" i="1">
                        <a:latin typeface="Cambria Math" panose="02040503050406030204" pitchFamily="18" charset="0"/>
                      </a:rPr>
                      <m:t>𝐶𝐴𝑃𝑀</m:t>
                    </m:r>
                    <m:r>
                      <a:rPr lang="en-GB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800" b="0" i="1">
                        <a:latin typeface="Cambria Math" panose="02040503050406030204" pitchFamily="18" charset="0"/>
                      </a:rPr>
                      <m:t>𝐹𝑜𝑟𝑚𝑢𝑙𝑎</m:t>
                    </m:r>
                    <m:r>
                      <a:rPr lang="en-GB" sz="18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GB" sz="18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GB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800" b="0" i="1">
                            <a:latin typeface="Cambria Math" panose="02040503050406030204" pitchFamily="18" charset="0"/>
                          </a:rPr>
                          <m:t>𝑅𝑖</m:t>
                        </m:r>
                      </m:e>
                    </m:d>
                    <m:r>
                      <a:rPr lang="en-GB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800" b="0" i="1">
                        <a:latin typeface="Cambria Math" panose="02040503050406030204" pitchFamily="18" charset="0"/>
                      </a:rPr>
                      <m:t>𝑅𝑓</m:t>
                    </m:r>
                    <m:r>
                      <a:rPr lang="en-GB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GB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𝑅𝑚</m:t>
                        </m:r>
                      </m:e>
                    </m:d>
                    <m:r>
                      <a:rPr lang="en-GB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𝑅𝑓</m:t>
                    </m:r>
                    <m:r>
                      <a:rPr lang="en-GB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A469CF-A6D3-4797-2905-5EE6317D17FA}"/>
                </a:ext>
              </a:extLst>
            </xdr:cNvPr>
            <xdr:cNvSpPr txBox="1"/>
          </xdr:nvSpPr>
          <xdr:spPr>
            <a:xfrm>
              <a:off x="0" y="2673105"/>
              <a:ext cx="5718175" cy="2706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800" b="0" i="0">
                  <a:latin typeface="Cambria Math" panose="02040503050406030204" pitchFamily="18" charset="0"/>
                </a:rPr>
                <a:t>𝐶𝐴𝑃𝑀 𝐹𝑜𝑟𝑚𝑢𝑙𝑎:𝐸(𝑅𝑖)=𝑅𝑓+</a:t>
              </a:r>
              <a:r>
                <a:rPr lang="en-GB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𝛽(𝐸(𝑅𝑚)−𝑅𝑓)</a:t>
              </a:r>
              <a:endParaRPr lang="en-IN" sz="1800"/>
            </a:p>
          </xdr:txBody>
        </xdr:sp>
      </mc:Fallback>
    </mc:AlternateContent>
    <xdr:clientData/>
  </xdr:oneCellAnchor>
  <xdr:oneCellAnchor>
    <xdr:from>
      <xdr:col>1</xdr:col>
      <xdr:colOff>57881</xdr:colOff>
      <xdr:row>13</xdr:row>
      <xdr:rowOff>121872</xdr:rowOff>
    </xdr:from>
    <xdr:ext cx="3527426" cy="368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59A5E97-C569-FBA2-F3C7-693982E4B27C}"/>
                </a:ext>
              </a:extLst>
            </xdr:cNvPr>
            <xdr:cNvSpPr txBox="1"/>
          </xdr:nvSpPr>
          <xdr:spPr>
            <a:xfrm>
              <a:off x="849189" y="2153872"/>
              <a:ext cx="3527426" cy="368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W</a:t>
              </a:r>
              <a14:m>
                <m:oMath xmlns:m="http://schemas.openxmlformats.org/officeDocument/2006/math">
                  <m:r>
                    <a:rPr lang="en-IN" sz="1600" i="1">
                      <a:latin typeface="Cambria Math" panose="02040503050406030204" pitchFamily="18" charset="0"/>
                    </a:rPr>
                    <m:t>𝐴𝐶𝐶</m:t>
                  </m:r>
                  <m:r>
                    <a:rPr lang="en-IN" sz="1600" i="0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IN" sz="16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IN" sz="16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IN" sz="1600" i="1">
                              <a:latin typeface="Cambria Math" panose="02040503050406030204" pitchFamily="18" charset="0"/>
                            </a:rPr>
                            <m:t>𝐸</m:t>
                          </m:r>
                        </m:num>
                        <m:den>
                          <m:r>
                            <a:rPr lang="en-IN" sz="1600" i="1">
                              <a:latin typeface="Cambria Math" panose="02040503050406030204" pitchFamily="18" charset="0"/>
                            </a:rPr>
                            <m:t>𝐸</m:t>
                          </m:r>
                          <m:r>
                            <a:rPr lang="en-IN" sz="1600" i="0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n-IN" sz="1600" i="1">
                              <a:latin typeface="Cambria Math" panose="02040503050406030204" pitchFamily="18" charset="0"/>
                            </a:rPr>
                            <m:t>𝐷</m:t>
                          </m:r>
                        </m:den>
                      </m:f>
                    </m:e>
                  </m:d>
                  <m:func>
                    <m:funcPr>
                      <m:ctrlPr>
                        <a:rPr lang="en-IN" sz="16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IN" sz="1600" i="0">
                          <a:latin typeface="Cambria Math" panose="02040503050406030204" pitchFamily="18" charset="0"/>
                        </a:rPr>
                        <m:t>Re</m:t>
                      </m:r>
                    </m:fName>
                    <m:e>
                      <m:r>
                        <a:rPr lang="en-IN" sz="1600" i="0">
                          <a:latin typeface="Cambria Math" panose="02040503050406030204" pitchFamily="18" charset="0"/>
                        </a:rPr>
                        <m:t>+</m:t>
                      </m:r>
                      <m:d>
                        <m:dPr>
                          <m:ctrlPr>
                            <a:rPr lang="en-IN" sz="16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IN" sz="1600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IN" sz="1600" i="1">
                                  <a:latin typeface="Cambria Math" panose="02040503050406030204" pitchFamily="18" charset="0"/>
                                </a:rPr>
                                <m:t>𝐷</m:t>
                              </m:r>
                            </m:num>
                            <m:den>
                              <m:r>
                                <a:rPr lang="en-IN" sz="1600" i="1">
                                  <a:latin typeface="Cambria Math" panose="02040503050406030204" pitchFamily="18" charset="0"/>
                                </a:rPr>
                                <m:t>𝐷</m:t>
                              </m:r>
                              <m:r>
                                <a:rPr lang="en-IN" sz="1600" i="0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IN" sz="1600" i="1">
                                  <a:latin typeface="Cambria Math" panose="02040503050406030204" pitchFamily="18" charset="0"/>
                                </a:rPr>
                                <m:t>𝐸</m:t>
                              </m:r>
                            </m:den>
                          </m:f>
                        </m:e>
                      </m:d>
                      <m:sSub>
                        <m:sSubPr>
                          <m:ctrlPr>
                            <a:rPr lang="en-IN" sz="16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IN" sz="160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sSup>
                            <m:sSupPr>
                              <m:ctrlPr>
                                <a:rPr lang="en-IN" sz="1600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IN" sz="1600" i="1">
                                  <a:latin typeface="Cambria Math" panose="02040503050406030204" pitchFamily="18" charset="0"/>
                                </a:rPr>
                                <m:t>𝐷</m:t>
                              </m:r>
                            </m:e>
                            <m:sup>
                              <m:r>
                                <a:rPr lang="en-IN" sz="1600" i="0">
                                  <a:latin typeface="Cambria Math" panose="02040503050406030204" pitchFamily="18" charset="0"/>
                                </a:rPr>
                                <m:t>∗</m:t>
                              </m:r>
                            </m:sup>
                          </m:sSup>
                        </m:sub>
                      </m:sSub>
                      <m:d>
                        <m:dPr>
                          <m:ctrlPr>
                            <a:rPr lang="en-IN" sz="16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IN" sz="1600" i="0">
                              <a:latin typeface="Cambria Math" panose="02040503050406030204" pitchFamily="18" charset="0"/>
                            </a:rPr>
                            <m:t>1−</m:t>
                          </m:r>
                          <m:r>
                            <a:rPr lang="en-IN" sz="160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</m:d>
                    </m:e>
                  </m:func>
                </m:oMath>
              </a14:m>
              <a:endParaRPr lang="en-IN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59A5E97-C569-FBA2-F3C7-693982E4B27C}"/>
                </a:ext>
              </a:extLst>
            </xdr:cNvPr>
            <xdr:cNvSpPr txBox="1"/>
          </xdr:nvSpPr>
          <xdr:spPr>
            <a:xfrm>
              <a:off x="849189" y="2153872"/>
              <a:ext cx="3527426" cy="368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/>
                <a:t>W</a:t>
              </a:r>
              <a:r>
                <a:rPr lang="en-IN" sz="1600" i="0">
                  <a:latin typeface="Cambria Math" panose="02040503050406030204" pitchFamily="18" charset="0"/>
                </a:rPr>
                <a:t>𝐴𝐶𝐶=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1600" i="0">
                  <a:latin typeface="Cambria Math" panose="02040503050406030204" pitchFamily="18" charset="0"/>
                </a:rPr>
                <a:t>𝐸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en-IN" sz="1600" i="0">
                  <a:latin typeface="Cambria Math" panose="02040503050406030204" pitchFamily="18" charset="0"/>
                </a:rPr>
                <a:t>𝐸+𝐷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 </a:t>
              </a:r>
              <a:r>
                <a:rPr lang="en-IN" sz="1600" i="0">
                  <a:latin typeface="Cambria Math" panose="02040503050406030204" pitchFamily="18" charset="0"/>
                </a:rPr>
                <a:t> Re⁡〖+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1600" i="0">
                  <a:latin typeface="Cambria Math" panose="02040503050406030204" pitchFamily="18" charset="0"/>
                </a:rPr>
                <a:t>𝐷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en-IN" sz="1600" i="0">
                  <a:latin typeface="Cambria Math" panose="02040503050406030204" pitchFamily="18" charset="0"/>
                </a:rPr>
                <a:t>𝐷+𝐸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 </a:t>
              </a:r>
              <a:r>
                <a:rPr lang="en-IN" sz="1600" i="0">
                  <a:latin typeface="Cambria Math" panose="02040503050406030204" pitchFamily="18" charset="0"/>
                </a:rPr>
                <a:t>𝑅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IN" sz="1600" i="0">
                  <a:latin typeface="Cambria Math" panose="02040503050406030204" pitchFamily="18" charset="0"/>
                </a:rPr>
                <a:t>𝐷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IN" sz="1600" i="0">
                  <a:latin typeface="Cambria Math" panose="02040503050406030204" pitchFamily="18" charset="0"/>
                </a:rPr>
                <a:t>∗ 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en-IN" sz="1600" i="0">
                  <a:latin typeface="Cambria Math" panose="02040503050406030204" pitchFamily="18" charset="0"/>
                </a:rPr>
                <a:t>1−𝑇)〗</a:t>
              </a:r>
              <a:endParaRPr lang="en-IN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225425</xdr:colOff>
      <xdr:row>15</xdr:row>
      <xdr:rowOff>6818</xdr:rowOff>
    </xdr:from>
    <xdr:ext cx="2674065" cy="265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10F785-C7EE-41EF-8C26-EFB619DE233D}"/>
            </a:ext>
          </a:extLst>
        </xdr:cNvPr>
        <xdr:cNvSpPr txBox="1"/>
      </xdr:nvSpPr>
      <xdr:spPr>
        <a:xfrm>
          <a:off x="1254125" y="2597618"/>
          <a:ext cx="2674065" cy="265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IN" sz="1800"/>
            <a:t>Discount</a:t>
          </a:r>
          <a:r>
            <a:rPr lang="en-IN" sz="1800" baseline="0"/>
            <a:t> Factor=1/(1+r)^n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7"/>
  <sheetViews>
    <sheetView zoomScale="85" zoomScaleNormal="100" workbookViewId="0">
      <selection activeCell="C46" sqref="C46"/>
    </sheetView>
  </sheetViews>
  <sheetFormatPr defaultColWidth="12.6640625" defaultRowHeight="15.75" customHeight="1" x14ac:dyDescent="0.25"/>
  <cols>
    <col min="1" max="2" width="26.21875" customWidth="1"/>
    <col min="3" max="3" width="36.44140625" customWidth="1"/>
    <col min="4" max="4" width="25.5546875" customWidth="1"/>
    <col min="5" max="5" width="18.6640625" customWidth="1"/>
    <col min="6" max="6" width="20.33203125" customWidth="1"/>
    <col min="7" max="7" width="37.33203125" customWidth="1"/>
    <col min="8" max="8" width="18.21875" customWidth="1"/>
    <col min="9" max="9" width="24.6640625" customWidth="1"/>
    <col min="10" max="10" width="17.6640625" customWidth="1"/>
  </cols>
  <sheetData>
    <row r="1" spans="1:9" ht="22.05" customHeight="1" x14ac:dyDescent="0.45">
      <c r="A1" s="91" t="s">
        <v>55</v>
      </c>
      <c r="B1" s="91"/>
      <c r="C1" s="91"/>
      <c r="D1" s="91"/>
      <c r="E1" s="91"/>
      <c r="F1" s="24"/>
      <c r="G1" s="87" t="s">
        <v>63</v>
      </c>
      <c r="H1" s="87"/>
      <c r="I1" s="87"/>
    </row>
    <row r="2" spans="1:9" ht="15.75" customHeight="1" x14ac:dyDescent="0.45">
      <c r="A2" s="91"/>
      <c r="B2" s="91"/>
      <c r="C2" s="91"/>
      <c r="D2" s="91"/>
      <c r="E2" s="91"/>
      <c r="F2" s="24"/>
      <c r="G2" s="26" t="s">
        <v>0</v>
      </c>
      <c r="H2" s="27" t="s">
        <v>1</v>
      </c>
      <c r="I2" s="26" t="s">
        <v>47</v>
      </c>
    </row>
    <row r="3" spans="1:9" ht="15.75" customHeight="1" x14ac:dyDescent="0.25">
      <c r="A3" s="92" t="s">
        <v>56</v>
      </c>
      <c r="B3" s="82" t="s">
        <v>58</v>
      </c>
      <c r="C3" s="83"/>
      <c r="D3" s="84"/>
      <c r="E3" s="72"/>
      <c r="F3" s="8"/>
      <c r="G3" s="25" t="s">
        <v>3</v>
      </c>
      <c r="H3" s="25">
        <v>3</v>
      </c>
      <c r="I3" s="25">
        <v>300</v>
      </c>
    </row>
    <row r="4" spans="1:9" ht="13.95" customHeight="1" x14ac:dyDescent="0.25">
      <c r="A4" s="92"/>
      <c r="B4" s="70" t="s">
        <v>57</v>
      </c>
      <c r="C4" s="71" t="s">
        <v>18</v>
      </c>
      <c r="D4" s="71" t="s">
        <v>19</v>
      </c>
      <c r="F4" s="10"/>
      <c r="G4" s="25" t="s">
        <v>6</v>
      </c>
      <c r="H4" s="25">
        <v>2.5</v>
      </c>
      <c r="I4" s="25">
        <v>250</v>
      </c>
    </row>
    <row r="5" spans="1:9" ht="13.8" x14ac:dyDescent="0.25">
      <c r="A5" s="92"/>
      <c r="B5" s="11" t="s">
        <v>20</v>
      </c>
      <c r="C5" s="11" t="s">
        <v>21</v>
      </c>
      <c r="D5" s="11" t="s">
        <v>22</v>
      </c>
      <c r="F5" s="10"/>
      <c r="G5" s="25" t="s">
        <v>8</v>
      </c>
      <c r="H5" s="25">
        <v>0.5</v>
      </c>
      <c r="I5" s="25">
        <v>50</v>
      </c>
    </row>
    <row r="6" spans="1:9" ht="13.8" x14ac:dyDescent="0.25">
      <c r="A6" s="92"/>
      <c r="B6" s="11" t="s">
        <v>23</v>
      </c>
      <c r="C6" s="11" t="s">
        <v>24</v>
      </c>
      <c r="D6" s="11" t="s">
        <v>25</v>
      </c>
      <c r="F6" s="10"/>
      <c r="G6" s="25" t="s">
        <v>9</v>
      </c>
      <c r="H6" s="25">
        <v>0.7</v>
      </c>
      <c r="I6" s="25">
        <v>70</v>
      </c>
    </row>
    <row r="7" spans="1:9" ht="15.75" customHeight="1" x14ac:dyDescent="0.25">
      <c r="A7" s="12"/>
      <c r="B7" s="11" t="s">
        <v>26</v>
      </c>
      <c r="C7" s="11" t="s">
        <v>27</v>
      </c>
      <c r="D7" s="11" t="s">
        <v>28</v>
      </c>
      <c r="F7" s="10"/>
      <c r="G7" s="25" t="s">
        <v>10</v>
      </c>
      <c r="H7" s="25">
        <v>0.3</v>
      </c>
      <c r="I7" s="25">
        <v>30</v>
      </c>
    </row>
    <row r="8" spans="1:9" ht="15.45" customHeight="1" x14ac:dyDescent="0.25">
      <c r="G8" s="25" t="s">
        <v>68</v>
      </c>
      <c r="H8" s="25">
        <v>0.2</v>
      </c>
      <c r="I8" s="25">
        <v>20</v>
      </c>
    </row>
    <row r="9" spans="1:9" ht="13.2" hidden="1" x14ac:dyDescent="0.25">
      <c r="G9" s="25" t="s">
        <v>11</v>
      </c>
      <c r="H9" s="25" t="s">
        <v>12</v>
      </c>
      <c r="I9" s="25" t="s">
        <v>13</v>
      </c>
    </row>
    <row r="10" spans="1:9" ht="38.549999999999997" customHeight="1" x14ac:dyDescent="0.25">
      <c r="A10" s="85" t="s">
        <v>59</v>
      </c>
      <c r="B10" s="73" t="s">
        <v>127</v>
      </c>
      <c r="C10" s="74" t="s">
        <v>70</v>
      </c>
      <c r="D10" s="23" t="s">
        <v>72</v>
      </c>
      <c r="E10" s="23" t="s">
        <v>73</v>
      </c>
      <c r="F10" s="23" t="s">
        <v>74</v>
      </c>
    </row>
    <row r="11" spans="1:9" ht="18.45" customHeight="1" x14ac:dyDescent="0.3">
      <c r="A11" s="86"/>
      <c r="B11" s="76">
        <v>2019</v>
      </c>
      <c r="C11" s="75">
        <v>720</v>
      </c>
      <c r="D11" s="12">
        <v>80</v>
      </c>
      <c r="E11" s="12">
        <v>600</v>
      </c>
      <c r="F11" s="42" t="s">
        <v>75</v>
      </c>
    </row>
    <row r="12" spans="1:9" ht="25.05" customHeight="1" x14ac:dyDescent="0.3">
      <c r="A12" s="86"/>
      <c r="B12" s="68">
        <v>2020</v>
      </c>
      <c r="C12" s="40" t="s">
        <v>134</v>
      </c>
      <c r="D12" s="7" t="s">
        <v>135</v>
      </c>
      <c r="E12" s="7" t="s">
        <v>136</v>
      </c>
    </row>
    <row r="13" spans="1:9" ht="15.75" customHeight="1" x14ac:dyDescent="0.3">
      <c r="A13" s="86"/>
      <c r="B13" s="68">
        <v>2021</v>
      </c>
      <c r="C13" s="7" t="s">
        <v>137</v>
      </c>
      <c r="D13" s="7" t="s">
        <v>138</v>
      </c>
      <c r="E13" s="7" t="s">
        <v>139</v>
      </c>
    </row>
    <row r="14" spans="1:9" ht="15.75" customHeight="1" x14ac:dyDescent="0.3">
      <c r="A14" s="86"/>
      <c r="B14" s="80">
        <v>2022</v>
      </c>
      <c r="C14" s="7" t="s">
        <v>140</v>
      </c>
      <c r="D14" s="7" t="s">
        <v>141</v>
      </c>
    </row>
    <row r="15" spans="1:9" ht="15.75" customHeight="1" x14ac:dyDescent="0.3">
      <c r="A15" s="79"/>
      <c r="B15" s="81"/>
    </row>
    <row r="17" spans="1:10" ht="15.75" customHeight="1" x14ac:dyDescent="0.3">
      <c r="A17" s="89" t="s">
        <v>29</v>
      </c>
      <c r="B17" s="89"/>
      <c r="C17" s="89"/>
      <c r="D17" s="93" t="s">
        <v>62</v>
      </c>
      <c r="G17" s="88" t="s">
        <v>64</v>
      </c>
      <c r="H17" s="88"/>
      <c r="I17" s="88"/>
      <c r="J17" s="21"/>
    </row>
    <row r="18" spans="1:10" ht="15.75" customHeight="1" x14ac:dyDescent="0.35">
      <c r="A18" s="1" t="s">
        <v>30</v>
      </c>
      <c r="B18" s="1"/>
      <c r="C18" s="1" t="s">
        <v>31</v>
      </c>
      <c r="D18" s="93"/>
      <c r="G18" s="7" t="s">
        <v>66</v>
      </c>
      <c r="H18" s="1" t="s">
        <v>2</v>
      </c>
      <c r="I18" s="17" t="s">
        <v>69</v>
      </c>
      <c r="J18" s="9"/>
    </row>
    <row r="19" spans="1:10" ht="15.75" customHeight="1" x14ac:dyDescent="0.25">
      <c r="A19" s="1" t="s">
        <v>32</v>
      </c>
      <c r="B19" s="1"/>
      <c r="C19" s="1" t="s">
        <v>33</v>
      </c>
      <c r="D19">
        <v>2019</v>
      </c>
      <c r="G19" s="7" t="s">
        <v>65</v>
      </c>
      <c r="H19" s="2" t="s">
        <v>4</v>
      </c>
      <c r="I19" s="1" t="s">
        <v>5</v>
      </c>
    </row>
    <row r="20" spans="1:10" ht="15.75" customHeight="1" x14ac:dyDescent="0.25">
      <c r="A20" s="1" t="s">
        <v>34</v>
      </c>
      <c r="B20" s="1"/>
      <c r="C20" s="1" t="s">
        <v>35</v>
      </c>
      <c r="G20" s="1" t="s">
        <v>14</v>
      </c>
      <c r="H20" s="20">
        <v>20</v>
      </c>
      <c r="I20" s="1" t="s">
        <v>7</v>
      </c>
    </row>
    <row r="21" spans="1:10" ht="15.75" customHeight="1" x14ac:dyDescent="0.25">
      <c r="A21" s="90" t="s">
        <v>36</v>
      </c>
      <c r="B21" s="6"/>
      <c r="G21" s="1" t="s">
        <v>15</v>
      </c>
      <c r="H21" s="1" t="s">
        <v>16</v>
      </c>
    </row>
    <row r="22" spans="1:10" ht="15.75" customHeight="1" x14ac:dyDescent="0.25">
      <c r="A22" s="90"/>
      <c r="B22" s="6"/>
      <c r="G22" s="1" t="s">
        <v>17</v>
      </c>
      <c r="H22" s="22">
        <v>24</v>
      </c>
    </row>
    <row r="23" spans="1:10" ht="15.75" customHeight="1" x14ac:dyDescent="0.25">
      <c r="A23" s="6"/>
      <c r="B23" s="6"/>
      <c r="G23" s="1"/>
      <c r="H23" s="22"/>
    </row>
    <row r="24" spans="1:10" ht="13.2" x14ac:dyDescent="0.25">
      <c r="A24" s="111" t="s">
        <v>142</v>
      </c>
      <c r="G24" s="17" t="s">
        <v>67</v>
      </c>
      <c r="H24" s="22">
        <v>1</v>
      </c>
    </row>
    <row r="25" spans="1:10" ht="15.6" x14ac:dyDescent="0.3">
      <c r="A25" s="15" t="s">
        <v>107</v>
      </c>
      <c r="B25" s="78"/>
      <c r="E25" s="3"/>
      <c r="F25" s="3"/>
      <c r="H25" s="22"/>
    </row>
    <row r="26" spans="1:10" ht="15.6" x14ac:dyDescent="0.3">
      <c r="A26" s="15" t="s">
        <v>108</v>
      </c>
      <c r="B26" s="78"/>
      <c r="E26" s="3"/>
      <c r="F26" s="3"/>
    </row>
    <row r="27" spans="1:10" ht="13.2" x14ac:dyDescent="0.25">
      <c r="A27" s="15" t="s">
        <v>109</v>
      </c>
      <c r="B27" s="78"/>
    </row>
    <row r="28" spans="1:10" ht="13.2" x14ac:dyDescent="0.25">
      <c r="A28" s="15" t="s">
        <v>110</v>
      </c>
      <c r="B28" s="78"/>
    </row>
    <row r="29" spans="1:10" ht="15.75" customHeight="1" x14ac:dyDescent="0.25">
      <c r="A29" s="15" t="s">
        <v>111</v>
      </c>
      <c r="B29" s="78"/>
    </row>
    <row r="30" spans="1:10" ht="13.2" x14ac:dyDescent="0.25">
      <c r="A30" s="15" t="s">
        <v>112</v>
      </c>
      <c r="B30" s="78"/>
    </row>
    <row r="31" spans="1:10" ht="13.2" x14ac:dyDescent="0.25">
      <c r="A31" s="15" t="s">
        <v>113</v>
      </c>
      <c r="B31" s="78"/>
    </row>
    <row r="32" spans="1:10" ht="13.2" x14ac:dyDescent="0.25">
      <c r="A32" s="15" t="s">
        <v>114</v>
      </c>
      <c r="B32" s="78"/>
    </row>
    <row r="33" spans="1:11" ht="13.2" x14ac:dyDescent="0.25">
      <c r="A33" s="15" t="s">
        <v>115</v>
      </c>
      <c r="B33" s="78"/>
    </row>
    <row r="34" spans="1:11" ht="13.2" x14ac:dyDescent="0.25">
      <c r="A34" s="15" t="s">
        <v>116</v>
      </c>
      <c r="B34" s="78"/>
    </row>
    <row r="35" spans="1:11" ht="15.75" customHeight="1" x14ac:dyDescent="0.25">
      <c r="A35" s="15" t="s">
        <v>117</v>
      </c>
      <c r="B35" s="78"/>
      <c r="G35" s="1"/>
      <c r="J35" s="1"/>
      <c r="K35" s="1"/>
    </row>
    <row r="36" spans="1:11" ht="15.75" customHeight="1" x14ac:dyDescent="0.25">
      <c r="A36" s="15" t="s">
        <v>118</v>
      </c>
      <c r="B36" s="78"/>
    </row>
    <row r="37" spans="1:11" ht="15.75" customHeight="1" x14ac:dyDescent="0.25">
      <c r="A37" s="15" t="s">
        <v>119</v>
      </c>
      <c r="B37" s="78"/>
      <c r="G37" s="1"/>
      <c r="H37" s="1"/>
      <c r="J37" s="1"/>
      <c r="K37" s="1"/>
    </row>
    <row r="38" spans="1:11" ht="15.75" customHeight="1" x14ac:dyDescent="0.25">
      <c r="G38" s="1"/>
      <c r="H38" s="1"/>
    </row>
    <row r="40" spans="1:11" ht="15.75" customHeight="1" x14ac:dyDescent="0.25">
      <c r="G40" s="1"/>
    </row>
    <row r="41" spans="1:11" ht="15.75" customHeight="1" x14ac:dyDescent="0.25">
      <c r="G41" s="1"/>
      <c r="H41" s="1"/>
    </row>
    <row r="42" spans="1:11" ht="15.75" customHeight="1" x14ac:dyDescent="0.25">
      <c r="G42" s="1"/>
      <c r="H42" s="4"/>
    </row>
    <row r="43" spans="1:11" ht="15.75" customHeight="1" x14ac:dyDescent="0.25">
      <c r="G43" s="1"/>
      <c r="H43" s="1"/>
    </row>
    <row r="44" spans="1:11" ht="15.75" customHeight="1" x14ac:dyDescent="0.25">
      <c r="G44" s="1"/>
      <c r="H44" s="1"/>
    </row>
    <row r="45" spans="1:11" ht="15.75" customHeight="1" x14ac:dyDescent="0.25">
      <c r="G45" s="1"/>
      <c r="H45" s="1"/>
    </row>
    <row r="47" spans="1:11" ht="15.75" customHeight="1" x14ac:dyDescent="0.25">
      <c r="E47" s="1"/>
      <c r="F47" s="1"/>
    </row>
  </sheetData>
  <mergeCells count="9">
    <mergeCell ref="A21:A22"/>
    <mergeCell ref="A1:E2"/>
    <mergeCell ref="A3:A6"/>
    <mergeCell ref="D17:D18"/>
    <mergeCell ref="B3:D3"/>
    <mergeCell ref="A10:A14"/>
    <mergeCell ref="G1:I1"/>
    <mergeCell ref="G17:I17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8"/>
  <sheetViews>
    <sheetView zoomScale="72" workbookViewId="0">
      <selection activeCell="I29" sqref="I29"/>
    </sheetView>
  </sheetViews>
  <sheetFormatPr defaultColWidth="12.6640625" defaultRowHeight="15.75" customHeight="1" x14ac:dyDescent="0.25"/>
  <cols>
    <col min="1" max="1" width="16.77734375" customWidth="1"/>
    <col min="2" max="2" width="16.77734375" bestFit="1" customWidth="1"/>
    <col min="3" max="3" width="20.77734375" customWidth="1"/>
    <col min="4" max="4" width="25.33203125" bestFit="1" customWidth="1"/>
    <col min="5" max="5" width="16.21875" bestFit="1" customWidth="1"/>
    <col min="6" max="9" width="16.109375" customWidth="1"/>
    <col min="10" max="10" width="31.109375" customWidth="1"/>
    <col min="11" max="11" width="16.109375" customWidth="1"/>
    <col min="12" max="12" width="19.21875" customWidth="1"/>
    <col min="13" max="13" width="15.44140625" customWidth="1"/>
  </cols>
  <sheetData>
    <row r="1" spans="1:12" ht="15.75" customHeight="1" x14ac:dyDescent="0.25">
      <c r="A1" s="18" t="s">
        <v>37</v>
      </c>
      <c r="B1" s="18" t="s">
        <v>38</v>
      </c>
      <c r="C1" s="18" t="s">
        <v>60</v>
      </c>
      <c r="D1" s="18" t="s">
        <v>61</v>
      </c>
      <c r="E1" s="19" t="s">
        <v>39</v>
      </c>
      <c r="F1" s="19" t="s">
        <v>40</v>
      </c>
      <c r="G1" s="19" t="s">
        <v>41</v>
      </c>
      <c r="H1" s="19" t="s">
        <v>42</v>
      </c>
      <c r="I1" s="19" t="s">
        <v>43</v>
      </c>
      <c r="J1" s="19" t="s">
        <v>44</v>
      </c>
      <c r="K1" s="19" t="s">
        <v>45</v>
      </c>
      <c r="L1" s="19" t="s">
        <v>46</v>
      </c>
    </row>
    <row r="2" spans="1:12" ht="15.75" customHeight="1" x14ac:dyDescent="0.25">
      <c r="A2" s="10">
        <v>1</v>
      </c>
      <c r="B2" s="10">
        <v>2019</v>
      </c>
      <c r="C2" s="10">
        <v>323</v>
      </c>
      <c r="D2" s="10">
        <v>290</v>
      </c>
      <c r="E2" s="10">
        <f>D2-C2</f>
        <v>-33</v>
      </c>
      <c r="F2" s="10">
        <v>60</v>
      </c>
      <c r="G2" s="10">
        <v>175.4</v>
      </c>
      <c r="H2" s="10">
        <v>1500</v>
      </c>
      <c r="I2" s="10">
        <v>100</v>
      </c>
      <c r="J2" s="10">
        <v>25</v>
      </c>
      <c r="K2" s="10">
        <v>0</v>
      </c>
      <c r="L2" s="10">
        <v>-20</v>
      </c>
    </row>
    <row r="3" spans="1:12" ht="15.75" customHeight="1" x14ac:dyDescent="0.25">
      <c r="A3" s="10">
        <v>2</v>
      </c>
      <c r="B3" s="10">
        <v>2020</v>
      </c>
      <c r="C3" s="10">
        <v>369</v>
      </c>
      <c r="D3" s="10">
        <v>400</v>
      </c>
      <c r="E3" s="10">
        <f>D3-C3</f>
        <v>31</v>
      </c>
      <c r="F3" s="10">
        <v>60</v>
      </c>
      <c r="G3" s="10">
        <f>F3*D3/100</f>
        <v>240</v>
      </c>
      <c r="H3" s="10">
        <v>1400</v>
      </c>
      <c r="I3" s="10">
        <v>150</v>
      </c>
      <c r="J3" s="10">
        <v>35</v>
      </c>
      <c r="K3" s="10">
        <v>70</v>
      </c>
      <c r="L3" s="10">
        <v>75</v>
      </c>
    </row>
    <row r="4" spans="1:12" ht="15.75" customHeight="1" x14ac:dyDescent="0.25">
      <c r="A4" s="10">
        <v>3</v>
      </c>
      <c r="B4" s="10">
        <v>2021</v>
      </c>
      <c r="C4" s="10">
        <v>257</v>
      </c>
      <c r="D4" s="10">
        <v>300</v>
      </c>
      <c r="E4" s="10">
        <f>D4-C4</f>
        <v>43</v>
      </c>
      <c r="F4" s="10">
        <v>50</v>
      </c>
      <c r="G4" s="10">
        <f>F4*D4/100</f>
        <v>150</v>
      </c>
      <c r="H4" s="10">
        <v>1250</v>
      </c>
      <c r="I4" s="10">
        <v>80</v>
      </c>
      <c r="J4" s="10">
        <v>70</v>
      </c>
      <c r="K4" s="10">
        <v>10</v>
      </c>
      <c r="L4" s="10">
        <v>20</v>
      </c>
    </row>
    <row r="5" spans="1:12" ht="15.45" customHeight="1" x14ac:dyDescent="0.25">
      <c r="A5" s="10">
        <v>4</v>
      </c>
      <c r="B5" s="10">
        <v>2022</v>
      </c>
      <c r="C5" s="10">
        <v>311</v>
      </c>
      <c r="D5" s="10">
        <v>350</v>
      </c>
      <c r="E5" s="10">
        <f>D5-C5</f>
        <v>39</v>
      </c>
      <c r="F5" s="10">
        <v>60</v>
      </c>
      <c r="G5" s="10">
        <f>F5*D5/100</f>
        <v>210</v>
      </c>
      <c r="H5" s="10">
        <v>1170</v>
      </c>
      <c r="I5" s="10">
        <v>100</v>
      </c>
      <c r="J5" s="10">
        <v>50</v>
      </c>
      <c r="K5" s="10">
        <v>186</v>
      </c>
      <c r="L5" s="10">
        <v>60</v>
      </c>
    </row>
    <row r="6" spans="1:12" ht="15.45" customHeight="1" x14ac:dyDescent="0.25">
      <c r="A6" s="10">
        <v>5</v>
      </c>
      <c r="B6" s="10">
        <v>2023</v>
      </c>
      <c r="C6" s="10">
        <v>258</v>
      </c>
      <c r="D6" s="10">
        <v>320</v>
      </c>
      <c r="E6" s="10">
        <f>D6-C6</f>
        <v>62</v>
      </c>
      <c r="F6" s="10">
        <v>70</v>
      </c>
      <c r="G6" s="10">
        <f>F6*D6/100</f>
        <v>224</v>
      </c>
      <c r="H6" s="10">
        <v>1070</v>
      </c>
      <c r="I6" s="10">
        <v>100</v>
      </c>
      <c r="J6" s="10">
        <v>50</v>
      </c>
      <c r="K6" s="10">
        <v>83</v>
      </c>
      <c r="L6" s="10">
        <v>74</v>
      </c>
    </row>
    <row r="8" spans="1:12" ht="21.45" customHeight="1" x14ac:dyDescent="0.25">
      <c r="A8" s="95" t="s">
        <v>76</v>
      </c>
      <c r="B8" s="95"/>
      <c r="C8" s="95"/>
      <c r="D8" s="95"/>
      <c r="E8" s="95"/>
    </row>
    <row r="9" spans="1:12" ht="20.55" customHeight="1" x14ac:dyDescent="0.25">
      <c r="A9" s="95"/>
      <c r="B9" s="95"/>
      <c r="C9" s="95"/>
      <c r="D9" s="95"/>
      <c r="E9" s="95"/>
    </row>
    <row r="10" spans="1:12" ht="20.399999999999999" x14ac:dyDescent="0.35">
      <c r="A10" s="94" t="s">
        <v>77</v>
      </c>
      <c r="B10" s="94"/>
      <c r="C10" s="94"/>
      <c r="D10" s="94"/>
      <c r="J10" s="112" t="s">
        <v>143</v>
      </c>
    </row>
    <row r="11" spans="1:12" ht="20.55" customHeight="1" x14ac:dyDescent="0.8">
      <c r="A11" s="13" t="s">
        <v>38</v>
      </c>
      <c r="B11" s="14" t="s">
        <v>46</v>
      </c>
      <c r="E11" s="5"/>
    </row>
    <row r="12" spans="1:12" ht="15.75" customHeight="1" x14ac:dyDescent="0.25">
      <c r="A12" s="15">
        <v>2019</v>
      </c>
      <c r="B12" s="16">
        <v>-20</v>
      </c>
    </row>
    <row r="13" spans="1:12" ht="15.75" customHeight="1" x14ac:dyDescent="0.25">
      <c r="A13" s="15">
        <v>2020</v>
      </c>
      <c r="B13" s="16">
        <v>75</v>
      </c>
    </row>
    <row r="14" spans="1:12" ht="15.75" customHeight="1" x14ac:dyDescent="0.25">
      <c r="A14" s="15">
        <v>2021</v>
      </c>
      <c r="B14" s="16">
        <v>20</v>
      </c>
    </row>
    <row r="15" spans="1:12" ht="15.75" customHeight="1" x14ac:dyDescent="0.25">
      <c r="A15" s="15">
        <v>2022</v>
      </c>
      <c r="B15" s="16">
        <v>60</v>
      </c>
    </row>
    <row r="16" spans="1:12" ht="15.75" customHeight="1" x14ac:dyDescent="0.25">
      <c r="A16" s="15">
        <v>2023</v>
      </c>
      <c r="B16" s="16">
        <v>74</v>
      </c>
    </row>
    <row r="18" spans="1:1" ht="15.75" customHeight="1" x14ac:dyDescent="0.25">
      <c r="A18" s="7" t="s">
        <v>71</v>
      </c>
    </row>
  </sheetData>
  <mergeCells count="2">
    <mergeCell ref="A10:D10"/>
    <mergeCell ref="A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CC6B-6A3A-4703-94AE-D9BD2A328661}">
  <dimension ref="A1:G14"/>
  <sheetViews>
    <sheetView workbookViewId="0">
      <selection activeCell="G14" sqref="G14"/>
    </sheetView>
  </sheetViews>
  <sheetFormatPr defaultRowHeight="13.2" x14ac:dyDescent="0.25"/>
  <cols>
    <col min="7" max="7" width="22.44140625" customWidth="1"/>
  </cols>
  <sheetData>
    <row r="1" spans="1:7" x14ac:dyDescent="0.25">
      <c r="A1" s="43" t="s">
        <v>48</v>
      </c>
      <c r="B1" s="43" t="s">
        <v>38</v>
      </c>
      <c r="C1" s="43" t="s">
        <v>49</v>
      </c>
      <c r="D1" s="43" t="s">
        <v>50</v>
      </c>
      <c r="E1" s="43" t="s">
        <v>51</v>
      </c>
      <c r="F1" s="43" t="s">
        <v>52</v>
      </c>
      <c r="G1" s="43" t="s">
        <v>53</v>
      </c>
    </row>
    <row r="2" spans="1:7" x14ac:dyDescent="0.25">
      <c r="A2">
        <v>1</v>
      </c>
      <c r="B2">
        <v>2019</v>
      </c>
      <c r="C2" s="53">
        <v>-20</v>
      </c>
      <c r="D2">
        <f>(25/100)*C2</f>
        <v>-5</v>
      </c>
      <c r="E2">
        <v>113.73</v>
      </c>
      <c r="F2">
        <v>0.27</v>
      </c>
      <c r="G2">
        <f>C2-D2+E2-F2</f>
        <v>98.460000000000008</v>
      </c>
    </row>
    <row r="3" spans="1:7" x14ac:dyDescent="0.25">
      <c r="A3">
        <v>2</v>
      </c>
      <c r="B3">
        <v>2020</v>
      </c>
      <c r="C3" s="16">
        <v>75</v>
      </c>
      <c r="D3">
        <f>(25/100)*C3</f>
        <v>18.75</v>
      </c>
      <c r="E3">
        <v>91.52</v>
      </c>
      <c r="F3">
        <v>2.4</v>
      </c>
      <c r="G3">
        <f t="shared" ref="G3:G6" si="0">C3-D3+E3-F3</f>
        <v>145.36999999999998</v>
      </c>
    </row>
    <row r="4" spans="1:7" x14ac:dyDescent="0.25">
      <c r="A4">
        <v>3</v>
      </c>
      <c r="B4">
        <v>2021</v>
      </c>
      <c r="C4" s="16">
        <v>20</v>
      </c>
      <c r="D4">
        <f>(25/100)*C4</f>
        <v>5</v>
      </c>
      <c r="E4">
        <v>90.99</v>
      </c>
      <c r="F4">
        <v>3.16</v>
      </c>
      <c r="G4">
        <f t="shared" si="0"/>
        <v>102.83</v>
      </c>
    </row>
    <row r="5" spans="1:7" x14ac:dyDescent="0.25">
      <c r="A5">
        <v>4</v>
      </c>
      <c r="B5">
        <v>2022</v>
      </c>
      <c r="C5" s="16">
        <v>60</v>
      </c>
      <c r="D5">
        <f>(25/100)*C5</f>
        <v>15</v>
      </c>
      <c r="E5">
        <v>88.62</v>
      </c>
      <c r="F5">
        <v>2.7</v>
      </c>
      <c r="G5">
        <f t="shared" si="0"/>
        <v>130.92000000000002</v>
      </c>
    </row>
    <row r="6" spans="1:7" x14ac:dyDescent="0.25">
      <c r="A6">
        <v>5</v>
      </c>
      <c r="B6">
        <v>2023</v>
      </c>
      <c r="C6" s="16">
        <v>74</v>
      </c>
      <c r="D6">
        <f>(25/100)*C6</f>
        <v>18.5</v>
      </c>
      <c r="E6">
        <v>82.95</v>
      </c>
      <c r="F6">
        <v>3.59</v>
      </c>
      <c r="G6">
        <f t="shared" si="0"/>
        <v>134.85999999999999</v>
      </c>
    </row>
    <row r="8" spans="1:7" ht="12.45" customHeight="1" x14ac:dyDescent="0.25">
      <c r="C8" s="96" t="s">
        <v>54</v>
      </c>
      <c r="D8" s="96"/>
      <c r="E8" s="96"/>
      <c r="F8" s="96"/>
      <c r="G8" s="96"/>
    </row>
    <row r="9" spans="1:7" ht="12.45" customHeight="1" x14ac:dyDescent="0.25">
      <c r="C9" s="96"/>
      <c r="D9" s="96"/>
      <c r="E9" s="96"/>
      <c r="F9" s="96"/>
      <c r="G9" s="96"/>
    </row>
    <row r="10" spans="1:7" x14ac:dyDescent="0.25">
      <c r="C10" s="96"/>
      <c r="D10" s="96"/>
      <c r="E10" s="96"/>
      <c r="F10" s="96"/>
      <c r="G10" s="96"/>
    </row>
    <row r="12" spans="1:7" ht="35.549999999999997" customHeight="1" x14ac:dyDescent="0.25">
      <c r="A12" s="97" t="s">
        <v>78</v>
      </c>
      <c r="B12" s="97"/>
      <c r="C12" s="97"/>
      <c r="D12" s="97"/>
      <c r="E12" s="97"/>
      <c r="F12" s="97"/>
      <c r="G12" s="97"/>
    </row>
    <row r="13" spans="1:7" ht="24.45" customHeight="1" x14ac:dyDescent="0.25"/>
    <row r="14" spans="1:7" x14ac:dyDescent="0.25">
      <c r="G14" s="112" t="s">
        <v>143</v>
      </c>
    </row>
  </sheetData>
  <mergeCells count="2">
    <mergeCell ref="C8:G10"/>
    <mergeCell ref="A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2221-B86D-427E-BE90-446C9EF9E68C}">
  <dimension ref="A1:D6"/>
  <sheetViews>
    <sheetView tabSelected="1" workbookViewId="0">
      <selection activeCell="C17" sqref="C17"/>
    </sheetView>
  </sheetViews>
  <sheetFormatPr defaultRowHeight="13.2" x14ac:dyDescent="0.25"/>
  <cols>
    <col min="1" max="1" width="10.33203125" customWidth="1"/>
    <col min="2" max="2" width="20.88671875" customWidth="1"/>
    <col min="3" max="3" width="11.77734375" customWidth="1"/>
    <col min="4" max="4" width="11.44140625" customWidth="1"/>
  </cols>
  <sheetData>
    <row r="1" spans="1:4" ht="27.45" customHeight="1" x14ac:dyDescent="0.25">
      <c r="A1" s="13" t="s">
        <v>93</v>
      </c>
      <c r="B1" s="39" t="s">
        <v>90</v>
      </c>
      <c r="C1" s="41" t="s">
        <v>94</v>
      </c>
      <c r="D1" s="41" t="s">
        <v>96</v>
      </c>
    </row>
    <row r="2" spans="1:4" ht="15.6" x14ac:dyDescent="0.25">
      <c r="A2" s="13" t="s">
        <v>92</v>
      </c>
      <c r="B2" s="45">
        <v>3.6999999999999998E-2</v>
      </c>
      <c r="C2" s="49">
        <v>8.5000000000000006E-2</v>
      </c>
      <c r="D2" s="47">
        <v>0.18509999999999999</v>
      </c>
    </row>
    <row r="3" spans="1:4" ht="15.6" x14ac:dyDescent="0.3">
      <c r="A3" s="13" t="s">
        <v>91</v>
      </c>
      <c r="B3" s="46">
        <v>0.5</v>
      </c>
      <c r="C3" s="46">
        <v>0.3</v>
      </c>
      <c r="D3" s="48">
        <v>0.2</v>
      </c>
    </row>
    <row r="6" spans="1:4" ht="30" customHeight="1" x14ac:dyDescent="0.25">
      <c r="B6" s="50" t="s">
        <v>95</v>
      </c>
      <c r="C6" s="51">
        <f>B2*B3+(C2*C3)+(D2*D3)</f>
        <v>8.1019999999999995E-2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8DB8-3494-484E-B0FB-C7E15508B95B}">
  <dimension ref="A1:H24"/>
  <sheetViews>
    <sheetView zoomScale="81" zoomScaleNormal="65" workbookViewId="0">
      <selection activeCell="G24" sqref="G24"/>
    </sheetView>
  </sheetViews>
  <sheetFormatPr defaultRowHeight="13.2" x14ac:dyDescent="0.25"/>
  <cols>
    <col min="1" max="1" width="11.21875" customWidth="1"/>
    <col min="2" max="2" width="12.33203125" bestFit="1" customWidth="1"/>
    <col min="3" max="3" width="17.6640625" customWidth="1"/>
    <col min="4" max="4" width="11.44140625" bestFit="1" customWidth="1"/>
    <col min="5" max="5" width="12.33203125" bestFit="1" customWidth="1"/>
    <col min="7" max="7" width="26.44140625" customWidth="1"/>
  </cols>
  <sheetData>
    <row r="1" spans="1:8" x14ac:dyDescent="0.25">
      <c r="A1" s="37" t="s">
        <v>38</v>
      </c>
      <c r="B1" s="30" t="s">
        <v>81</v>
      </c>
      <c r="C1" s="30" t="s">
        <v>82</v>
      </c>
      <c r="D1" s="30" t="s">
        <v>80</v>
      </c>
      <c r="E1" s="30" t="s">
        <v>79</v>
      </c>
    </row>
    <row r="2" spans="1:8" x14ac:dyDescent="0.25">
      <c r="A2" s="29">
        <v>2019</v>
      </c>
      <c r="B2">
        <v>495.81</v>
      </c>
      <c r="C2">
        <v>1353</v>
      </c>
      <c r="D2" s="32">
        <v>0.11012</v>
      </c>
      <c r="E2" s="32">
        <f>C5+C4*(C7-C5)</f>
        <v>0.17239199999999999</v>
      </c>
    </row>
    <row r="4" spans="1:8" ht="25.5" customHeight="1" x14ac:dyDescent="0.25">
      <c r="A4" s="98" t="s">
        <v>85</v>
      </c>
      <c r="B4" s="98"/>
      <c r="C4" s="15">
        <v>2.12</v>
      </c>
    </row>
    <row r="5" spans="1:8" ht="23.55" customHeight="1" x14ac:dyDescent="0.25">
      <c r="A5" s="98" t="s">
        <v>86</v>
      </c>
      <c r="B5" s="98"/>
      <c r="C5" s="35">
        <v>7.3599999999999999E-2</v>
      </c>
      <c r="G5" s="34" t="s">
        <v>88</v>
      </c>
      <c r="H5">
        <f>C2/(C2+B2)</f>
        <v>0.73182209096662176</v>
      </c>
    </row>
    <row r="6" spans="1:8" ht="34.5" customHeight="1" x14ac:dyDescent="0.3">
      <c r="A6" s="98" t="s">
        <v>87</v>
      </c>
      <c r="B6" s="98"/>
      <c r="C6" s="36">
        <v>0.25</v>
      </c>
      <c r="G6" s="33" t="s">
        <v>89</v>
      </c>
      <c r="H6">
        <f>B2/(B2+C2)</f>
        <v>0.26817790903337824</v>
      </c>
    </row>
    <row r="7" spans="1:8" ht="28.05" customHeight="1" x14ac:dyDescent="0.25">
      <c r="A7" s="98" t="s">
        <v>97</v>
      </c>
      <c r="B7" s="98"/>
      <c r="C7" s="35">
        <v>0.1202</v>
      </c>
    </row>
    <row r="9" spans="1:8" ht="21" x14ac:dyDescent="0.4">
      <c r="B9" s="31" t="s">
        <v>84</v>
      </c>
      <c r="C9" s="38">
        <f>((H6*E2)+(H5)*D2*(1-C6))*100</f>
        <v>10.667291258701542</v>
      </c>
    </row>
    <row r="14" spans="1:8" x14ac:dyDescent="0.25">
      <c r="A14" s="30"/>
      <c r="B14" s="30"/>
      <c r="C14" s="30"/>
      <c r="D14" s="30"/>
      <c r="E14" s="30"/>
      <c r="F14" s="30"/>
      <c r="G14" s="30"/>
    </row>
    <row r="15" spans="1:8" x14ac:dyDescent="0.25">
      <c r="A15" s="30"/>
      <c r="B15" s="30"/>
      <c r="C15" s="30"/>
      <c r="D15" s="30"/>
      <c r="E15" s="30"/>
      <c r="F15" s="30"/>
      <c r="G15" s="30"/>
    </row>
    <row r="16" spans="1:8" x14ac:dyDescent="0.25">
      <c r="A16" s="30"/>
      <c r="B16" s="30"/>
      <c r="C16" s="30"/>
      <c r="D16" s="30"/>
      <c r="E16" s="30"/>
      <c r="F16" s="30"/>
      <c r="G16" s="30"/>
    </row>
    <row r="17" spans="1:7" x14ac:dyDescent="0.25">
      <c r="A17" s="30"/>
      <c r="B17" s="30"/>
      <c r="C17" s="30"/>
      <c r="D17" s="30"/>
      <c r="E17" s="30"/>
      <c r="F17" s="30"/>
      <c r="G17" s="30"/>
    </row>
    <row r="18" spans="1:7" x14ac:dyDescent="0.25">
      <c r="A18" s="30"/>
      <c r="B18" s="30"/>
      <c r="C18" s="30"/>
      <c r="D18" s="30"/>
      <c r="E18" s="30"/>
      <c r="F18" s="30"/>
      <c r="G18" s="30"/>
    </row>
    <row r="19" spans="1:7" x14ac:dyDescent="0.25">
      <c r="A19" s="30"/>
      <c r="B19" s="30"/>
      <c r="C19" s="30"/>
      <c r="D19" s="30"/>
      <c r="E19" s="30"/>
      <c r="F19" s="30"/>
      <c r="G19" s="30"/>
    </row>
    <row r="24" spans="1:7" x14ac:dyDescent="0.25">
      <c r="G24" s="112" t="s">
        <v>143</v>
      </c>
    </row>
  </sheetData>
  <mergeCells count="4">
    <mergeCell ref="A4:B4"/>
    <mergeCell ref="A5:B5"/>
    <mergeCell ref="A6:B6"/>
    <mergeCell ref="A7:B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5B51-5C7A-4FC0-992C-67B0AD2AF487}">
  <dimension ref="A1:I15"/>
  <sheetViews>
    <sheetView zoomScale="96" workbookViewId="0">
      <selection activeCell="F15" sqref="F15"/>
    </sheetView>
  </sheetViews>
  <sheetFormatPr defaultRowHeight="13.2" x14ac:dyDescent="0.25"/>
  <cols>
    <col min="1" max="1" width="13.5546875" customWidth="1"/>
    <col min="3" max="3" width="15.44140625" customWidth="1"/>
    <col min="6" max="6" width="22.21875" bestFit="1" customWidth="1"/>
  </cols>
  <sheetData>
    <row r="1" spans="1:9" x14ac:dyDescent="0.25">
      <c r="A1" s="101" t="s">
        <v>122</v>
      </c>
      <c r="B1" s="101"/>
      <c r="C1" s="101"/>
      <c r="D1" s="101"/>
      <c r="E1" s="101"/>
      <c r="F1" s="101"/>
      <c r="G1" s="101"/>
      <c r="H1" s="101"/>
      <c r="I1" s="101"/>
    </row>
    <row r="2" spans="1:9" x14ac:dyDescent="0.25">
      <c r="A2" s="59" t="s">
        <v>123</v>
      </c>
      <c r="B2" s="60"/>
      <c r="C2" s="60"/>
    </row>
    <row r="3" spans="1:9" ht="13.8" x14ac:dyDescent="0.25">
      <c r="A3" s="64" t="s">
        <v>83</v>
      </c>
      <c r="B3" s="7">
        <f>WACC!C9</f>
        <v>10.667291258701542</v>
      </c>
      <c r="C3" s="7"/>
    </row>
    <row r="4" spans="1:9" ht="16.05" customHeight="1" x14ac:dyDescent="0.35">
      <c r="A4" s="64" t="s">
        <v>106</v>
      </c>
      <c r="B4" s="7">
        <v>8.1020000000000003</v>
      </c>
      <c r="C4" s="58"/>
    </row>
    <row r="5" spans="1:9" ht="13.8" x14ac:dyDescent="0.25">
      <c r="A5" s="64" t="s">
        <v>120</v>
      </c>
      <c r="B5" s="7">
        <v>2.41</v>
      </c>
    </row>
    <row r="6" spans="1:9" ht="13.8" x14ac:dyDescent="0.25">
      <c r="A6" s="56"/>
    </row>
    <row r="7" spans="1:9" ht="13.8" x14ac:dyDescent="0.25">
      <c r="A7" s="69" t="s">
        <v>99</v>
      </c>
      <c r="B7" s="12"/>
      <c r="C7" s="66">
        <v>2019</v>
      </c>
      <c r="D7" s="15">
        <v>2020</v>
      </c>
      <c r="E7" s="15">
        <v>2021</v>
      </c>
      <c r="F7" s="15">
        <v>2022</v>
      </c>
      <c r="G7" s="15">
        <v>2023</v>
      </c>
    </row>
    <row r="8" spans="1:9" ht="13.8" x14ac:dyDescent="0.25">
      <c r="A8" s="54" t="s">
        <v>102</v>
      </c>
      <c r="B8" s="12"/>
      <c r="C8" s="30">
        <v>1</v>
      </c>
      <c r="D8" s="30">
        <v>2</v>
      </c>
      <c r="E8" s="30">
        <v>3</v>
      </c>
      <c r="F8" s="30">
        <v>4</v>
      </c>
      <c r="G8" s="30">
        <v>5</v>
      </c>
    </row>
    <row r="9" spans="1:9" ht="13.8" x14ac:dyDescent="0.25">
      <c r="A9" s="61" t="s">
        <v>124</v>
      </c>
      <c r="C9" s="62">
        <v>246</v>
      </c>
      <c r="D9" s="62">
        <v>282</v>
      </c>
      <c r="E9" s="62">
        <v>170</v>
      </c>
      <c r="F9" s="62">
        <v>228</v>
      </c>
      <c r="G9" s="62">
        <v>203</v>
      </c>
    </row>
    <row r="10" spans="1:9" ht="13.8" x14ac:dyDescent="0.25">
      <c r="A10" s="63" t="s">
        <v>100</v>
      </c>
      <c r="B10" s="12"/>
      <c r="C10" s="12">
        <v>98.46</v>
      </c>
      <c r="D10" s="12">
        <v>145.37</v>
      </c>
      <c r="E10" s="12">
        <v>102.83</v>
      </c>
      <c r="F10" s="12">
        <v>130.91999999999999</v>
      </c>
      <c r="G10" s="12">
        <v>134.86000000000001</v>
      </c>
    </row>
    <row r="11" spans="1:9" ht="13.8" x14ac:dyDescent="0.25">
      <c r="A11" s="56"/>
    </row>
    <row r="12" spans="1:9" ht="13.8" x14ac:dyDescent="0.25">
      <c r="A12" s="56"/>
      <c r="E12" s="99" t="s">
        <v>125</v>
      </c>
      <c r="F12" s="99"/>
      <c r="G12" s="102">
        <f>G10*(1+B4)/(B3-B4)</f>
        <v>478.50150186116258</v>
      </c>
      <c r="H12" s="102"/>
    </row>
    <row r="13" spans="1:9" ht="15.6" x14ac:dyDescent="0.3">
      <c r="A13" s="7"/>
      <c r="E13" s="99" t="s">
        <v>126</v>
      </c>
      <c r="F13" s="99"/>
      <c r="G13" s="100">
        <f>G9*B5</f>
        <v>489.23</v>
      </c>
      <c r="H13" s="100"/>
    </row>
    <row r="14" spans="1:9" x14ac:dyDescent="0.25">
      <c r="A14" s="7"/>
    </row>
    <row r="15" spans="1:9" x14ac:dyDescent="0.25">
      <c r="A15" s="7"/>
      <c r="B15" s="57"/>
      <c r="D15" s="57"/>
      <c r="F15" s="112" t="s">
        <v>143</v>
      </c>
    </row>
  </sheetData>
  <mergeCells count="5">
    <mergeCell ref="E13:F13"/>
    <mergeCell ref="G13:H13"/>
    <mergeCell ref="A1:I1"/>
    <mergeCell ref="E12:F12"/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5DDC-DE95-4DE1-8A3E-E2EC364A4106}">
  <dimension ref="A1:H20"/>
  <sheetViews>
    <sheetView topLeftCell="A3" workbookViewId="0">
      <selection activeCell="H12" sqref="H12"/>
    </sheetView>
  </sheetViews>
  <sheetFormatPr defaultRowHeight="13.2" x14ac:dyDescent="0.25"/>
  <cols>
    <col min="1" max="1" width="14.77734375" bestFit="1" customWidth="1"/>
    <col min="2" max="2" width="6.21875" bestFit="1" customWidth="1"/>
    <col min="3" max="3" width="11.77734375" bestFit="1" customWidth="1"/>
    <col min="6" max="6" width="9.77734375" customWidth="1"/>
    <col min="8" max="8" width="22.21875" bestFit="1" customWidth="1"/>
  </cols>
  <sheetData>
    <row r="1" spans="1:8" x14ac:dyDescent="0.25">
      <c r="B1" s="101" t="s">
        <v>121</v>
      </c>
      <c r="C1" s="103"/>
      <c r="D1" s="103"/>
      <c r="E1" s="103"/>
      <c r="F1" s="103"/>
      <c r="G1" s="103"/>
      <c r="H1" s="103"/>
    </row>
    <row r="2" spans="1:8" x14ac:dyDescent="0.25">
      <c r="B2" s="104" t="s">
        <v>98</v>
      </c>
      <c r="C2" s="104"/>
    </row>
    <row r="3" spans="1:8" ht="20.399999999999999" x14ac:dyDescent="0.35">
      <c r="B3" s="44" t="s">
        <v>83</v>
      </c>
      <c r="C3" s="55">
        <f>WACC!C9</f>
        <v>10.667291258701542</v>
      </c>
    </row>
    <row r="5" spans="1:8" ht="13.8" x14ac:dyDescent="0.25">
      <c r="A5" s="67" t="s">
        <v>99</v>
      </c>
      <c r="B5" s="66">
        <v>2019</v>
      </c>
      <c r="C5" s="15">
        <v>2020</v>
      </c>
      <c r="D5" s="15">
        <v>2021</v>
      </c>
      <c r="E5" s="15">
        <v>2022</v>
      </c>
      <c r="F5" s="15">
        <v>2023</v>
      </c>
    </row>
    <row r="6" spans="1:8" ht="13.8" x14ac:dyDescent="0.25">
      <c r="A6" s="67" t="s">
        <v>102</v>
      </c>
      <c r="B6" s="66">
        <v>1</v>
      </c>
      <c r="C6" s="15">
        <v>2</v>
      </c>
      <c r="D6" s="15">
        <v>3</v>
      </c>
      <c r="E6" s="15">
        <v>4</v>
      </c>
      <c r="F6" s="15">
        <v>5</v>
      </c>
    </row>
    <row r="7" spans="1:8" ht="13.8" x14ac:dyDescent="0.25">
      <c r="A7" s="67" t="s">
        <v>100</v>
      </c>
      <c r="B7">
        <v>98.46</v>
      </c>
      <c r="C7">
        <v>145.37</v>
      </c>
      <c r="D7">
        <v>102.83</v>
      </c>
      <c r="E7">
        <v>130.91999999999999</v>
      </c>
      <c r="F7">
        <v>134.86000000000001</v>
      </c>
    </row>
    <row r="8" spans="1:8" ht="15.6" x14ac:dyDescent="0.3">
      <c r="A8" s="67" t="s">
        <v>101</v>
      </c>
      <c r="B8" s="106">
        <v>478.57100000000003</v>
      </c>
      <c r="C8" s="107"/>
      <c r="D8" s="107"/>
      <c r="E8" s="107"/>
      <c r="F8" s="107"/>
    </row>
    <row r="9" spans="1:8" ht="13.8" x14ac:dyDescent="0.25">
      <c r="A9" s="67" t="s">
        <v>104</v>
      </c>
      <c r="B9">
        <f>B13*B7</f>
        <v>88.969377383453661</v>
      </c>
      <c r="C9">
        <f>C13*C7</f>
        <v>118.69604005909493</v>
      </c>
      <c r="D9">
        <f>D13*D7</f>
        <v>75.868586968265177</v>
      </c>
      <c r="E9">
        <f>E13*E7</f>
        <v>87.282841491602326</v>
      </c>
      <c r="F9">
        <f>F13*F7</f>
        <v>81.24315021135719</v>
      </c>
    </row>
    <row r="10" spans="1:8" ht="13.8" x14ac:dyDescent="0.25">
      <c r="A10" s="67" t="s">
        <v>105</v>
      </c>
      <c r="F10">
        <f>B8*F13</f>
        <v>288.30354174550956</v>
      </c>
    </row>
    <row r="11" spans="1:8" x14ac:dyDescent="0.25">
      <c r="A11" s="7"/>
    </row>
    <row r="12" spans="1:8" x14ac:dyDescent="0.25">
      <c r="A12" s="7"/>
      <c r="H12" s="112" t="s">
        <v>143</v>
      </c>
    </row>
    <row r="13" spans="1:8" x14ac:dyDescent="0.25">
      <c r="A13" s="43" t="s">
        <v>103</v>
      </c>
      <c r="B13" s="77">
        <f>1/(1+(C3/100))^B6</f>
        <v>0.90360935794691921</v>
      </c>
      <c r="C13" s="65">
        <f>1/(1+(C3/100))^C6</f>
        <v>0.8165098717692435</v>
      </c>
      <c r="D13" s="77">
        <f>1/(1+(C3/100))^D6</f>
        <v>0.73780596098672735</v>
      </c>
      <c r="E13" s="65">
        <f>1/(1+(C3/100))^4</f>
        <v>0.66668837069662645</v>
      </c>
      <c r="F13" s="77">
        <f>1/(1+(C3/100))^F6</f>
        <v>0.60242585059585629</v>
      </c>
    </row>
    <row r="15" spans="1:8" x14ac:dyDescent="0.25">
      <c r="B15" s="105"/>
      <c r="C15" s="105"/>
      <c r="D15" s="105"/>
      <c r="E15" s="105"/>
      <c r="F15" s="105"/>
    </row>
    <row r="16" spans="1:8" x14ac:dyDescent="0.25">
      <c r="B16" s="105"/>
      <c r="C16" s="105"/>
      <c r="D16" s="105"/>
      <c r="E16" s="105"/>
      <c r="F16" s="105"/>
    </row>
    <row r="17" spans="1:7" x14ac:dyDescent="0.25">
      <c r="B17" s="105"/>
      <c r="C17" s="105"/>
      <c r="D17" s="105"/>
      <c r="E17" s="105"/>
      <c r="F17" s="105"/>
    </row>
    <row r="18" spans="1:7" x14ac:dyDescent="0.25">
      <c r="B18" s="105"/>
      <c r="C18" s="105"/>
      <c r="D18" s="105"/>
      <c r="E18" s="105"/>
      <c r="F18" s="105"/>
    </row>
    <row r="20" spans="1:7" ht="15.6" x14ac:dyDescent="0.3">
      <c r="A20" s="108" t="s">
        <v>128</v>
      </c>
      <c r="B20" s="108"/>
      <c r="C20" s="108"/>
      <c r="D20" s="108"/>
      <c r="E20" s="108"/>
      <c r="F20" s="108"/>
      <c r="G20" s="15">
        <f>SUM(B9:F10)</f>
        <v>740.36353785928281</v>
      </c>
    </row>
  </sheetData>
  <mergeCells count="5">
    <mergeCell ref="B1:H1"/>
    <mergeCell ref="B2:C2"/>
    <mergeCell ref="B15:F18"/>
    <mergeCell ref="B8:F8"/>
    <mergeCell ref="A20:F2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2CFA-AABF-4BF1-B0FA-5D2C1A5C65CF}">
  <dimension ref="C2:G11"/>
  <sheetViews>
    <sheetView workbookViewId="0">
      <selection activeCell="I20" sqref="I20"/>
    </sheetView>
  </sheetViews>
  <sheetFormatPr defaultRowHeight="13.2" x14ac:dyDescent="0.25"/>
  <cols>
    <col min="3" max="3" width="10.44140625" customWidth="1"/>
    <col min="7" max="7" width="22.21875" bestFit="1" customWidth="1"/>
  </cols>
  <sheetData>
    <row r="2" spans="3:7" x14ac:dyDescent="0.25">
      <c r="C2" s="110" t="s">
        <v>128</v>
      </c>
      <c r="D2" s="110"/>
      <c r="E2" s="110"/>
    </row>
    <row r="3" spans="3:7" ht="18.45" customHeight="1" x14ac:dyDescent="0.25">
      <c r="C3" s="109" t="s">
        <v>128</v>
      </c>
      <c r="D3" s="109"/>
      <c r="E3" s="15">
        <f>Discounting!G20</f>
        <v>740.36353785928281</v>
      </c>
    </row>
    <row r="4" spans="3:7" ht="22.5" customHeight="1" x14ac:dyDescent="0.25">
      <c r="C4" s="109" t="s">
        <v>129</v>
      </c>
      <c r="D4" s="109"/>
      <c r="E4" s="15">
        <v>21</v>
      </c>
    </row>
    <row r="5" spans="3:7" ht="21" customHeight="1" x14ac:dyDescent="0.25">
      <c r="C5" s="109" t="s">
        <v>130</v>
      </c>
      <c r="D5" s="109"/>
      <c r="E5" s="15">
        <v>616</v>
      </c>
      <c r="G5" s="112" t="s">
        <v>143</v>
      </c>
    </row>
    <row r="6" spans="3:7" ht="23.55" customHeight="1" x14ac:dyDescent="0.25">
      <c r="C6" s="109" t="s">
        <v>131</v>
      </c>
      <c r="D6" s="109"/>
      <c r="E6" s="15">
        <v>26</v>
      </c>
    </row>
    <row r="7" spans="3:7" ht="22.5" customHeight="1" x14ac:dyDescent="0.25">
      <c r="C7" s="109" t="s">
        <v>132</v>
      </c>
      <c r="D7" s="109"/>
      <c r="E7" s="15">
        <v>1253</v>
      </c>
    </row>
    <row r="10" spans="3:7" x14ac:dyDescent="0.25">
      <c r="C10" s="52" t="s">
        <v>133</v>
      </c>
      <c r="D10" s="28">
        <f>E3+SUM(E4:E5)-SUM(E6:E7)</f>
        <v>98.363537859282815</v>
      </c>
    </row>
    <row r="11" spans="3:7" x14ac:dyDescent="0.25">
      <c r="C11" s="7"/>
    </row>
  </sheetData>
  <mergeCells count="6">
    <mergeCell ref="C2:E2"/>
    <mergeCell ref="C3:D3"/>
    <mergeCell ref="C4:D4"/>
    <mergeCell ref="C5:D5"/>
    <mergeCell ref="C7:D7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Analysis</vt:lpstr>
      <vt:lpstr>RE of previous years</vt:lpstr>
      <vt:lpstr>FCF</vt:lpstr>
      <vt:lpstr>Growth Rate Percentage</vt:lpstr>
      <vt:lpstr>WACC</vt:lpstr>
      <vt:lpstr>Terminal Value</vt:lpstr>
      <vt:lpstr>Discounting</vt:lpstr>
      <vt:lpstr>Equity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</dc:creator>
  <cp:lastModifiedBy>Ravit Chatrath</cp:lastModifiedBy>
  <dcterms:created xsi:type="dcterms:W3CDTF">2025-02-05T14:32:03Z</dcterms:created>
  <dcterms:modified xsi:type="dcterms:W3CDTF">2025-02-05T17:23:00Z</dcterms:modified>
</cp:coreProperties>
</file>