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dmin\iCloudDrive\Универ\Аспирантура\Диссертация\Стенка из побегов\"/>
    </mc:Choice>
  </mc:AlternateContent>
  <xr:revisionPtr revIDLastSave="0" documentId="13_ncr:1_{4BB5BFA0-EF63-4126-AC33-CDC23D7548D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Массы растений" sheetId="1" r:id="rId1"/>
    <sheet name="Сорбция по растворам" sheetId="2" r:id="rId2"/>
    <sheet name="Десорбция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2" l="1"/>
  <c r="O3" i="2"/>
  <c r="U3" i="2"/>
  <c r="L22" i="3"/>
  <c r="L16" i="3"/>
  <c r="K16" i="3"/>
  <c r="K4" i="3"/>
  <c r="L5" i="3"/>
  <c r="L6" i="3"/>
  <c r="L7" i="3"/>
  <c r="L8" i="3"/>
  <c r="L9" i="3"/>
  <c r="L10" i="3"/>
  <c r="L11" i="3"/>
  <c r="L12" i="3"/>
  <c r="L4" i="3"/>
  <c r="N10" i="2" l="1"/>
  <c r="K11" i="3"/>
  <c r="I4" i="3"/>
  <c r="G25" i="1" l="1"/>
  <c r="F25" i="1"/>
  <c r="G24" i="1"/>
  <c r="F24" i="1"/>
  <c r="G15" i="1"/>
  <c r="G16" i="1"/>
  <c r="G17" i="1"/>
  <c r="G18" i="1"/>
  <c r="G19" i="1"/>
  <c r="G20" i="1"/>
  <c r="G21" i="1"/>
  <c r="G22" i="1"/>
  <c r="G23" i="1"/>
  <c r="F16" i="1"/>
  <c r="F17" i="1"/>
  <c r="F18" i="1"/>
  <c r="F19" i="1"/>
  <c r="F20" i="1"/>
  <c r="F21" i="1"/>
  <c r="F22" i="1"/>
  <c r="F23" i="1"/>
  <c r="F15" i="1"/>
  <c r="B29" i="3" l="1"/>
  <c r="B30" i="3"/>
  <c r="B31" i="3"/>
  <c r="B32" i="3"/>
  <c r="B33" i="3"/>
  <c r="B28" i="3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E5" i="1"/>
  <c r="E6" i="1"/>
  <c r="E7" i="1"/>
  <c r="E8" i="1"/>
  <c r="E9" i="1"/>
  <c r="E10" i="1"/>
  <c r="E11" i="1"/>
  <c r="E12" i="1"/>
  <c r="E4" i="1"/>
  <c r="D5" i="1"/>
  <c r="D6" i="1"/>
  <c r="D7" i="1"/>
  <c r="D8" i="1"/>
  <c r="D9" i="1"/>
  <c r="D10" i="1"/>
  <c r="D11" i="1"/>
  <c r="D12" i="1"/>
  <c r="D4" i="1"/>
  <c r="H23" i="3" l="1"/>
  <c r="I23" i="3" s="1"/>
  <c r="H22" i="3"/>
  <c r="I22" i="3" s="1"/>
  <c r="H21" i="3"/>
  <c r="I21" i="3" s="1"/>
  <c r="H19" i="3"/>
  <c r="I19" i="3" s="1"/>
  <c r="H17" i="3"/>
  <c r="I17" i="3" s="1"/>
  <c r="H10" i="3"/>
  <c r="I10" i="3" s="1"/>
  <c r="J10" i="3" s="1"/>
  <c r="K10" i="3" s="1"/>
  <c r="H7" i="3"/>
  <c r="I7" i="3" s="1"/>
  <c r="J7" i="3" s="1"/>
  <c r="K7" i="3" s="1"/>
  <c r="H5" i="3"/>
  <c r="I5" i="3" s="1"/>
  <c r="J5" i="3" s="1"/>
  <c r="K5" i="3" s="1"/>
  <c r="H4" i="3"/>
  <c r="J4" i="3" s="1"/>
  <c r="H18" i="3"/>
  <c r="I18" i="3" s="1"/>
  <c r="J18" i="3" s="1"/>
  <c r="H20" i="3"/>
  <c r="I20" i="3" s="1"/>
  <c r="J20" i="3" s="1"/>
  <c r="H24" i="3"/>
  <c r="I24" i="3" s="1"/>
  <c r="H16" i="3"/>
  <c r="I16" i="3" s="1"/>
  <c r="H9" i="3"/>
  <c r="I9" i="3" s="1"/>
  <c r="J9" i="3" s="1"/>
  <c r="K9" i="3" s="1"/>
  <c r="H6" i="3"/>
  <c r="I6" i="3" s="1"/>
  <c r="J6" i="3" s="1"/>
  <c r="K6" i="3" s="1"/>
  <c r="H8" i="3"/>
  <c r="I8" i="3" s="1"/>
  <c r="J8" i="3" s="1"/>
  <c r="K8" i="3" s="1"/>
  <c r="F11" i="3"/>
  <c r="G11" i="3" s="1"/>
  <c r="F12" i="3"/>
  <c r="G12" i="3" s="1"/>
  <c r="L24" i="3" l="1"/>
  <c r="K24" i="3"/>
  <c r="J24" i="3"/>
  <c r="K20" i="3"/>
  <c r="J16" i="3"/>
  <c r="R4" i="3"/>
  <c r="L23" i="3"/>
  <c r="J23" i="3"/>
  <c r="K23" i="3"/>
  <c r="K22" i="3"/>
  <c r="Q22" i="3" s="1"/>
  <c r="R22" i="3"/>
  <c r="J22" i="3"/>
  <c r="J21" i="3"/>
  <c r="L21" i="3"/>
  <c r="K21" i="3"/>
  <c r="L20" i="3"/>
  <c r="J19" i="3"/>
  <c r="K19" i="3"/>
  <c r="L19" i="3"/>
  <c r="R19" i="3" s="1"/>
  <c r="L18" i="3"/>
  <c r="K18" i="3"/>
  <c r="Q16" i="3" s="1"/>
  <c r="J17" i="3"/>
  <c r="L17" i="3"/>
  <c r="K17" i="3"/>
  <c r="H12" i="3"/>
  <c r="I12" i="3" s="1"/>
  <c r="J12" i="3" s="1"/>
  <c r="K12" i="3" s="1"/>
  <c r="H11" i="3"/>
  <c r="I11" i="3" s="1"/>
  <c r="J11" i="3" s="1"/>
  <c r="P19" i="3"/>
  <c r="R7" i="3"/>
  <c r="R16" i="3"/>
  <c r="B31" i="2"/>
  <c r="B28" i="2"/>
  <c r="B29" i="2"/>
  <c r="B30" i="2"/>
  <c r="B27" i="2"/>
  <c r="P30" i="2"/>
  <c r="Q30" i="2" s="1"/>
  <c r="P29" i="2"/>
  <c r="Q29" i="2" s="1"/>
  <c r="P28" i="2"/>
  <c r="Q28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  <c r="P16" i="3" l="1"/>
  <c r="Q19" i="3"/>
  <c r="P22" i="3"/>
  <c r="P10" i="3"/>
  <c r="P7" i="3"/>
  <c r="Q7" i="3"/>
  <c r="P4" i="3"/>
  <c r="Q4" i="3"/>
  <c r="I23" i="2"/>
  <c r="J23" i="2" s="1"/>
  <c r="I22" i="2"/>
  <c r="J22" i="2" s="1"/>
  <c r="I21" i="2"/>
  <c r="J21" i="2" s="1"/>
  <c r="I20" i="2"/>
  <c r="J20" i="2" s="1"/>
  <c r="I19" i="2"/>
  <c r="J19" i="2" s="1"/>
  <c r="I18" i="2"/>
  <c r="J18" i="2" s="1"/>
  <c r="I17" i="2"/>
  <c r="J17" i="2" s="1"/>
  <c r="I16" i="2"/>
  <c r="J16" i="2" s="1"/>
  <c r="I15" i="2"/>
  <c r="J15" i="2" s="1"/>
  <c r="I10" i="2"/>
  <c r="J10" i="2" s="1"/>
  <c r="I9" i="2"/>
  <c r="J9" i="2" s="1"/>
  <c r="I8" i="2"/>
  <c r="J8" i="2" s="1"/>
  <c r="I6" i="2"/>
  <c r="J6" i="2" s="1"/>
  <c r="I5" i="2"/>
  <c r="J5" i="2" s="1"/>
  <c r="I4" i="2"/>
  <c r="J4" i="2" s="1"/>
  <c r="I3" i="2"/>
  <c r="J3" i="2" s="1"/>
  <c r="R29" i="2"/>
  <c r="S29" i="2" s="1"/>
  <c r="I7" i="2"/>
  <c r="J7" i="2" s="1"/>
  <c r="I11" i="2"/>
  <c r="J11" i="2" s="1"/>
  <c r="R30" i="2"/>
  <c r="S30" i="2" s="1"/>
  <c r="R28" i="2"/>
  <c r="S28" i="2" s="1"/>
  <c r="K9" i="2" l="1"/>
  <c r="L9" i="2" s="1"/>
  <c r="K22" i="2"/>
  <c r="L22" i="2" s="1"/>
  <c r="K21" i="2"/>
  <c r="L21" i="2" s="1"/>
  <c r="K23" i="2"/>
  <c r="L23" i="2" s="1"/>
  <c r="K11" i="2"/>
  <c r="K10" i="2"/>
  <c r="L10" i="2" s="1"/>
  <c r="L11" i="2"/>
  <c r="N11" i="2" s="1"/>
  <c r="K18" i="2"/>
  <c r="L18" i="2" s="1"/>
  <c r="M18" i="2" s="1"/>
  <c r="K6" i="2"/>
  <c r="L6" i="2" s="1"/>
  <c r="K8" i="2"/>
  <c r="L8" i="2" s="1"/>
  <c r="M8" i="2" s="1"/>
  <c r="K19" i="2"/>
  <c r="L19" i="2" s="1"/>
  <c r="K20" i="2"/>
  <c r="L20" i="2" s="1"/>
  <c r="K7" i="2"/>
  <c r="L7" i="2" s="1"/>
  <c r="K15" i="2"/>
  <c r="K17" i="2"/>
  <c r="K16" i="2"/>
  <c r="K4" i="2"/>
  <c r="L4" i="2" s="1"/>
  <c r="K5" i="2"/>
  <c r="L5" i="2" s="1"/>
  <c r="K3" i="2"/>
  <c r="L3" i="2" s="1"/>
  <c r="L15" i="2"/>
  <c r="M15" i="2" s="1"/>
  <c r="L16" i="2"/>
  <c r="M16" i="2" s="1"/>
  <c r="L17" i="2"/>
  <c r="N17" i="2" s="1"/>
  <c r="R10" i="3"/>
  <c r="Q10" i="3"/>
  <c r="M22" i="2" l="1"/>
  <c r="N22" i="2"/>
  <c r="O22" i="2"/>
  <c r="M10" i="2"/>
  <c r="O10" i="2"/>
  <c r="N23" i="2"/>
  <c r="O23" i="2"/>
  <c r="M23" i="2"/>
  <c r="O21" i="2"/>
  <c r="U21" i="2" s="1"/>
  <c r="N21" i="2"/>
  <c r="T21" i="2" s="1"/>
  <c r="M21" i="2"/>
  <c r="M9" i="2"/>
  <c r="O9" i="2"/>
  <c r="U9" i="2" s="1"/>
  <c r="N9" i="2"/>
  <c r="O11" i="2"/>
  <c r="M11" i="2"/>
  <c r="N20" i="2"/>
  <c r="O20" i="2"/>
  <c r="M20" i="2"/>
  <c r="N19" i="2"/>
  <c r="O19" i="2"/>
  <c r="M19" i="2"/>
  <c r="M6" i="2"/>
  <c r="S6" i="2" s="1"/>
  <c r="O6" i="2"/>
  <c r="U6" i="2" s="1"/>
  <c r="N6" i="2"/>
  <c r="T6" i="2" s="1"/>
  <c r="N7" i="2"/>
  <c r="O7" i="2"/>
  <c r="M7" i="2"/>
  <c r="N8" i="2"/>
  <c r="O8" i="2"/>
  <c r="O18" i="2"/>
  <c r="U18" i="2" s="1"/>
  <c r="N18" i="2"/>
  <c r="T18" i="2" s="1"/>
  <c r="M3" i="2"/>
  <c r="S3" i="2" s="1"/>
  <c r="N3" i="2"/>
  <c r="T3" i="2" s="1"/>
  <c r="N5" i="2"/>
  <c r="O5" i="2"/>
  <c r="M5" i="2"/>
  <c r="M4" i="2"/>
  <c r="O4" i="2"/>
  <c r="N4" i="2"/>
  <c r="N16" i="2"/>
  <c r="O17" i="2"/>
  <c r="O16" i="2"/>
  <c r="M17" i="2"/>
  <c r="S15" i="2" s="1"/>
  <c r="U15" i="2"/>
  <c r="N15" i="2"/>
  <c r="T9" i="2" l="1"/>
  <c r="S9" i="2"/>
  <c r="S21" i="2"/>
  <c r="S18" i="2"/>
  <c r="T15" i="2"/>
</calcChain>
</file>

<file path=xl/sharedStrings.xml><?xml version="1.0" encoding="utf-8"?>
<sst xmlns="http://schemas.openxmlformats.org/spreadsheetml/2006/main" count="156" uniqueCount="65">
  <si>
    <t>№</t>
  </si>
  <si>
    <t>Сырая масса корней</t>
  </si>
  <si>
    <t>Сухая масса корней</t>
  </si>
  <si>
    <t>Сырая масса побегов</t>
  </si>
  <si>
    <t>Сухая масса побегов</t>
  </si>
  <si>
    <t>Оводненность корней</t>
  </si>
  <si>
    <t>Сухая масса клеточной стенки</t>
  </si>
  <si>
    <t>FW корня</t>
  </si>
  <si>
    <t>DW корня</t>
  </si>
  <si>
    <t>FW побега</t>
  </si>
  <si>
    <t>DW побега</t>
  </si>
  <si>
    <r>
      <t>10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-5 </t>
    </r>
    <r>
      <rPr>
        <sz val="11"/>
        <color theme="1"/>
        <rFont val="Calibri"/>
        <family val="2"/>
        <charset val="204"/>
        <scheme val="minor"/>
      </rPr>
      <t>1</t>
    </r>
  </si>
  <si>
    <r>
      <t>10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-5 </t>
    </r>
    <r>
      <rPr>
        <sz val="11"/>
        <color theme="1"/>
        <rFont val="Calibri"/>
        <family val="2"/>
        <charset val="204"/>
        <scheme val="minor"/>
      </rPr>
      <t>2</t>
    </r>
  </si>
  <si>
    <r>
      <t>10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-5 </t>
    </r>
    <r>
      <rPr>
        <sz val="11"/>
        <color theme="1"/>
        <rFont val="Calibri"/>
        <family val="2"/>
        <charset val="204"/>
        <scheme val="minor"/>
      </rPr>
      <t>3</t>
    </r>
  </si>
  <si>
    <r>
      <t>5*10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-5 </t>
    </r>
    <r>
      <rPr>
        <sz val="11"/>
        <color theme="1"/>
        <rFont val="Calibri"/>
        <family val="2"/>
        <charset val="204"/>
        <scheme val="minor"/>
      </rPr>
      <t>1</t>
    </r>
  </si>
  <si>
    <r>
      <t>5*10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-5 </t>
    </r>
    <r>
      <rPr>
        <sz val="11"/>
        <color theme="1"/>
        <rFont val="Calibri"/>
        <family val="2"/>
        <charset val="204"/>
        <scheme val="minor"/>
      </rPr>
      <t>2</t>
    </r>
  </si>
  <si>
    <r>
      <t>5*10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-5 </t>
    </r>
    <r>
      <rPr>
        <sz val="11"/>
        <color theme="1"/>
        <rFont val="Calibri"/>
        <family val="2"/>
        <charset val="204"/>
        <scheme val="minor"/>
      </rPr>
      <t>3</t>
    </r>
  </si>
  <si>
    <r>
      <t>10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-4 </t>
    </r>
    <r>
      <rPr>
        <sz val="11"/>
        <color theme="1"/>
        <rFont val="Calibri"/>
        <family val="2"/>
        <charset val="204"/>
        <scheme val="minor"/>
      </rPr>
      <t>1</t>
    </r>
  </si>
  <si>
    <r>
      <t>10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-4 </t>
    </r>
    <r>
      <rPr>
        <sz val="11"/>
        <color theme="1"/>
        <rFont val="Calibri"/>
        <family val="2"/>
        <charset val="204"/>
        <scheme val="minor"/>
      </rPr>
      <t>2</t>
    </r>
  </si>
  <si>
    <r>
      <t>10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-4 </t>
    </r>
    <r>
      <rPr>
        <sz val="11"/>
        <color theme="1"/>
        <rFont val="Calibri"/>
        <family val="2"/>
        <charset val="204"/>
        <scheme val="minor"/>
      </rPr>
      <t>3</t>
    </r>
  </si>
  <si>
    <t>Сорбция</t>
  </si>
  <si>
    <t>V общ</t>
  </si>
  <si>
    <t>Vал.</t>
  </si>
  <si>
    <t>D600 1</t>
  </si>
  <si>
    <t>D600 2</t>
  </si>
  <si>
    <t>D600 Ср</t>
  </si>
  <si>
    <t>мкг/мл</t>
  </si>
  <si>
    <t>мкмоль/мл</t>
  </si>
  <si>
    <t>мкмоль общ</t>
  </si>
  <si>
    <t>мкмоль общ. Ис. Р-ры</t>
  </si>
  <si>
    <t>Разница исх. - посл. Сорбц</t>
  </si>
  <si>
    <t>Сорбция на г сырой массы</t>
  </si>
  <si>
    <t>Сорбция на г сухой массы</t>
  </si>
  <si>
    <t>Сорбция на г сухой массы стенки</t>
  </si>
  <si>
    <t>Средняя сорбция на грамм FW</t>
  </si>
  <si>
    <t>Средняя сорбция на грамм DW</t>
  </si>
  <si>
    <t>Средняя сорбция на грамм DW кл. ст.</t>
  </si>
  <si>
    <r>
      <t>10</t>
    </r>
    <r>
      <rPr>
        <vertAlign val="superscript"/>
        <sz val="16"/>
        <color theme="1"/>
        <rFont val="Times New Roman"/>
        <family val="1"/>
        <charset val="204"/>
      </rPr>
      <t xml:space="preserve">-5 </t>
    </r>
    <r>
      <rPr>
        <sz val="16"/>
        <color theme="1"/>
        <rFont val="Times New Roman"/>
        <family val="1"/>
        <charset val="204"/>
      </rPr>
      <t>1</t>
    </r>
  </si>
  <si>
    <r>
      <t>10</t>
    </r>
    <r>
      <rPr>
        <vertAlign val="superscript"/>
        <sz val="16"/>
        <color theme="1"/>
        <rFont val="Times New Roman"/>
        <family val="1"/>
        <charset val="204"/>
      </rPr>
      <t xml:space="preserve">-5 </t>
    </r>
    <r>
      <rPr>
        <sz val="16"/>
        <color theme="1"/>
        <rFont val="Times New Roman"/>
        <family val="1"/>
        <charset val="204"/>
      </rPr>
      <t>2</t>
    </r>
  </si>
  <si>
    <r>
      <t>10</t>
    </r>
    <r>
      <rPr>
        <vertAlign val="superscript"/>
        <sz val="16"/>
        <color theme="1"/>
        <rFont val="Times New Roman"/>
        <family val="1"/>
        <charset val="204"/>
      </rPr>
      <t xml:space="preserve">-5 </t>
    </r>
    <r>
      <rPr>
        <sz val="16"/>
        <color theme="1"/>
        <rFont val="Times New Roman"/>
        <family val="1"/>
        <charset val="204"/>
      </rPr>
      <t>3</t>
    </r>
  </si>
  <si>
    <r>
      <t>5*10</t>
    </r>
    <r>
      <rPr>
        <vertAlign val="superscript"/>
        <sz val="16"/>
        <color theme="1"/>
        <rFont val="Times New Roman"/>
        <family val="1"/>
        <charset val="204"/>
      </rPr>
      <t xml:space="preserve">-5 </t>
    </r>
    <r>
      <rPr>
        <sz val="16"/>
        <color theme="1"/>
        <rFont val="Times New Roman"/>
        <family val="1"/>
        <charset val="204"/>
      </rPr>
      <t>1</t>
    </r>
  </si>
  <si>
    <r>
      <t>5*10</t>
    </r>
    <r>
      <rPr>
        <vertAlign val="superscript"/>
        <sz val="16"/>
        <color theme="1"/>
        <rFont val="Times New Roman"/>
        <family val="1"/>
        <charset val="204"/>
      </rPr>
      <t xml:space="preserve">-5 </t>
    </r>
    <r>
      <rPr>
        <sz val="16"/>
        <color theme="1"/>
        <rFont val="Times New Roman"/>
        <family val="1"/>
        <charset val="204"/>
      </rPr>
      <t>2</t>
    </r>
  </si>
  <si>
    <r>
      <t>5*10</t>
    </r>
    <r>
      <rPr>
        <vertAlign val="superscript"/>
        <sz val="16"/>
        <color theme="1"/>
        <rFont val="Times New Roman"/>
        <family val="1"/>
        <charset val="204"/>
      </rPr>
      <t xml:space="preserve">-5 </t>
    </r>
    <r>
      <rPr>
        <sz val="16"/>
        <color theme="1"/>
        <rFont val="Times New Roman"/>
        <family val="1"/>
        <charset val="204"/>
      </rPr>
      <t>3</t>
    </r>
  </si>
  <si>
    <r>
      <t>10</t>
    </r>
    <r>
      <rPr>
        <vertAlign val="superscript"/>
        <sz val="16"/>
        <color theme="1"/>
        <rFont val="Times New Roman"/>
        <family val="1"/>
        <charset val="204"/>
      </rPr>
      <t xml:space="preserve">-4 </t>
    </r>
    <r>
      <rPr>
        <sz val="16"/>
        <color theme="1"/>
        <rFont val="Times New Roman"/>
        <family val="1"/>
        <charset val="204"/>
      </rPr>
      <t>1</t>
    </r>
  </si>
  <si>
    <r>
      <t>10</t>
    </r>
    <r>
      <rPr>
        <vertAlign val="superscript"/>
        <sz val="16"/>
        <color theme="1"/>
        <rFont val="Times New Roman"/>
        <family val="1"/>
        <charset val="204"/>
      </rPr>
      <t xml:space="preserve">-4 </t>
    </r>
    <r>
      <rPr>
        <sz val="16"/>
        <color theme="1"/>
        <rFont val="Times New Roman"/>
        <family val="1"/>
        <charset val="204"/>
      </rPr>
      <t>2</t>
    </r>
  </si>
  <si>
    <r>
      <t>10</t>
    </r>
    <r>
      <rPr>
        <vertAlign val="superscript"/>
        <sz val="16"/>
        <color theme="1"/>
        <rFont val="Times New Roman"/>
        <family val="1"/>
        <charset val="204"/>
      </rPr>
      <t xml:space="preserve">-4 </t>
    </r>
    <r>
      <rPr>
        <sz val="16"/>
        <color theme="1"/>
        <rFont val="Times New Roman"/>
        <family val="1"/>
        <charset val="204"/>
      </rPr>
      <t>3</t>
    </r>
  </si>
  <si>
    <t>pH</t>
  </si>
  <si>
    <t>КАЛИБРОВКА КОРНИ</t>
  </si>
  <si>
    <t>ИСХОДНЫЕ ДЛЯ КОРНЕЙ И ПОБЕГОВ</t>
  </si>
  <si>
    <t>Сухая масса клеточной побегов</t>
  </si>
  <si>
    <t>Оводненность побегов</t>
  </si>
  <si>
    <t>Калибровка L=10</t>
  </si>
  <si>
    <t>Десорбция на г сырой массы</t>
  </si>
  <si>
    <t>Десорбция на г сухой массы</t>
  </si>
  <si>
    <t>Десорбция на г сухой массы стенки</t>
  </si>
  <si>
    <t>Масса растений 9 растений 12 дней</t>
  </si>
  <si>
    <t>DW КС побегов</t>
  </si>
  <si>
    <t>DW КС корней</t>
  </si>
  <si>
    <t>Массовая доля КС</t>
  </si>
  <si>
    <t>Ср.</t>
  </si>
  <si>
    <t>Ст. отклон</t>
  </si>
  <si>
    <r>
      <t xml:space="preserve">СОРБЦИЯ КС </t>
    </r>
    <r>
      <rPr>
        <b/>
        <sz val="20"/>
        <color theme="1"/>
        <rFont val="Times New Roman"/>
        <family val="1"/>
        <charset val="204"/>
      </rPr>
      <t>КОРНЕЙ</t>
    </r>
    <r>
      <rPr>
        <sz val="20"/>
        <color theme="1"/>
        <rFont val="Times New Roman"/>
        <family val="1"/>
        <charset val="204"/>
      </rPr>
      <t xml:space="preserve"> 9 раст 12 дней</t>
    </r>
  </si>
  <si>
    <r>
      <t xml:space="preserve">СОРБЦИЯ КС </t>
    </r>
    <r>
      <rPr>
        <b/>
        <sz val="20"/>
        <color theme="1"/>
        <rFont val="Times New Roman"/>
        <family val="1"/>
        <charset val="204"/>
      </rPr>
      <t>ПОБЕГОВ 9 раст</t>
    </r>
    <r>
      <rPr>
        <sz val="20"/>
        <color theme="1"/>
        <rFont val="Times New Roman"/>
        <family val="1"/>
        <charset val="204"/>
      </rPr>
      <t xml:space="preserve"> 12 дней</t>
    </r>
  </si>
  <si>
    <r>
      <t xml:space="preserve">ДЕСОРБЦИЯ КС </t>
    </r>
    <r>
      <rPr>
        <b/>
        <sz val="20"/>
        <color theme="1"/>
        <rFont val="Times New Roman"/>
        <family val="1"/>
        <charset val="204"/>
      </rPr>
      <t>КОРНЕЙ</t>
    </r>
    <r>
      <rPr>
        <sz val="20"/>
        <color theme="1"/>
        <rFont val="Times New Roman"/>
        <family val="1"/>
        <charset val="204"/>
      </rPr>
      <t xml:space="preserve"> 9 раст 12 дней</t>
    </r>
  </si>
  <si>
    <r>
      <t xml:space="preserve">ДЕСОРБЦИЯ КС </t>
    </r>
    <r>
      <rPr>
        <b/>
        <sz val="20"/>
        <color theme="1"/>
        <rFont val="Times New Roman"/>
        <family val="1"/>
        <charset val="204"/>
      </rPr>
      <t>ПОБЕГОВ</t>
    </r>
    <r>
      <rPr>
        <sz val="20"/>
        <color theme="1"/>
        <rFont val="Times New Roman"/>
        <family val="1"/>
        <charset val="204"/>
      </rPr>
      <t xml:space="preserve"> 9 раст 12 дней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</si>
</sst>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vertAlign val="superscript"/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164" fontId="2" fillId="0" borderId="1" xfId="0" applyNumberFormat="1" applyFont="1" applyBorder="1" applyAlignment="1">
      <alignment wrapText="1"/>
    </xf>
    <xf numFmtId="164" fontId="2" fillId="0" borderId="2" xfId="0" applyNumberFormat="1" applyFont="1" applyBorder="1" applyAlignment="1">
      <alignment wrapText="1"/>
    </xf>
    <xf numFmtId="1" fontId="2" fillId="0" borderId="1" xfId="0" applyNumberFormat="1" applyFont="1" applyBorder="1" applyAlignment="1">
      <alignment wrapText="1"/>
    </xf>
    <xf numFmtId="165" fontId="2" fillId="0" borderId="1" xfId="0" applyNumberFormat="1" applyFont="1" applyBorder="1" applyAlignment="1">
      <alignment wrapText="1"/>
    </xf>
    <xf numFmtId="166" fontId="2" fillId="0" borderId="1" xfId="0" applyNumberFormat="1" applyFont="1" applyBorder="1" applyAlignment="1">
      <alignment wrapText="1"/>
    </xf>
    <xf numFmtId="0" fontId="2" fillId="0" borderId="0" xfId="0" applyFont="1" applyFill="1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'Сорбция по растворам'!$A$26</c:f>
              <c:strCache>
                <c:ptCount val="1"/>
                <c:pt idx="0">
                  <c:v>КАЛИБРОВКА КОРНИ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09733158355205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'Сорбция по растворам'!$C$27:$C$31</c:f>
              <c:numCache>
                <c:formatCode>General</c:formatCode>
                <c:ptCount val="5"/>
                <c:pt idx="0">
                  <c:v>3.5000000000000003E-2</c:v>
                </c:pt>
                <c:pt idx="1">
                  <c:v>0.13300000000000001</c:v>
                </c:pt>
                <c:pt idx="2">
                  <c:v>0.23499999999999999</c:v>
                </c:pt>
                <c:pt idx="3">
                  <c:v>0.32700000000000001</c:v>
                </c:pt>
                <c:pt idx="4">
                  <c:v>0.40400000000000003</c:v>
                </c:pt>
              </c:numCache>
            </c:numRef>
          </c:xVal>
          <c:yVal>
            <c:numRef>
              <c:f>'Сорбция по растворам'!$B$27:$B$31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6-4547-A14E-FF40829B6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58464"/>
        <c:axId val="247466368"/>
      </c:scatterChart>
      <c:valAx>
        <c:axId val="2474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466368"/>
        <c:crosses val="autoZero"/>
        <c:crossBetween val="midCat"/>
      </c:valAx>
      <c:valAx>
        <c:axId val="2474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4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Десорбция!$A$27</c:f>
              <c:strCache>
                <c:ptCount val="1"/>
                <c:pt idx="0">
                  <c:v>Калибровка L=10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225568678915135"/>
                  <c:y val="-0.194861111111111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Десорбция!$C$28:$C$33</c:f>
              <c:numCache>
                <c:formatCode>General</c:formatCode>
                <c:ptCount val="6"/>
                <c:pt idx="0">
                  <c:v>0.184</c:v>
                </c:pt>
                <c:pt idx="1">
                  <c:v>0.221</c:v>
                </c:pt>
                <c:pt idx="2">
                  <c:v>0.26400000000000001</c:v>
                </c:pt>
                <c:pt idx="3">
                  <c:v>0.30399999999999999</c:v>
                </c:pt>
                <c:pt idx="4">
                  <c:v>0.34300000000000003</c:v>
                </c:pt>
                <c:pt idx="5">
                  <c:v>0.38400000000000001</c:v>
                </c:pt>
              </c:numCache>
            </c:numRef>
          </c:xVal>
          <c:yVal>
            <c:numRef>
              <c:f>Десорбция!$B$28:$B$33</c:f>
              <c:numCache>
                <c:formatCode>General</c:formatCode>
                <c:ptCount val="6"/>
                <c:pt idx="0">
                  <c:v>18</c:v>
                </c:pt>
                <c:pt idx="1">
                  <c:v>22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B8-443B-9FCD-2F20CBD3B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120672"/>
        <c:axId val="846121088"/>
      </c:scatterChart>
      <c:valAx>
        <c:axId val="84612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121088"/>
        <c:crosses val="autoZero"/>
        <c:crossBetween val="midCat"/>
      </c:valAx>
      <c:valAx>
        <c:axId val="8461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12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Десорбция корни (на DW)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Десорбция!$A$4:$A$12</c:f>
              <c:strCache>
                <c:ptCount val="9"/>
                <c:pt idx="0">
                  <c:v>10-5 1</c:v>
                </c:pt>
                <c:pt idx="1">
                  <c:v>10-5 2</c:v>
                </c:pt>
                <c:pt idx="2">
                  <c:v>10-5 3</c:v>
                </c:pt>
                <c:pt idx="3">
                  <c:v>5*10-5 1</c:v>
                </c:pt>
                <c:pt idx="4">
                  <c:v>5*10-5 2</c:v>
                </c:pt>
                <c:pt idx="5">
                  <c:v>5*10-5 3</c:v>
                </c:pt>
                <c:pt idx="6">
                  <c:v>10-4 1</c:v>
                </c:pt>
                <c:pt idx="7">
                  <c:v>10-4 2</c:v>
                </c:pt>
                <c:pt idx="8">
                  <c:v>10-4 3</c:v>
                </c:pt>
              </c:strCache>
            </c:strRef>
          </c:cat>
          <c:val>
            <c:numRef>
              <c:f>Десорбция!$K$4:$K$12</c:f>
              <c:numCache>
                <c:formatCode>0.0000</c:formatCode>
                <c:ptCount val="9"/>
                <c:pt idx="0">
                  <c:v>7.4549283577435341</c:v>
                </c:pt>
                <c:pt idx="1">
                  <c:v>7.9785480709881229</c:v>
                </c:pt>
                <c:pt idx="2">
                  <c:v>9.3402859748283191</c:v>
                </c:pt>
                <c:pt idx="3">
                  <c:v>31.519452458704208</c:v>
                </c:pt>
                <c:pt idx="4">
                  <c:v>30.501856811353758</c:v>
                </c:pt>
                <c:pt idx="5">
                  <c:v>33.316876991559454</c:v>
                </c:pt>
                <c:pt idx="6">
                  <c:v>41.841373828442308</c:v>
                </c:pt>
                <c:pt idx="7">
                  <c:v>53.903435812757678</c:v>
                </c:pt>
                <c:pt idx="8">
                  <c:v>53.784421707847727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B-4A0E-9239-66F5E341CC72}"/>
            </c:ext>
          </c:extLst>
        </c:ser>
        <c:ser>
          <c:idx val="1"/>
          <c:order val="1"/>
          <c:tx>
            <c:v>Десорбция побеги (на DW)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Десорбция!$A$4:$A$12</c:f>
              <c:strCache>
                <c:ptCount val="9"/>
                <c:pt idx="0">
                  <c:v>10-5 1</c:v>
                </c:pt>
                <c:pt idx="1">
                  <c:v>10-5 2</c:v>
                </c:pt>
                <c:pt idx="2">
                  <c:v>10-5 3</c:v>
                </c:pt>
                <c:pt idx="3">
                  <c:v>5*10-5 1</c:v>
                </c:pt>
                <c:pt idx="4">
                  <c:v>5*10-5 2</c:v>
                </c:pt>
                <c:pt idx="5">
                  <c:v>5*10-5 3</c:v>
                </c:pt>
                <c:pt idx="6">
                  <c:v>10-4 1</c:v>
                </c:pt>
                <c:pt idx="7">
                  <c:v>10-4 2</c:v>
                </c:pt>
                <c:pt idx="8">
                  <c:v>10-4 3</c:v>
                </c:pt>
              </c:strCache>
            </c:strRef>
          </c:cat>
          <c:val>
            <c:numRef>
              <c:f>Десорбция!$K$16:$K$24</c:f>
              <c:numCache>
                <c:formatCode>0.0000</c:formatCode>
                <c:ptCount val="9"/>
                <c:pt idx="0">
                  <c:v>4.5243395804908708</c:v>
                </c:pt>
                <c:pt idx="1">
                  <c:v>4.0889994021298115</c:v>
                </c:pt>
                <c:pt idx="2">
                  <c:v>5.210471797965007</c:v>
                </c:pt>
                <c:pt idx="3">
                  <c:v>21.827520953866546</c:v>
                </c:pt>
                <c:pt idx="4">
                  <c:v>22.442053614507699</c:v>
                </c:pt>
                <c:pt idx="5">
                  <c:v>22.429398321116057</c:v>
                </c:pt>
                <c:pt idx="6">
                  <c:v>38.956260348577082</c:v>
                </c:pt>
                <c:pt idx="7">
                  <c:v>44.136802393629502</c:v>
                </c:pt>
                <c:pt idx="8">
                  <c:v>42.318748969125984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5B-4A0E-9239-66F5E341C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1059472"/>
        <c:axId val="751059888"/>
      </c:barChart>
      <c:catAx>
        <c:axId val="75105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1059888"/>
        <c:crosses val="autoZero"/>
        <c:auto val="1"/>
        <c:lblAlgn val="ctr"/>
        <c:lblOffset val="100"/>
        <c:noMultiLvlLbl val="0"/>
      </c:catAx>
      <c:valAx>
        <c:axId val="7510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105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32</xdr:row>
      <xdr:rowOff>80962</xdr:rowOff>
    </xdr:from>
    <xdr:to>
      <xdr:col>6</xdr:col>
      <xdr:colOff>57150</xdr:colOff>
      <xdr:row>42</xdr:row>
      <xdr:rowOff>252412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713C96F-2D71-4E89-95C5-6CD4601EB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962025</xdr:colOff>
      <xdr:row>28</xdr:row>
      <xdr:rowOff>4762</xdr:rowOff>
    </xdr:from>
    <xdr:to>
      <xdr:col>10</xdr:col>
      <xdr:colOff>1228725</xdr:colOff>
      <xdr:row>42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2E02A24-B03A-4BBF-9BAC-4143DBFA8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371475</xdr:colOff>
      <xdr:row>2</xdr:row>
      <xdr:rowOff>747712</xdr:rowOff>
    </xdr:from>
    <xdr:to>
      <xdr:col>27</xdr:col>
      <xdr:colOff>161925</xdr:colOff>
      <xdr:row>14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583AE69-29C8-4421-934B-498E81FA9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zoomScale="120" zoomScaleNormal="120" workbookViewId="0">
      <selection activeCell="F4" sqref="F4:F12"/>
    </sheetView>
  </sheetViews>
  <sheetFormatPr defaultRowHeight="15" x14ac:dyDescent="0.25"/>
  <cols>
    <col min="1" max="1" width="9.140625" customWidth="1"/>
    <col min="2" max="2" width="11.7109375" customWidth="1"/>
    <col min="3" max="3" width="12.7109375" customWidth="1"/>
    <col min="4" max="4" width="13" customWidth="1"/>
    <col min="5" max="5" width="13.85546875" customWidth="1"/>
    <col min="6" max="6" width="15.42578125" customWidth="1"/>
    <col min="7" max="7" width="15.7109375" customWidth="1"/>
    <col min="8" max="8" width="22.28515625" customWidth="1"/>
    <col min="9" max="9" width="22.42578125" customWidth="1"/>
  </cols>
  <sheetData>
    <row r="1" spans="1:9" x14ac:dyDescent="0.25">
      <c r="A1" s="15" t="s">
        <v>55</v>
      </c>
      <c r="B1" s="15"/>
      <c r="C1" s="15"/>
      <c r="D1" s="15"/>
      <c r="E1" s="15"/>
      <c r="F1" s="8"/>
      <c r="G1" s="8"/>
    </row>
    <row r="2" spans="1:9" x14ac:dyDescent="0.25">
      <c r="A2" s="15" t="s">
        <v>20</v>
      </c>
      <c r="B2" s="15"/>
      <c r="C2" s="15"/>
      <c r="D2" s="15"/>
      <c r="E2" s="15"/>
      <c r="F2" s="8"/>
      <c r="G2" s="8"/>
    </row>
    <row r="3" spans="1:9" x14ac:dyDescent="0.25">
      <c r="A3" t="s">
        <v>0</v>
      </c>
      <c r="B3" t="s">
        <v>7</v>
      </c>
      <c r="C3" t="s">
        <v>9</v>
      </c>
      <c r="D3" t="s">
        <v>8</v>
      </c>
      <c r="E3" t="s">
        <v>10</v>
      </c>
      <c r="F3" t="s">
        <v>57</v>
      </c>
      <c r="G3" t="s">
        <v>56</v>
      </c>
      <c r="H3" t="s">
        <v>5</v>
      </c>
      <c r="I3" t="s">
        <v>50</v>
      </c>
    </row>
    <row r="4" spans="1:9" ht="17.25" x14ac:dyDescent="0.25">
      <c r="A4" t="s">
        <v>11</v>
      </c>
      <c r="B4">
        <v>1.7090000000000001</v>
      </c>
      <c r="C4">
        <v>2.3858000000000001</v>
      </c>
      <c r="D4">
        <f>B4/(1+$H$4)</f>
        <v>9.6192070965018986E-2</v>
      </c>
      <c r="E4">
        <f>C4/(1+$I$4)</f>
        <v>0.24315512979982776</v>
      </c>
      <c r="F4">
        <v>3.78E-2</v>
      </c>
      <c r="G4">
        <v>9.2100000000000001E-2</v>
      </c>
      <c r="H4">
        <v>16.766537125721012</v>
      </c>
      <c r="I4">
        <v>8.8118431717400281</v>
      </c>
    </row>
    <row r="5" spans="1:9" ht="17.25" x14ac:dyDescent="0.25">
      <c r="A5" t="s">
        <v>12</v>
      </c>
      <c r="B5">
        <v>1.6307</v>
      </c>
      <c r="C5">
        <v>2.5419999999999998</v>
      </c>
      <c r="D5">
        <f t="shared" ref="D5:D12" si="0">B5/(1+$H$4)</f>
        <v>9.178490937545726E-2</v>
      </c>
      <c r="E5">
        <f t="shared" ref="E5:E12" si="1">C5/(1+$I$4)</f>
        <v>0.25907466675796886</v>
      </c>
      <c r="F5">
        <v>3.44E-2</v>
      </c>
      <c r="G5">
        <v>8.7800000000000003E-2</v>
      </c>
    </row>
    <row r="6" spans="1:9" ht="17.25" x14ac:dyDescent="0.25">
      <c r="A6" t="s">
        <v>13</v>
      </c>
      <c r="B6">
        <v>1.5111000000000001</v>
      </c>
      <c r="C6">
        <v>2.0303</v>
      </c>
      <c r="D6">
        <f t="shared" si="0"/>
        <v>8.5053152975564775E-2</v>
      </c>
      <c r="E6">
        <f t="shared" si="1"/>
        <v>0.20692340516078056</v>
      </c>
      <c r="F6">
        <v>3.04E-2</v>
      </c>
      <c r="G6">
        <v>6.8000000000000005E-2</v>
      </c>
    </row>
    <row r="7" spans="1:9" ht="17.25" x14ac:dyDescent="0.25">
      <c r="A7" t="s">
        <v>14</v>
      </c>
      <c r="B7">
        <v>1.8249</v>
      </c>
      <c r="C7">
        <v>2.6065</v>
      </c>
      <c r="D7">
        <f t="shared" si="0"/>
        <v>0.10271557068698838</v>
      </c>
      <c r="E7">
        <f t="shared" si="1"/>
        <v>0.26564835519458924</v>
      </c>
      <c r="F7">
        <v>3.9399999999999998E-2</v>
      </c>
      <c r="G7">
        <v>9.0899999999999995E-2</v>
      </c>
    </row>
    <row r="8" spans="1:9" ht="17.25" x14ac:dyDescent="0.25">
      <c r="A8" t="s">
        <v>15</v>
      </c>
      <c r="B8">
        <v>1.8697999999999999</v>
      </c>
      <c r="C8">
        <v>2.6585000000000001</v>
      </c>
      <c r="D8">
        <f t="shared" si="0"/>
        <v>0.10524279361637946</v>
      </c>
      <c r="E8">
        <f t="shared" si="1"/>
        <v>0.27094807300395762</v>
      </c>
      <c r="F8">
        <v>3.9699999999999999E-2</v>
      </c>
      <c r="G8">
        <v>9.7000000000000003E-2</v>
      </c>
    </row>
    <row r="9" spans="1:9" ht="17.25" x14ac:dyDescent="0.25">
      <c r="A9" t="s">
        <v>16</v>
      </c>
      <c r="B9">
        <v>1.7914000000000001</v>
      </c>
      <c r="C9">
        <v>2.66</v>
      </c>
      <c r="D9">
        <f t="shared" si="0"/>
        <v>0.10083000346795495</v>
      </c>
      <c r="E9">
        <f t="shared" si="1"/>
        <v>0.27110094947922786</v>
      </c>
      <c r="F9">
        <v>3.9899999999999998E-2</v>
      </c>
      <c r="G9">
        <v>9.3799999999999994E-2</v>
      </c>
    </row>
    <row r="10" spans="1:9" ht="17.25" x14ac:dyDescent="0.25">
      <c r="A10" t="s">
        <v>17</v>
      </c>
      <c r="B10">
        <v>1.9630000000000001</v>
      </c>
      <c r="C10">
        <v>2.6608000000000001</v>
      </c>
      <c r="D10">
        <f t="shared" si="0"/>
        <v>0.11048861047649636</v>
      </c>
      <c r="E10">
        <f t="shared" si="1"/>
        <v>0.27118248359937197</v>
      </c>
      <c r="F10">
        <v>4.9500000000000002E-2</v>
      </c>
      <c r="G10">
        <v>8.6300000000000002E-2</v>
      </c>
    </row>
    <row r="11" spans="1:9" ht="17.25" x14ac:dyDescent="0.25">
      <c r="A11" t="s">
        <v>18</v>
      </c>
      <c r="B11">
        <v>1.6856</v>
      </c>
      <c r="C11">
        <v>2.3694000000000002</v>
      </c>
      <c r="D11">
        <f t="shared" si="0"/>
        <v>9.4874988191126969E-2</v>
      </c>
      <c r="E11">
        <f t="shared" si="1"/>
        <v>0.24148368033687312</v>
      </c>
      <c r="F11">
        <v>4.2799999999999998E-2</v>
      </c>
      <c r="G11">
        <v>8.2199999999999995E-2</v>
      </c>
    </row>
    <row r="12" spans="1:9" ht="17.25" x14ac:dyDescent="0.25">
      <c r="A12" t="s">
        <v>19</v>
      </c>
      <c r="B12">
        <v>1.6705000000000001</v>
      </c>
      <c r="C12">
        <v>2.4094000000000002</v>
      </c>
      <c r="D12">
        <f t="shared" si="0"/>
        <v>9.4025075802846234E-2</v>
      </c>
      <c r="E12">
        <f t="shared" si="1"/>
        <v>0.24556038634407956</v>
      </c>
      <c r="F12">
        <v>4.3900000000000002E-2</v>
      </c>
      <c r="G12">
        <v>7.1800000000000003E-2</v>
      </c>
    </row>
    <row r="14" spans="1:9" x14ac:dyDescent="0.25">
      <c r="F14" s="15" t="s">
        <v>58</v>
      </c>
      <c r="G14" s="15"/>
    </row>
    <row r="15" spans="1:9" x14ac:dyDescent="0.25">
      <c r="F15">
        <f>F4/D4</f>
        <v>0.39296378194982695</v>
      </c>
      <c r="G15">
        <f>G4/E4</f>
        <v>0.37877054074828426</v>
      </c>
    </row>
    <row r="16" spans="1:9" x14ac:dyDescent="0.25">
      <c r="F16">
        <f t="shared" ref="F16:G23" si="2">F5/D5</f>
        <v>0.37478927891384239</v>
      </c>
      <c r="G16">
        <f t="shared" si="2"/>
        <v>0.3388984384259538</v>
      </c>
    </row>
    <row r="17" spans="5:7" x14ac:dyDescent="0.25">
      <c r="F17">
        <f t="shared" si="2"/>
        <v>0.35742355146708937</v>
      </c>
      <c r="G17">
        <f t="shared" si="2"/>
        <v>0.32862401402665714</v>
      </c>
    </row>
    <row r="18" spans="5:7" x14ac:dyDescent="0.25">
      <c r="F18">
        <f t="shared" si="2"/>
        <v>0.3835835184138352</v>
      </c>
      <c r="G18">
        <f t="shared" si="2"/>
        <v>0.34218167823179302</v>
      </c>
    </row>
    <row r="19" spans="5:7" x14ac:dyDescent="0.25">
      <c r="F19">
        <f t="shared" si="2"/>
        <v>0.3772229778003659</v>
      </c>
      <c r="G19">
        <f t="shared" si="2"/>
        <v>0.35800217703922615</v>
      </c>
    </row>
    <row r="20" spans="5:7" x14ac:dyDescent="0.25">
      <c r="F20">
        <f t="shared" si="2"/>
        <v>0.39571554723471491</v>
      </c>
      <c r="G20">
        <f t="shared" si="2"/>
        <v>0.34599657500346409</v>
      </c>
    </row>
    <row r="21" spans="5:7" x14ac:dyDescent="0.25">
      <c r="F21">
        <f t="shared" si="2"/>
        <v>0.44800997846316359</v>
      </c>
      <c r="G21">
        <f t="shared" si="2"/>
        <v>0.31823589361138171</v>
      </c>
    </row>
    <row r="22" spans="5:7" x14ac:dyDescent="0.25">
      <c r="F22">
        <f t="shared" si="2"/>
        <v>0.45111995074801808</v>
      </c>
      <c r="G22">
        <f t="shared" si="2"/>
        <v>0.34039567346882343</v>
      </c>
    </row>
    <row r="23" spans="5:7" ht="15.75" thickBot="1" x14ac:dyDescent="0.3">
      <c r="F23">
        <f t="shared" si="2"/>
        <v>0.46689672542301852</v>
      </c>
      <c r="G23">
        <f t="shared" si="2"/>
        <v>0.29239243783968372</v>
      </c>
    </row>
    <row r="24" spans="5:7" x14ac:dyDescent="0.25">
      <c r="E24" s="9" t="s">
        <v>59</v>
      </c>
      <c r="F24" s="10">
        <f>AVERAGE(F15:F23)</f>
        <v>0.4053028122682083</v>
      </c>
      <c r="G24" s="11">
        <f>AVERAGE(G15:G23)</f>
        <v>0.33816638093280749</v>
      </c>
    </row>
    <row r="25" spans="5:7" ht="15.75" thickBot="1" x14ac:dyDescent="0.3">
      <c r="E25" s="12" t="s">
        <v>60</v>
      </c>
      <c r="F25" s="13">
        <f>STDEV(F15:F23)</f>
        <v>3.9441085562088495E-2</v>
      </c>
      <c r="G25" s="14">
        <f>STDEV(G15:G23)</f>
        <v>2.4260646538678713E-2</v>
      </c>
    </row>
  </sheetData>
  <mergeCells count="3">
    <mergeCell ref="A2:E2"/>
    <mergeCell ref="A1:E1"/>
    <mergeCell ref="F14:G14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91806-F995-49DA-AB53-95D279BB9D7D}">
  <dimension ref="A1:U31"/>
  <sheetViews>
    <sheetView zoomScale="85" zoomScaleNormal="85" workbookViewId="0">
      <selection activeCell="A13" sqref="A13:U13"/>
    </sheetView>
  </sheetViews>
  <sheetFormatPr defaultRowHeight="20.25" x14ac:dyDescent="0.3"/>
  <cols>
    <col min="1" max="1" width="16.5703125" style="1" customWidth="1"/>
    <col min="2" max="2" width="10" style="1" customWidth="1"/>
    <col min="3" max="3" width="13.140625" style="1" customWidth="1"/>
    <col min="4" max="4" width="12" style="1" customWidth="1"/>
    <col min="5" max="5" width="12.7109375" style="1" customWidth="1"/>
    <col min="6" max="6" width="14.5703125" style="1" customWidth="1"/>
    <col min="7" max="7" width="9.42578125" style="1" bestFit="1" customWidth="1"/>
    <col min="8" max="8" width="12" style="1" bestFit="1" customWidth="1"/>
    <col min="9" max="10" width="10.7109375" style="1" bestFit="1" customWidth="1"/>
    <col min="11" max="11" width="20.42578125" style="1" customWidth="1"/>
    <col min="12" max="12" width="19.7109375" style="1" customWidth="1"/>
    <col min="13" max="13" width="22.7109375" style="1" customWidth="1"/>
    <col min="14" max="14" width="20.85546875" style="1" customWidth="1"/>
    <col min="15" max="15" width="27.42578125" style="1" customWidth="1"/>
    <col min="16" max="16" width="19" style="1" customWidth="1"/>
    <col min="17" max="17" width="18.7109375" style="1" customWidth="1"/>
    <col min="18" max="18" width="18.28515625" style="1" customWidth="1"/>
    <col min="19" max="19" width="19.42578125" style="1" customWidth="1"/>
    <col min="20" max="20" width="20.28515625" style="1" customWidth="1"/>
    <col min="21" max="21" width="29.28515625" style="1" customWidth="1"/>
    <col min="22" max="16384" width="9.140625" style="1"/>
  </cols>
  <sheetData>
    <row r="1" spans="1:21" ht="54.75" customHeight="1" x14ac:dyDescent="0.4">
      <c r="A1" s="18" t="s">
        <v>61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ht="60.75" x14ac:dyDescent="0.3">
      <c r="A2" s="2" t="s">
        <v>0</v>
      </c>
      <c r="B2" s="2" t="s">
        <v>46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  <c r="I2" s="2" t="s">
        <v>27</v>
      </c>
      <c r="J2" s="2" t="s">
        <v>28</v>
      </c>
      <c r="K2" s="2" t="s">
        <v>29</v>
      </c>
      <c r="L2" s="2" t="s">
        <v>30</v>
      </c>
      <c r="M2" s="2" t="s">
        <v>31</v>
      </c>
      <c r="N2" s="2" t="s">
        <v>32</v>
      </c>
      <c r="O2" s="2" t="s">
        <v>33</v>
      </c>
      <c r="P2" s="2" t="s">
        <v>1</v>
      </c>
      <c r="Q2" s="2" t="s">
        <v>2</v>
      </c>
      <c r="R2" s="2" t="s">
        <v>6</v>
      </c>
      <c r="S2" s="3" t="s">
        <v>34</v>
      </c>
      <c r="T2" s="3" t="s">
        <v>35</v>
      </c>
      <c r="U2" s="3" t="s">
        <v>36</v>
      </c>
    </row>
    <row r="3" spans="1:21" ht="24" x14ac:dyDescent="0.3">
      <c r="A3" s="1" t="s">
        <v>37</v>
      </c>
      <c r="B3" s="1">
        <v>4.6500000000000004</v>
      </c>
      <c r="C3" s="4">
        <v>150</v>
      </c>
      <c r="D3" s="4">
        <v>20</v>
      </c>
      <c r="E3" s="5">
        <v>2.9000000000000001E-2</v>
      </c>
      <c r="F3" s="5">
        <v>3.4000000000000002E-2</v>
      </c>
      <c r="G3" s="5">
        <f t="shared" ref="G3:G11" si="0">AVERAGE(E3:F3)</f>
        <v>3.15E-2</v>
      </c>
      <c r="H3" s="2">
        <f>(G3*21.402+0.1459)/D3</f>
        <v>4.1003150000000002E-2</v>
      </c>
      <c r="I3" s="2">
        <f>H3/63.5</f>
        <v>6.4571889763779535E-4</v>
      </c>
      <c r="J3" s="2">
        <f>I3*C3</f>
        <v>9.68578346456693E-2</v>
      </c>
      <c r="K3" s="2">
        <f>$S$28</f>
        <v>1.4592165354330713</v>
      </c>
      <c r="L3" s="2">
        <f>K3-J3</f>
        <v>1.3623587007874021</v>
      </c>
      <c r="M3" s="2">
        <f>L3/P3</f>
        <v>0.79716717424657813</v>
      </c>
      <c r="N3" s="2">
        <f>L3/Q3</f>
        <v>14.162900196657942</v>
      </c>
      <c r="O3" s="2">
        <f>L3/R3</f>
        <v>36.041235470566193</v>
      </c>
      <c r="P3">
        <v>1.7090000000000001</v>
      </c>
      <c r="Q3" s="2">
        <v>9.6192070965018986E-2</v>
      </c>
      <c r="R3">
        <v>3.78E-2</v>
      </c>
      <c r="S3" s="16">
        <f>AVERAGE(M3:M5)</f>
        <v>0.83867439757447004</v>
      </c>
      <c r="T3" s="16">
        <f>AVERAGE(N3:N5)</f>
        <v>14.900339820898528</v>
      </c>
      <c r="U3" s="16">
        <f>AVERAGE(O3:O5)</f>
        <v>39.854597245589879</v>
      </c>
    </row>
    <row r="4" spans="1:21" ht="24" x14ac:dyDescent="0.3">
      <c r="A4" s="1" t="s">
        <v>38</v>
      </c>
      <c r="B4" s="1">
        <v>4.54</v>
      </c>
      <c r="C4" s="4">
        <v>150</v>
      </c>
      <c r="D4" s="4">
        <v>20</v>
      </c>
      <c r="E4" s="5">
        <v>3.5999999999999997E-2</v>
      </c>
      <c r="F4" s="5">
        <v>3.1E-2</v>
      </c>
      <c r="G4" s="5">
        <f t="shared" si="0"/>
        <v>3.3500000000000002E-2</v>
      </c>
      <c r="H4" s="2">
        <f t="shared" ref="H4:H11" si="1">(G4*21.402+0.1459)/D4</f>
        <v>4.3143350000000011E-2</v>
      </c>
      <c r="I4" s="2">
        <f t="shared" ref="I4:I10" si="2">H4/63.5</f>
        <v>6.7942283464566947E-4</v>
      </c>
      <c r="J4" s="2">
        <f t="shared" ref="J4:J10" si="3">I4*C4</f>
        <v>0.10191342519685043</v>
      </c>
      <c r="K4" s="2">
        <f t="shared" ref="K4:K5" si="4">$S$28</f>
        <v>1.4592165354330713</v>
      </c>
      <c r="L4" s="2">
        <f t="shared" ref="L4:L10" si="5">K4-J4</f>
        <v>1.357303110236221</v>
      </c>
      <c r="M4" s="2">
        <f t="shared" ref="M4:M11" si="6">L4/P4</f>
        <v>0.83234384634587655</v>
      </c>
      <c r="N4" s="2">
        <f t="shared" ref="N4:N9" si="7">L4/Q4</f>
        <v>14.787867847469442</v>
      </c>
      <c r="O4" s="2">
        <f t="shared" ref="O4:O11" si="8">L4/R4</f>
        <v>39.456485762680842</v>
      </c>
      <c r="P4">
        <v>1.6307</v>
      </c>
      <c r="Q4" s="2">
        <v>9.178490937545726E-2</v>
      </c>
      <c r="R4">
        <v>3.44E-2</v>
      </c>
      <c r="S4" s="17"/>
      <c r="T4" s="17"/>
      <c r="U4" s="17"/>
    </row>
    <row r="5" spans="1:21" ht="24" x14ac:dyDescent="0.3">
      <c r="A5" s="1" t="s">
        <v>39</v>
      </c>
      <c r="B5" s="1">
        <v>4.6500000000000004</v>
      </c>
      <c r="C5" s="4">
        <v>150</v>
      </c>
      <c r="D5" s="4">
        <v>20</v>
      </c>
      <c r="E5" s="5">
        <v>0.04</v>
      </c>
      <c r="F5" s="5">
        <v>4.1000000000000002E-2</v>
      </c>
      <c r="G5" s="5">
        <f t="shared" si="0"/>
        <v>4.0500000000000001E-2</v>
      </c>
      <c r="H5" s="2">
        <f t="shared" si="1"/>
        <v>5.063405E-2</v>
      </c>
      <c r="I5" s="2">
        <f t="shared" si="2"/>
        <v>7.9738661417322831E-4</v>
      </c>
      <c r="J5" s="2">
        <f t="shared" si="3"/>
        <v>0.11960799212598425</v>
      </c>
      <c r="K5" s="2">
        <f t="shared" si="4"/>
        <v>1.4592165354330713</v>
      </c>
      <c r="L5" s="2">
        <f t="shared" si="5"/>
        <v>1.339608543307087</v>
      </c>
      <c r="M5" s="2">
        <f t="shared" si="6"/>
        <v>0.88651217213095557</v>
      </c>
      <c r="N5" s="2">
        <f t="shared" si="7"/>
        <v>15.750251418568197</v>
      </c>
      <c r="O5" s="2">
        <f t="shared" si="8"/>
        <v>44.066070503522596</v>
      </c>
      <c r="P5">
        <v>1.5111000000000001</v>
      </c>
      <c r="Q5" s="2">
        <v>8.5053152975564775E-2</v>
      </c>
      <c r="R5">
        <v>3.04E-2</v>
      </c>
      <c r="S5" s="17"/>
      <c r="T5" s="17"/>
      <c r="U5" s="17"/>
    </row>
    <row r="6" spans="1:21" ht="24" x14ac:dyDescent="0.3">
      <c r="A6" s="1" t="s">
        <v>40</v>
      </c>
      <c r="B6" s="1">
        <v>4.1399999999999997</v>
      </c>
      <c r="C6" s="4">
        <v>150</v>
      </c>
      <c r="D6" s="4">
        <v>5</v>
      </c>
      <c r="E6" s="5">
        <v>7.3999999999999996E-2</v>
      </c>
      <c r="F6" s="5">
        <v>7.0999999999999994E-2</v>
      </c>
      <c r="G6" s="5">
        <f t="shared" si="0"/>
        <v>7.2499999999999995E-2</v>
      </c>
      <c r="H6" s="2">
        <f t="shared" si="1"/>
        <v>0.33950899999999995</v>
      </c>
      <c r="I6" s="2">
        <f t="shared" si="2"/>
        <v>5.3465984251968492E-3</v>
      </c>
      <c r="J6" s="2">
        <f t="shared" si="3"/>
        <v>0.80198976377952735</v>
      </c>
      <c r="K6" s="2">
        <f>$S$29</f>
        <v>8.0038653543307081</v>
      </c>
      <c r="L6" s="2">
        <f t="shared" si="5"/>
        <v>7.2018755905511807</v>
      </c>
      <c r="M6" s="2">
        <f t="shared" si="6"/>
        <v>3.9464494441071736</v>
      </c>
      <c r="N6" s="2">
        <f t="shared" si="7"/>
        <v>70.114740563511148</v>
      </c>
      <c r="O6" s="2">
        <f t="shared" si="8"/>
        <v>182.78872057236501</v>
      </c>
      <c r="P6">
        <v>1.8249</v>
      </c>
      <c r="Q6" s="2">
        <v>0.10271557068698838</v>
      </c>
      <c r="R6">
        <v>3.9399999999999998E-2</v>
      </c>
      <c r="S6" s="16">
        <f t="shared" ref="S6:U6" si="9">AVERAGE(M6:M8)</f>
        <v>3.965248344229904</v>
      </c>
      <c r="T6" s="16">
        <f t="shared" si="9"/>
        <v>70.448731920464368</v>
      </c>
      <c r="U6" s="16">
        <f t="shared" si="9"/>
        <v>182.75034020112278</v>
      </c>
    </row>
    <row r="7" spans="1:21" ht="24" x14ac:dyDescent="0.3">
      <c r="A7" s="1" t="s">
        <v>41</v>
      </c>
      <c r="B7" s="1">
        <v>4.13</v>
      </c>
      <c r="C7" s="4">
        <v>150</v>
      </c>
      <c r="D7" s="4">
        <v>5</v>
      </c>
      <c r="E7" s="5">
        <v>6.6000000000000003E-2</v>
      </c>
      <c r="F7" s="5">
        <v>6.5000000000000002E-2</v>
      </c>
      <c r="G7" s="5">
        <f t="shared" si="0"/>
        <v>6.5500000000000003E-2</v>
      </c>
      <c r="H7" s="2">
        <f t="shared" si="1"/>
        <v>0.30954619999999999</v>
      </c>
      <c r="I7" s="2">
        <f t="shared" si="2"/>
        <v>4.8747433070866139E-3</v>
      </c>
      <c r="J7" s="2">
        <f t="shared" si="3"/>
        <v>0.73121149606299207</v>
      </c>
      <c r="K7" s="2">
        <f t="shared" ref="K7:K8" si="10">$S$29</f>
        <v>8.0038653543307081</v>
      </c>
      <c r="L7" s="2">
        <f t="shared" si="5"/>
        <v>7.2726538582677165</v>
      </c>
      <c r="M7" s="2">
        <f t="shared" si="6"/>
        <v>3.8895357034269531</v>
      </c>
      <c r="N7" s="2">
        <f t="shared" si="7"/>
        <v>69.103580476752342</v>
      </c>
      <c r="O7" s="2">
        <f t="shared" si="8"/>
        <v>183.19027350800295</v>
      </c>
      <c r="P7">
        <v>1.8697999999999999</v>
      </c>
      <c r="Q7" s="2">
        <v>0.10524279361637946</v>
      </c>
      <c r="R7">
        <v>3.9699999999999999E-2</v>
      </c>
      <c r="S7" s="17"/>
      <c r="T7" s="17"/>
      <c r="U7" s="17"/>
    </row>
    <row r="8" spans="1:21" ht="24" x14ac:dyDescent="0.3">
      <c r="A8" s="1" t="s">
        <v>42</v>
      </c>
      <c r="B8" s="1">
        <v>4.0999999999999996</v>
      </c>
      <c r="C8" s="4">
        <v>150</v>
      </c>
      <c r="D8" s="4">
        <v>5</v>
      </c>
      <c r="E8" s="5">
        <v>6.6000000000000003E-2</v>
      </c>
      <c r="F8" s="5">
        <v>6.5000000000000002E-2</v>
      </c>
      <c r="G8" s="5">
        <f t="shared" si="0"/>
        <v>6.5500000000000003E-2</v>
      </c>
      <c r="H8" s="2">
        <f t="shared" si="1"/>
        <v>0.30954619999999999</v>
      </c>
      <c r="I8" s="2">
        <f t="shared" si="2"/>
        <v>4.8747433070866139E-3</v>
      </c>
      <c r="J8" s="2">
        <f t="shared" si="3"/>
        <v>0.73121149606299207</v>
      </c>
      <c r="K8" s="2">
        <f t="shared" si="10"/>
        <v>8.0038653543307081</v>
      </c>
      <c r="L8" s="2">
        <f t="shared" si="5"/>
        <v>7.2726538582677165</v>
      </c>
      <c r="M8" s="2">
        <f t="shared" si="6"/>
        <v>4.0597598851555858</v>
      </c>
      <c r="N8" s="2">
        <f t="shared" si="7"/>
        <v>72.127874721129587</v>
      </c>
      <c r="O8" s="2">
        <f t="shared" si="8"/>
        <v>182.27202652300042</v>
      </c>
      <c r="P8">
        <v>1.7914000000000001</v>
      </c>
      <c r="Q8" s="2">
        <v>0.10083000346795495</v>
      </c>
      <c r="R8">
        <v>3.9899999999999998E-2</v>
      </c>
      <c r="S8" s="17"/>
      <c r="T8" s="17"/>
      <c r="U8" s="17"/>
    </row>
    <row r="9" spans="1:21" ht="24" x14ac:dyDescent="0.3">
      <c r="A9" s="1" t="s">
        <v>43</v>
      </c>
      <c r="B9" s="1">
        <v>3.91</v>
      </c>
      <c r="C9" s="4">
        <v>150</v>
      </c>
      <c r="D9" s="6">
        <v>1</v>
      </c>
      <c r="E9" s="5">
        <v>9.6000000000000002E-2</v>
      </c>
      <c r="F9" s="5">
        <v>9.5000000000000001E-2</v>
      </c>
      <c r="G9" s="5">
        <f t="shared" si="0"/>
        <v>9.5500000000000002E-2</v>
      </c>
      <c r="H9" s="2">
        <f t="shared" si="1"/>
        <v>2.1897910000000005</v>
      </c>
      <c r="I9" s="2">
        <f t="shared" si="2"/>
        <v>3.4484897637795282E-2</v>
      </c>
      <c r="J9" s="2">
        <f t="shared" si="3"/>
        <v>5.1727346456692924</v>
      </c>
      <c r="K9" s="2">
        <f>$S$30</f>
        <v>15.460861417322835</v>
      </c>
      <c r="L9" s="2">
        <f t="shared" si="5"/>
        <v>10.288126771653543</v>
      </c>
      <c r="M9" s="2">
        <f>L9/P9</f>
        <v>5.2410222983461754</v>
      </c>
      <c r="N9" s="2">
        <f t="shared" si="7"/>
        <v>93.11481724029899</v>
      </c>
      <c r="O9" s="2">
        <f>L9/R9</f>
        <v>207.84094488188975</v>
      </c>
      <c r="P9">
        <v>1.9630000000000001</v>
      </c>
      <c r="Q9" s="2">
        <v>0.11048861047649636</v>
      </c>
      <c r="R9">
        <v>4.9500000000000002E-2</v>
      </c>
      <c r="S9" s="16">
        <f>AVERAGE(M9:M11)</f>
        <v>5.5526839508853953</v>
      </c>
      <c r="T9" s="16">
        <f t="shared" ref="T9:U9" si="11">AVERAGE(N9:N11)</f>
        <v>98.651965560800591</v>
      </c>
      <c r="U9" s="16">
        <f t="shared" si="11"/>
        <v>216.69647281877963</v>
      </c>
    </row>
    <row r="10" spans="1:21" ht="24" x14ac:dyDescent="0.3">
      <c r="A10" s="1" t="s">
        <v>44</v>
      </c>
      <c r="B10" s="1">
        <v>3.96</v>
      </c>
      <c r="C10" s="4">
        <v>150</v>
      </c>
      <c r="D10" s="6">
        <v>1</v>
      </c>
      <c r="E10" s="5">
        <v>0.104</v>
      </c>
      <c r="F10" s="5">
        <v>0.10299999999999999</v>
      </c>
      <c r="G10" s="5">
        <f t="shared" si="0"/>
        <v>0.10349999999999999</v>
      </c>
      <c r="H10" s="2">
        <f t="shared" si="1"/>
        <v>2.3610070000000003</v>
      </c>
      <c r="I10" s="2">
        <f t="shared" si="2"/>
        <v>3.7181212598425203E-2</v>
      </c>
      <c r="J10" s="2">
        <f t="shared" si="3"/>
        <v>5.5771818897637804</v>
      </c>
      <c r="K10" s="2">
        <f t="shared" ref="K10:K11" si="12">$S$30</f>
        <v>15.460861417322835</v>
      </c>
      <c r="L10" s="2">
        <f t="shared" si="5"/>
        <v>9.883679527559055</v>
      </c>
      <c r="M10" s="2">
        <f t="shared" si="6"/>
        <v>5.8635972517554906</v>
      </c>
      <c r="N10" s="2">
        <f>L10/Q10</f>
        <v>104.17581826358963</v>
      </c>
      <c r="O10" s="2">
        <f t="shared" si="8"/>
        <v>230.9270917653985</v>
      </c>
      <c r="P10">
        <v>1.6856</v>
      </c>
      <c r="Q10" s="2">
        <v>9.4874988191126969E-2</v>
      </c>
      <c r="R10">
        <v>4.2799999999999998E-2</v>
      </c>
      <c r="S10" s="17"/>
      <c r="T10" s="17"/>
      <c r="U10" s="17"/>
    </row>
    <row r="11" spans="1:21" ht="24" x14ac:dyDescent="0.3">
      <c r="A11" s="1" t="s">
        <v>45</v>
      </c>
      <c r="B11" s="1">
        <v>3.97</v>
      </c>
      <c r="C11" s="4">
        <v>150</v>
      </c>
      <c r="D11" s="6">
        <v>1</v>
      </c>
      <c r="E11" s="5">
        <v>0.11700000000000001</v>
      </c>
      <c r="F11" s="5">
        <v>0.114</v>
      </c>
      <c r="G11" s="5">
        <f t="shared" si="0"/>
        <v>0.11550000000000001</v>
      </c>
      <c r="H11" s="2">
        <f t="shared" si="1"/>
        <v>2.6178310000000002</v>
      </c>
      <c r="I11" s="2">
        <f>H11/63.5</f>
        <v>4.1225685039370082E-2</v>
      </c>
      <c r="J11" s="2">
        <f>I11*C11</f>
        <v>6.1838527559055123</v>
      </c>
      <c r="K11" s="2">
        <f t="shared" si="12"/>
        <v>15.460861417322835</v>
      </c>
      <c r="L11" s="2">
        <f>K11-J11</f>
        <v>9.2770086614173231</v>
      </c>
      <c r="M11" s="2">
        <f t="shared" si="6"/>
        <v>5.5534323025545183</v>
      </c>
      <c r="N11" s="2">
        <f>L11/Q11</f>
        <v>98.665261178513177</v>
      </c>
      <c r="O11" s="2">
        <f t="shared" si="8"/>
        <v>211.32138180905062</v>
      </c>
      <c r="P11">
        <v>1.6705000000000001</v>
      </c>
      <c r="Q11" s="2">
        <v>9.4025075802846234E-2</v>
      </c>
      <c r="R11">
        <v>4.3900000000000002E-2</v>
      </c>
      <c r="S11" s="17"/>
      <c r="T11" s="17"/>
      <c r="U11" s="17"/>
    </row>
    <row r="13" spans="1:21" ht="26.25" x14ac:dyDescent="0.4">
      <c r="A13" s="18" t="s">
        <v>62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</row>
    <row r="14" spans="1:21" ht="60.75" x14ac:dyDescent="0.3">
      <c r="A14" s="2" t="s">
        <v>0</v>
      </c>
      <c r="B14" s="2" t="s">
        <v>46</v>
      </c>
      <c r="C14" s="2" t="s">
        <v>21</v>
      </c>
      <c r="D14" s="2" t="s">
        <v>22</v>
      </c>
      <c r="E14" s="2" t="s">
        <v>23</v>
      </c>
      <c r="F14" s="2" t="s">
        <v>24</v>
      </c>
      <c r="G14" s="2" t="s">
        <v>25</v>
      </c>
      <c r="H14" s="2" t="s">
        <v>26</v>
      </c>
      <c r="I14" s="2" t="s">
        <v>27</v>
      </c>
      <c r="J14" s="2" t="s">
        <v>28</v>
      </c>
      <c r="K14" s="2" t="s">
        <v>29</v>
      </c>
      <c r="L14" s="2" t="s">
        <v>30</v>
      </c>
      <c r="M14" s="2" t="s">
        <v>31</v>
      </c>
      <c r="N14" s="2" t="s">
        <v>32</v>
      </c>
      <c r="O14" s="2" t="s">
        <v>33</v>
      </c>
      <c r="P14" s="2" t="s">
        <v>3</v>
      </c>
      <c r="Q14" s="2" t="s">
        <v>4</v>
      </c>
      <c r="R14" s="2" t="s">
        <v>49</v>
      </c>
      <c r="S14" s="3" t="s">
        <v>34</v>
      </c>
      <c r="T14" s="3" t="s">
        <v>35</v>
      </c>
      <c r="U14" s="3" t="s">
        <v>36</v>
      </c>
    </row>
    <row r="15" spans="1:21" ht="24" x14ac:dyDescent="0.3">
      <c r="A15" s="1" t="s">
        <v>37</v>
      </c>
      <c r="B15" s="1">
        <v>5.72</v>
      </c>
      <c r="C15" s="4">
        <v>150</v>
      </c>
      <c r="D15" s="4">
        <v>20</v>
      </c>
      <c r="E15" s="5">
        <v>2.9000000000000001E-2</v>
      </c>
      <c r="F15" s="5">
        <v>2.8000000000000001E-2</v>
      </c>
      <c r="G15" s="5">
        <f t="shared" ref="G15:G23" si="13">AVERAGE(E15:F15)</f>
        <v>2.8500000000000001E-2</v>
      </c>
      <c r="H15" s="2">
        <f>(G15*21.402+0.1459)/D15</f>
        <v>3.7792850000000003E-2</v>
      </c>
      <c r="I15" s="2">
        <f>H15/63.5</f>
        <v>5.9516299212598433E-4</v>
      </c>
      <c r="J15" s="2">
        <f>I15*C15</f>
        <v>8.927444881889765E-2</v>
      </c>
      <c r="K15" s="2">
        <f>$S$28</f>
        <v>1.4592165354330713</v>
      </c>
      <c r="L15" s="2">
        <f>K15-J15</f>
        <v>1.3699420866141736</v>
      </c>
      <c r="M15" s="2">
        <f>L15/P15</f>
        <v>0.5742065917571354</v>
      </c>
      <c r="N15" s="2">
        <f>L15/Q15</f>
        <v>5.6340250265003622</v>
      </c>
      <c r="O15" s="2">
        <f>L15/R15</f>
        <v>14.874506912206011</v>
      </c>
      <c r="P15">
        <v>2.3858000000000001</v>
      </c>
      <c r="Q15" s="2">
        <v>0.24315512979982776</v>
      </c>
      <c r="R15">
        <v>9.2100000000000001E-2</v>
      </c>
      <c r="S15" s="16">
        <f>AVERAGE(M15:M17)</f>
        <v>0.59210703811817822</v>
      </c>
      <c r="T15" s="16">
        <f>AVERAGE(N15:N17)</f>
        <v>5.8096613988990597</v>
      </c>
      <c r="U15" s="16">
        <f>AVERAGE(O15:O17)</f>
        <v>16.763596394318981</v>
      </c>
    </row>
    <row r="16" spans="1:21" ht="24" x14ac:dyDescent="0.3">
      <c r="A16" s="1" t="s">
        <v>38</v>
      </c>
      <c r="B16" s="1">
        <v>5.85</v>
      </c>
      <c r="C16" s="4">
        <v>150</v>
      </c>
      <c r="D16" s="4">
        <v>20</v>
      </c>
      <c r="E16" s="5">
        <v>3.9E-2</v>
      </c>
      <c r="F16" s="5">
        <v>4.4999999999999998E-2</v>
      </c>
      <c r="G16" s="5">
        <f t="shared" si="13"/>
        <v>4.1999999999999996E-2</v>
      </c>
      <c r="H16" s="2">
        <f t="shared" ref="H16:H23" si="14">(G16*21.402+0.1459)/D16</f>
        <v>5.22392E-2</v>
      </c>
      <c r="I16" s="2">
        <f t="shared" ref="I16:I22" si="15">H16/63.5</f>
        <v>8.2266456692913382E-4</v>
      </c>
      <c r="J16" s="2">
        <f t="shared" ref="J16:J22" si="16">I16*C16</f>
        <v>0.12339968503937007</v>
      </c>
      <c r="K16" s="2">
        <f t="shared" ref="K16:K17" si="17">$S$28</f>
        <v>1.4592165354330713</v>
      </c>
      <c r="L16" s="2">
        <f t="shared" ref="L16:L22" si="18">K16-J16</f>
        <v>1.3358168503937011</v>
      </c>
      <c r="M16" s="2">
        <f t="shared" ref="M16:M23" si="19">L16/P16</f>
        <v>0.52549836758210122</v>
      </c>
      <c r="N16" s="2">
        <f t="shared" ref="N16:N22" si="20">L16/Q16</f>
        <v>5.1561075697209704</v>
      </c>
      <c r="O16" s="2">
        <f t="shared" ref="O16:O20" si="21">L16/R16</f>
        <v>15.214314924757415</v>
      </c>
      <c r="P16">
        <v>2.5419999999999998</v>
      </c>
      <c r="Q16" s="2">
        <v>0.25907466675796886</v>
      </c>
      <c r="R16">
        <v>8.7800000000000003E-2</v>
      </c>
      <c r="S16" s="17"/>
      <c r="T16" s="17"/>
      <c r="U16" s="17"/>
    </row>
    <row r="17" spans="1:21" ht="24" x14ac:dyDescent="0.3">
      <c r="A17" s="1" t="s">
        <v>39</v>
      </c>
      <c r="B17" s="1">
        <v>5.62</v>
      </c>
      <c r="C17" s="4">
        <v>150</v>
      </c>
      <c r="D17" s="4">
        <v>20</v>
      </c>
      <c r="E17" s="5">
        <v>2.7E-2</v>
      </c>
      <c r="F17" s="5">
        <v>2.7E-2</v>
      </c>
      <c r="G17" s="5">
        <f t="shared" si="13"/>
        <v>2.7E-2</v>
      </c>
      <c r="H17" s="2">
        <f t="shared" si="14"/>
        <v>3.6187700000000003E-2</v>
      </c>
      <c r="I17" s="2">
        <f t="shared" si="15"/>
        <v>5.6988503937007882E-4</v>
      </c>
      <c r="J17" s="2">
        <f t="shared" si="16"/>
        <v>8.5482755905511826E-2</v>
      </c>
      <c r="K17" s="2">
        <f t="shared" si="17"/>
        <v>1.4592165354330713</v>
      </c>
      <c r="L17" s="2">
        <f t="shared" si="18"/>
        <v>1.3737337795275595</v>
      </c>
      <c r="M17" s="2">
        <f t="shared" si="19"/>
        <v>0.67661615501529793</v>
      </c>
      <c r="N17" s="2">
        <f t="shared" si="20"/>
        <v>6.638851600475844</v>
      </c>
      <c r="O17" s="2">
        <f t="shared" si="21"/>
        <v>20.20196734599352</v>
      </c>
      <c r="P17">
        <v>2.0303</v>
      </c>
      <c r="Q17" s="2">
        <v>0.20692340516078056</v>
      </c>
      <c r="R17">
        <v>6.8000000000000005E-2</v>
      </c>
      <c r="S17" s="17"/>
      <c r="T17" s="17"/>
      <c r="U17" s="17"/>
    </row>
    <row r="18" spans="1:21" ht="24" x14ac:dyDescent="0.3">
      <c r="A18" s="1" t="s">
        <v>40</v>
      </c>
      <c r="B18" s="1">
        <v>4.45</v>
      </c>
      <c r="C18" s="4">
        <v>150</v>
      </c>
      <c r="D18" s="4">
        <v>10</v>
      </c>
      <c r="E18" s="5">
        <v>5.2999999999999999E-2</v>
      </c>
      <c r="F18" s="5">
        <v>0.05</v>
      </c>
      <c r="G18" s="5">
        <f t="shared" si="13"/>
        <v>5.1500000000000004E-2</v>
      </c>
      <c r="H18" s="2">
        <f t="shared" si="14"/>
        <v>0.1248103</v>
      </c>
      <c r="I18" s="2">
        <f t="shared" si="15"/>
        <v>1.9655165354330708E-3</v>
      </c>
      <c r="J18" s="2">
        <f t="shared" si="16"/>
        <v>0.29482748031496059</v>
      </c>
      <c r="K18" s="2">
        <f>$S$29</f>
        <v>8.0038653543307081</v>
      </c>
      <c r="L18" s="2">
        <f t="shared" si="18"/>
        <v>7.7090378740157472</v>
      </c>
      <c r="M18" s="2">
        <f>L18/P18</f>
        <v>2.9576205156400333</v>
      </c>
      <c r="N18" s="2">
        <f t="shared" si="20"/>
        <v>29.019708660980882</v>
      </c>
      <c r="O18" s="2">
        <f t="shared" si="21"/>
        <v>84.807897403913614</v>
      </c>
      <c r="P18">
        <v>2.6065</v>
      </c>
      <c r="Q18" s="2">
        <v>0.26564835519458924</v>
      </c>
      <c r="R18">
        <v>9.0899999999999995E-2</v>
      </c>
      <c r="S18" s="16">
        <f t="shared" ref="S18" si="22">AVERAGE(M18:M20)</f>
        <v>2.9390998658767167</v>
      </c>
      <c r="T18" s="16">
        <f t="shared" ref="T18" si="23">AVERAGE(N18:N20)</f>
        <v>28.83798695006449</v>
      </c>
      <c r="U18" s="16">
        <f t="shared" ref="U18" si="24">AVERAGE(O18:O20)</f>
        <v>82.737066561347632</v>
      </c>
    </row>
    <row r="19" spans="1:21" ht="24" x14ac:dyDescent="0.3">
      <c r="A19" s="1" t="s">
        <v>41</v>
      </c>
      <c r="B19" s="1">
        <v>4.5199999999999996</v>
      </c>
      <c r="C19" s="4">
        <v>150</v>
      </c>
      <c r="D19" s="4">
        <v>10</v>
      </c>
      <c r="E19" s="5">
        <v>4.7E-2</v>
      </c>
      <c r="F19" s="5">
        <v>4.5999999999999999E-2</v>
      </c>
      <c r="G19" s="5">
        <f t="shared" si="13"/>
        <v>4.65E-2</v>
      </c>
      <c r="H19" s="2">
        <f t="shared" si="14"/>
        <v>0.1141093</v>
      </c>
      <c r="I19" s="2">
        <f t="shared" si="15"/>
        <v>1.7969968503937007E-3</v>
      </c>
      <c r="J19" s="2">
        <f t="shared" si="16"/>
        <v>0.26954952755905509</v>
      </c>
      <c r="K19" s="2">
        <f t="shared" ref="K19:K20" si="25">$S$29</f>
        <v>8.0038653543307081</v>
      </c>
      <c r="L19" s="2">
        <f t="shared" si="18"/>
        <v>7.7343158267716534</v>
      </c>
      <c r="M19" s="2">
        <f t="shared" si="19"/>
        <v>2.9092780992182257</v>
      </c>
      <c r="N19" s="2">
        <f t="shared" si="20"/>
        <v>28.545380452507153</v>
      </c>
      <c r="O19" s="2">
        <f t="shared" si="21"/>
        <v>79.735214708986121</v>
      </c>
      <c r="P19">
        <v>2.6585000000000001</v>
      </c>
      <c r="Q19" s="2">
        <v>0.27094807300395762</v>
      </c>
      <c r="R19">
        <v>9.7000000000000003E-2</v>
      </c>
      <c r="S19" s="17"/>
      <c r="T19" s="17"/>
      <c r="U19" s="17"/>
    </row>
    <row r="20" spans="1:21" ht="24" x14ac:dyDescent="0.3">
      <c r="A20" s="1" t="s">
        <v>42</v>
      </c>
      <c r="B20" s="1">
        <v>4.58</v>
      </c>
      <c r="C20" s="4">
        <v>150</v>
      </c>
      <c r="D20" s="4">
        <v>10</v>
      </c>
      <c r="E20" s="5">
        <v>2.5999999999999999E-2</v>
      </c>
      <c r="F20" s="5">
        <v>2.1999999999999999E-2</v>
      </c>
      <c r="G20" s="5">
        <f t="shared" si="13"/>
        <v>2.4E-2</v>
      </c>
      <c r="H20" s="2">
        <f t="shared" si="14"/>
        <v>6.5954800000000008E-2</v>
      </c>
      <c r="I20" s="2">
        <f t="shared" si="15"/>
        <v>1.0386582677165356E-3</v>
      </c>
      <c r="J20" s="2">
        <f t="shared" si="16"/>
        <v>0.15579874015748035</v>
      </c>
      <c r="K20" s="2">
        <f t="shared" si="25"/>
        <v>8.0038653543307081</v>
      </c>
      <c r="L20" s="2">
        <f t="shared" si="18"/>
        <v>7.848066614173228</v>
      </c>
      <c r="M20" s="2">
        <f t="shared" si="19"/>
        <v>2.9504009827718902</v>
      </c>
      <c r="N20" s="2">
        <f t="shared" si="20"/>
        <v>28.948871736705438</v>
      </c>
      <c r="O20" s="2">
        <f t="shared" si="21"/>
        <v>83.668087571143161</v>
      </c>
      <c r="P20">
        <v>2.66</v>
      </c>
      <c r="Q20" s="2">
        <v>0.27110094947922786</v>
      </c>
      <c r="R20">
        <v>9.3799999999999994E-2</v>
      </c>
      <c r="S20" s="17"/>
      <c r="T20" s="17"/>
      <c r="U20" s="17"/>
    </row>
    <row r="21" spans="1:21" ht="24" x14ac:dyDescent="0.3">
      <c r="A21" s="1" t="s">
        <v>43</v>
      </c>
      <c r="B21" s="1">
        <v>4.18</v>
      </c>
      <c r="C21" s="4">
        <v>150</v>
      </c>
      <c r="D21" s="6">
        <v>5</v>
      </c>
      <c r="E21" s="5">
        <v>0.154</v>
      </c>
      <c r="F21" s="5">
        <v>0.159</v>
      </c>
      <c r="G21" s="5">
        <f t="shared" si="13"/>
        <v>0.1565</v>
      </c>
      <c r="H21" s="2">
        <f t="shared" si="14"/>
        <v>0.69906260000000009</v>
      </c>
      <c r="I21" s="2">
        <f t="shared" si="15"/>
        <v>1.1008859842519687E-2</v>
      </c>
      <c r="J21" s="2">
        <f t="shared" si="16"/>
        <v>1.6513289763779531</v>
      </c>
      <c r="K21" s="2">
        <f>$S$30</f>
        <v>15.460861417322835</v>
      </c>
      <c r="L21" s="2">
        <f t="shared" si="18"/>
        <v>13.809532440944881</v>
      </c>
      <c r="M21" s="2">
        <f t="shared" si="19"/>
        <v>5.1899926491825319</v>
      </c>
      <c r="N21" s="2">
        <f t="shared" si="20"/>
        <v>50.923393936262563</v>
      </c>
      <c r="O21" s="2">
        <f>L21/R21</f>
        <v>160.0177571372524</v>
      </c>
      <c r="P21">
        <v>2.6608000000000001</v>
      </c>
      <c r="Q21" s="2">
        <v>0.27118248359937197</v>
      </c>
      <c r="R21">
        <v>8.6300000000000002E-2</v>
      </c>
      <c r="S21" s="16">
        <f t="shared" ref="S21" si="26">AVERAGE(M21:M23)</f>
        <v>5.561312381660982</v>
      </c>
      <c r="T21" s="16">
        <f t="shared" ref="T21" si="27">AVERAGE(N21:N23)</f>
        <v>54.566724917913575</v>
      </c>
      <c r="U21" s="16">
        <f t="shared" ref="U21" si="28">AVERAGE(O21:O23)</f>
        <v>172.79079262011336</v>
      </c>
    </row>
    <row r="22" spans="1:21" ht="24" x14ac:dyDescent="0.3">
      <c r="A22" s="1" t="s">
        <v>44</v>
      </c>
      <c r="B22" s="1">
        <v>4.13</v>
      </c>
      <c r="C22" s="4">
        <v>150</v>
      </c>
      <c r="D22" s="6">
        <v>5</v>
      </c>
      <c r="E22" s="5">
        <v>0.16700000000000001</v>
      </c>
      <c r="F22" s="5">
        <v>0.16900000000000001</v>
      </c>
      <c r="G22" s="5">
        <f t="shared" si="13"/>
        <v>0.16800000000000001</v>
      </c>
      <c r="H22" s="2">
        <f t="shared" si="14"/>
        <v>0.74828720000000015</v>
      </c>
      <c r="I22" s="2">
        <f t="shared" si="15"/>
        <v>1.178405039370079E-2</v>
      </c>
      <c r="J22" s="2">
        <f t="shared" si="16"/>
        <v>1.7676075590551186</v>
      </c>
      <c r="K22" s="2">
        <f t="shared" ref="K22:K23" si="29">$S$30</f>
        <v>15.460861417322835</v>
      </c>
      <c r="L22" s="2">
        <f t="shared" si="18"/>
        <v>13.693253858267717</v>
      </c>
      <c r="M22" s="2">
        <f t="shared" si="19"/>
        <v>5.7792073344592367</v>
      </c>
      <c r="N22" s="2">
        <f t="shared" si="20"/>
        <v>56.704676022683749</v>
      </c>
      <c r="O22" s="2">
        <f t="shared" ref="O22:O23" si="30">L22/R22</f>
        <v>166.58459681590898</v>
      </c>
      <c r="P22">
        <v>2.3694000000000002</v>
      </c>
      <c r="Q22" s="2">
        <v>0.24148368033687312</v>
      </c>
      <c r="R22">
        <v>8.2199999999999995E-2</v>
      </c>
      <c r="S22" s="17"/>
      <c r="T22" s="17"/>
      <c r="U22" s="17"/>
    </row>
    <row r="23" spans="1:21" ht="24" x14ac:dyDescent="0.3">
      <c r="A23" s="1" t="s">
        <v>45</v>
      </c>
      <c r="B23" s="1">
        <v>4.3</v>
      </c>
      <c r="C23" s="4">
        <v>150</v>
      </c>
      <c r="D23" s="6">
        <v>5</v>
      </c>
      <c r="E23" s="5">
        <v>0.159</v>
      </c>
      <c r="F23" s="5">
        <v>0.16200000000000001</v>
      </c>
      <c r="G23" s="5">
        <f t="shared" si="13"/>
        <v>0.1605</v>
      </c>
      <c r="H23" s="2">
        <f t="shared" si="14"/>
        <v>0.71618420000000005</v>
      </c>
      <c r="I23" s="2">
        <f>H23/63.5</f>
        <v>1.1278491338582677E-2</v>
      </c>
      <c r="J23" s="2">
        <f>I23*C23</f>
        <v>1.6917737007874016</v>
      </c>
      <c r="K23" s="2">
        <f t="shared" si="29"/>
        <v>15.460861417322835</v>
      </c>
      <c r="L23" s="2">
        <f>K23-J23</f>
        <v>13.769087716535434</v>
      </c>
      <c r="M23" s="2">
        <f t="shared" si="19"/>
        <v>5.7147371613411773</v>
      </c>
      <c r="N23" s="2">
        <f>L23/Q23</f>
        <v>56.07210479479442</v>
      </c>
      <c r="O23" s="2">
        <f t="shared" si="30"/>
        <v>191.77002390717874</v>
      </c>
      <c r="P23">
        <v>2.4094000000000002</v>
      </c>
      <c r="Q23" s="2">
        <v>0.24556038634407956</v>
      </c>
      <c r="R23">
        <v>7.1800000000000003E-2</v>
      </c>
      <c r="S23" s="17"/>
      <c r="T23" s="17"/>
      <c r="U23" s="17"/>
    </row>
    <row r="26" spans="1:21" x14ac:dyDescent="0.3">
      <c r="A26" s="1" t="s">
        <v>47</v>
      </c>
      <c r="K26" s="1" t="s">
        <v>48</v>
      </c>
    </row>
    <row r="27" spans="1:21" x14ac:dyDescent="0.3">
      <c r="A27" s="1">
        <v>0.1</v>
      </c>
      <c r="B27" s="1">
        <f>A27*10</f>
        <v>1</v>
      </c>
      <c r="C27" s="1">
        <v>3.5000000000000003E-2</v>
      </c>
      <c r="K27" s="1" t="s">
        <v>0</v>
      </c>
      <c r="L27" s="1" t="s">
        <v>21</v>
      </c>
      <c r="M27" s="1" t="s">
        <v>22</v>
      </c>
      <c r="N27" s="1" t="s">
        <v>23</v>
      </c>
      <c r="O27" s="1" t="s">
        <v>24</v>
      </c>
      <c r="P27" s="1" t="s">
        <v>25</v>
      </c>
      <c r="Q27" s="1" t="s">
        <v>26</v>
      </c>
      <c r="R27" s="1" t="s">
        <v>27</v>
      </c>
      <c r="S27" s="1" t="s">
        <v>28</v>
      </c>
    </row>
    <row r="28" spans="1:21" ht="24" x14ac:dyDescent="0.3">
      <c r="A28" s="1">
        <v>0.3</v>
      </c>
      <c r="B28" s="1">
        <f t="shared" ref="B28:B31" si="31">A28*10</f>
        <v>3</v>
      </c>
      <c r="C28" s="1">
        <v>0.13300000000000001</v>
      </c>
      <c r="K28" s="1" t="s">
        <v>37</v>
      </c>
      <c r="L28" s="1">
        <v>150</v>
      </c>
      <c r="M28" s="1">
        <v>5</v>
      </c>
      <c r="N28" s="1">
        <v>0.13900000000000001</v>
      </c>
      <c r="O28" s="1">
        <v>0.13600000000000001</v>
      </c>
      <c r="P28" s="1">
        <f>AVERAGE(N28:O28)</f>
        <v>0.13750000000000001</v>
      </c>
      <c r="Q28" s="1">
        <f>(P28*21.402+0.1459)/M28</f>
        <v>0.61773500000000015</v>
      </c>
      <c r="R28" s="1">
        <f>Q28/63.5</f>
        <v>9.7281102362204754E-3</v>
      </c>
      <c r="S28" s="1">
        <f>R28*L28</f>
        <v>1.4592165354330713</v>
      </c>
    </row>
    <row r="29" spans="1:21" ht="24" x14ac:dyDescent="0.3">
      <c r="A29" s="1">
        <v>0.5</v>
      </c>
      <c r="B29" s="1">
        <f t="shared" si="31"/>
        <v>5</v>
      </c>
      <c r="C29" s="1">
        <v>0.23499999999999999</v>
      </c>
      <c r="K29" s="1" t="s">
        <v>40</v>
      </c>
      <c r="L29" s="1">
        <v>150</v>
      </c>
      <c r="M29" s="1">
        <v>1</v>
      </c>
      <c r="N29" s="1">
        <v>0.152</v>
      </c>
      <c r="O29" s="1">
        <v>0.151</v>
      </c>
      <c r="P29" s="1">
        <f t="shared" ref="P29:P30" si="32">AVERAGE(N29:O29)</f>
        <v>0.1515</v>
      </c>
      <c r="Q29" s="1">
        <f t="shared" ref="Q29:Q30" si="33">(P29*21.402+0.1459)/M29</f>
        <v>3.3883030000000001</v>
      </c>
      <c r="R29" s="1">
        <f t="shared" ref="R29:R30" si="34">Q29/63.5</f>
        <v>5.3359102362204723E-2</v>
      </c>
      <c r="S29" s="1">
        <f t="shared" ref="S29:S30" si="35">R29*L29</f>
        <v>8.0038653543307081</v>
      </c>
    </row>
    <row r="30" spans="1:21" ht="24" x14ac:dyDescent="0.3">
      <c r="A30" s="1">
        <v>0.7</v>
      </c>
      <c r="B30" s="1">
        <f t="shared" si="31"/>
        <v>7</v>
      </c>
      <c r="C30" s="1">
        <v>0.32700000000000001</v>
      </c>
      <c r="K30" s="1" t="s">
        <v>43</v>
      </c>
      <c r="L30" s="1">
        <v>150</v>
      </c>
      <c r="M30" s="1">
        <v>1</v>
      </c>
      <c r="N30" s="1">
        <v>0.30099999999999999</v>
      </c>
      <c r="O30" s="1">
        <v>0.29699999999999999</v>
      </c>
      <c r="P30" s="1">
        <f t="shared" si="32"/>
        <v>0.29899999999999999</v>
      </c>
      <c r="Q30" s="1">
        <f t="shared" si="33"/>
        <v>6.5450980000000003</v>
      </c>
      <c r="R30" s="1">
        <f t="shared" si="34"/>
        <v>0.1030724094488189</v>
      </c>
      <c r="S30" s="1">
        <f t="shared" si="35"/>
        <v>15.460861417322835</v>
      </c>
    </row>
    <row r="31" spans="1:21" x14ac:dyDescent="0.3">
      <c r="A31" s="1">
        <v>0.9</v>
      </c>
      <c r="B31" s="1">
        <f t="shared" si="31"/>
        <v>9</v>
      </c>
      <c r="C31" s="1">
        <v>0.40400000000000003</v>
      </c>
    </row>
  </sheetData>
  <mergeCells count="20">
    <mergeCell ref="S18:S20"/>
    <mergeCell ref="T18:T20"/>
    <mergeCell ref="U18:U20"/>
    <mergeCell ref="S21:S23"/>
    <mergeCell ref="T21:T23"/>
    <mergeCell ref="U21:U23"/>
    <mergeCell ref="S15:S17"/>
    <mergeCell ref="T15:T17"/>
    <mergeCell ref="A1:U1"/>
    <mergeCell ref="A13:U13"/>
    <mergeCell ref="U15:U17"/>
    <mergeCell ref="S9:S11"/>
    <mergeCell ref="T9:T11"/>
    <mergeCell ref="U9:U11"/>
    <mergeCell ref="S3:S5"/>
    <mergeCell ref="T3:T5"/>
    <mergeCell ref="U3:U5"/>
    <mergeCell ref="S6:S8"/>
    <mergeCell ref="T6:T8"/>
    <mergeCell ref="U6:U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92B74-9B34-410E-ACF0-374BC7C571A1}">
  <dimension ref="A2:R33"/>
  <sheetViews>
    <sheetView tabSelected="1" workbookViewId="0">
      <selection activeCell="L13" sqref="L13"/>
    </sheetView>
  </sheetViews>
  <sheetFormatPr defaultRowHeight="15" x14ac:dyDescent="0.25"/>
  <cols>
    <col min="1" max="1" width="14" customWidth="1"/>
    <col min="7" max="7" width="16.5703125" customWidth="1"/>
    <col min="8" max="8" width="15.140625" customWidth="1"/>
    <col min="9" max="9" width="14.28515625" customWidth="1"/>
    <col min="10" max="10" width="18.5703125" customWidth="1"/>
    <col min="11" max="11" width="21.5703125" customWidth="1"/>
    <col min="12" max="12" width="28.140625" customWidth="1"/>
    <col min="13" max="13" width="19.42578125" customWidth="1"/>
    <col min="14" max="14" width="20.7109375" customWidth="1"/>
    <col min="15" max="15" width="27" customWidth="1"/>
    <col min="16" max="16" width="18.42578125" customWidth="1"/>
    <col min="17" max="17" width="21.140625" customWidth="1"/>
    <col min="18" max="18" width="22.85546875" customWidth="1"/>
  </cols>
  <sheetData>
    <row r="2" spans="1:18" ht="26.25" x14ac:dyDescent="0.4">
      <c r="A2" s="18" t="s">
        <v>63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8" ht="81" x14ac:dyDescent="0.3">
      <c r="A3" s="2" t="s">
        <v>0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2" t="s">
        <v>27</v>
      </c>
      <c r="I3" s="2" t="s">
        <v>28</v>
      </c>
      <c r="J3" s="2" t="s">
        <v>52</v>
      </c>
      <c r="K3" s="2" t="s">
        <v>53</v>
      </c>
      <c r="L3" s="2" t="s">
        <v>54</v>
      </c>
      <c r="M3" s="2" t="s">
        <v>1</v>
      </c>
      <c r="N3" s="2" t="s">
        <v>2</v>
      </c>
      <c r="O3" s="2" t="s">
        <v>6</v>
      </c>
      <c r="P3" s="3" t="s">
        <v>34</v>
      </c>
      <c r="Q3" s="3" t="s">
        <v>35</v>
      </c>
      <c r="R3" s="3" t="s">
        <v>36</v>
      </c>
    </row>
    <row r="4" spans="1:18" ht="24" x14ac:dyDescent="0.3">
      <c r="A4" s="1" t="s">
        <v>37</v>
      </c>
      <c r="B4" s="4">
        <v>20</v>
      </c>
      <c r="C4" s="4">
        <v>5</v>
      </c>
      <c r="D4" s="5">
        <v>0.19900000000000001</v>
      </c>
      <c r="E4" s="5">
        <v>0.19600000000000001</v>
      </c>
      <c r="F4" s="5">
        <f>AVERAGE(D4:E4)</f>
        <v>0.19750000000000001</v>
      </c>
      <c r="G4" s="2">
        <f>(F4*99.549-0.2056)/C4</f>
        <v>3.8910655000000007</v>
      </c>
      <c r="H4" s="2">
        <f>G4/63.5</f>
        <v>6.1276622047244107E-2</v>
      </c>
      <c r="I4" s="2">
        <f>H4*B4</f>
        <v>1.2255324409448822</v>
      </c>
      <c r="J4" s="2">
        <f>I4/M4</f>
        <v>0.71710499762719848</v>
      </c>
      <c r="K4" s="2">
        <f>J4/N4</f>
        <v>7.4549283577435341</v>
      </c>
      <c r="L4" s="2">
        <f>I4/O4</f>
        <v>32.421493146690004</v>
      </c>
      <c r="M4">
        <v>1.7090000000000001</v>
      </c>
      <c r="N4" s="2">
        <v>9.6192070965018986E-2</v>
      </c>
      <c r="O4">
        <v>3.78E-2</v>
      </c>
      <c r="P4" s="16">
        <f>AVERAGE(J4:J6)</f>
        <v>0.74794536037438941</v>
      </c>
      <c r="Q4" s="16">
        <f>AVERAGE(K4:K6)</f>
        <v>8.2579208011866587</v>
      </c>
      <c r="R4" s="16">
        <f>AVERAGE(L4:L6)</f>
        <v>35.541481236671537</v>
      </c>
    </row>
    <row r="5" spans="1:18" ht="24" x14ac:dyDescent="0.3">
      <c r="A5" s="1" t="s">
        <v>38</v>
      </c>
      <c r="B5" s="4">
        <v>20</v>
      </c>
      <c r="C5" s="4">
        <v>5</v>
      </c>
      <c r="D5" s="5">
        <v>0.193</v>
      </c>
      <c r="E5" s="5">
        <v>0.192</v>
      </c>
      <c r="F5" s="5">
        <f t="shared" ref="F5:F12" si="0">AVERAGE(D5:E5)</f>
        <v>0.1925</v>
      </c>
      <c r="G5" s="2">
        <f t="shared" ref="G5:G12" si="1">(F5*99.549-0.2056)/C5</f>
        <v>3.7915165000000002</v>
      </c>
      <c r="H5" s="2">
        <f t="shared" ref="H5:H11" si="2">G5/63.5</f>
        <v>5.9708921259842521E-2</v>
      </c>
      <c r="I5" s="2">
        <f t="shared" ref="I5:I11" si="3">H5*B5</f>
        <v>1.1941784251968504</v>
      </c>
      <c r="J5" s="2">
        <f t="shared" ref="J5:K12" si="4">I5/M5</f>
        <v>0.73231031164337423</v>
      </c>
      <c r="K5" s="2">
        <f t="shared" si="4"/>
        <v>7.9785480709881229</v>
      </c>
      <c r="L5" s="2">
        <f t="shared" ref="L5:L12" si="5">I5/O5</f>
        <v>34.714489104559604</v>
      </c>
      <c r="M5">
        <v>1.6307</v>
      </c>
      <c r="N5" s="2">
        <v>9.178490937545726E-2</v>
      </c>
      <c r="O5">
        <v>3.44E-2</v>
      </c>
      <c r="P5" s="17"/>
      <c r="Q5" s="17"/>
      <c r="R5" s="17"/>
    </row>
    <row r="6" spans="1:18" ht="24" x14ac:dyDescent="0.3">
      <c r="A6" s="1" t="s">
        <v>39</v>
      </c>
      <c r="B6" s="4">
        <v>20</v>
      </c>
      <c r="C6" s="4">
        <v>5</v>
      </c>
      <c r="D6" s="5">
        <v>0.191</v>
      </c>
      <c r="E6" s="5">
        <v>0.19600000000000001</v>
      </c>
      <c r="F6" s="5">
        <f t="shared" si="0"/>
        <v>0.19350000000000001</v>
      </c>
      <c r="G6" s="2">
        <f t="shared" si="1"/>
        <v>3.8114262999999999</v>
      </c>
      <c r="H6" s="2">
        <f t="shared" si="2"/>
        <v>6.0022461417322835E-2</v>
      </c>
      <c r="I6" s="2">
        <f t="shared" si="3"/>
        <v>1.2004492283464567</v>
      </c>
      <c r="J6" s="2">
        <f t="shared" si="4"/>
        <v>0.79442077185259519</v>
      </c>
      <c r="K6" s="2">
        <f t="shared" si="4"/>
        <v>9.3402859748283191</v>
      </c>
      <c r="L6" s="2">
        <f t="shared" si="5"/>
        <v>39.488461458765023</v>
      </c>
      <c r="M6">
        <v>1.5111000000000001</v>
      </c>
      <c r="N6" s="2">
        <v>8.5053152975564775E-2</v>
      </c>
      <c r="O6">
        <v>3.04E-2</v>
      </c>
      <c r="P6" s="17"/>
      <c r="Q6" s="17"/>
      <c r="R6" s="17"/>
    </row>
    <row r="7" spans="1:18" ht="24" x14ac:dyDescent="0.3">
      <c r="A7" s="1" t="s">
        <v>40</v>
      </c>
      <c r="B7" s="4">
        <v>20</v>
      </c>
      <c r="C7" s="4">
        <v>1</v>
      </c>
      <c r="D7" s="5">
        <v>0.191</v>
      </c>
      <c r="E7" s="5">
        <v>0.19</v>
      </c>
      <c r="F7" s="5">
        <f t="shared" si="0"/>
        <v>0.1905</v>
      </c>
      <c r="G7" s="2">
        <f t="shared" si="1"/>
        <v>18.758484500000002</v>
      </c>
      <c r="H7" s="2">
        <f t="shared" si="2"/>
        <v>0.29540920472440946</v>
      </c>
      <c r="I7" s="2">
        <f t="shared" si="3"/>
        <v>5.9081840944881892</v>
      </c>
      <c r="J7" s="2">
        <f t="shared" si="4"/>
        <v>3.2375385470372016</v>
      </c>
      <c r="K7" s="2">
        <f t="shared" si="4"/>
        <v>31.519452458704208</v>
      </c>
      <c r="L7" s="2">
        <f t="shared" si="5"/>
        <v>149.95391102761903</v>
      </c>
      <c r="M7">
        <v>1.8249</v>
      </c>
      <c r="N7" s="2">
        <v>0.10271557068698838</v>
      </c>
      <c r="O7">
        <v>3.9399999999999998E-2</v>
      </c>
      <c r="P7" s="16">
        <f t="shared" ref="P7:R7" si="6">AVERAGE(J7:J9)</f>
        <v>3.2689933303170768</v>
      </c>
      <c r="Q7" s="16">
        <f t="shared" si="6"/>
        <v>31.779395420539142</v>
      </c>
      <c r="R7" s="16">
        <f t="shared" si="6"/>
        <v>150.6563772528651</v>
      </c>
    </row>
    <row r="8" spans="1:18" ht="24" x14ac:dyDescent="0.3">
      <c r="A8" s="1" t="s">
        <v>41</v>
      </c>
      <c r="B8" s="4">
        <v>20</v>
      </c>
      <c r="C8" s="4">
        <v>1</v>
      </c>
      <c r="D8" s="5">
        <v>0.19400000000000001</v>
      </c>
      <c r="E8" s="5">
        <v>0.193</v>
      </c>
      <c r="F8" s="5">
        <f t="shared" si="0"/>
        <v>0.19350000000000001</v>
      </c>
      <c r="G8" s="2">
        <f t="shared" si="1"/>
        <v>19.057131500000001</v>
      </c>
      <c r="H8" s="2">
        <f t="shared" si="2"/>
        <v>0.30011230708661418</v>
      </c>
      <c r="I8" s="2">
        <f t="shared" si="3"/>
        <v>6.0022461417322841</v>
      </c>
      <c r="J8" s="2">
        <f t="shared" si="4"/>
        <v>3.2101006213136616</v>
      </c>
      <c r="K8" s="2">
        <f t="shared" si="4"/>
        <v>30.501856811353758</v>
      </c>
      <c r="L8" s="2">
        <f t="shared" si="5"/>
        <v>151.19007913683336</v>
      </c>
      <c r="M8">
        <v>1.8697999999999999</v>
      </c>
      <c r="N8" s="2">
        <v>0.10524279361637946</v>
      </c>
      <c r="O8">
        <v>3.9699999999999999E-2</v>
      </c>
      <c r="P8" s="17"/>
      <c r="Q8" s="17"/>
      <c r="R8" s="17"/>
    </row>
    <row r="9" spans="1:18" ht="24" x14ac:dyDescent="0.3">
      <c r="A9" s="1" t="s">
        <v>42</v>
      </c>
      <c r="B9" s="4">
        <v>20</v>
      </c>
      <c r="C9" s="4">
        <v>1</v>
      </c>
      <c r="D9" s="5">
        <v>0.19400000000000001</v>
      </c>
      <c r="E9" s="5">
        <v>0.19400000000000001</v>
      </c>
      <c r="F9" s="5">
        <f t="shared" si="0"/>
        <v>0.19400000000000001</v>
      </c>
      <c r="G9" s="2">
        <f t="shared" si="1"/>
        <v>19.106906000000002</v>
      </c>
      <c r="H9" s="2">
        <f t="shared" si="2"/>
        <v>0.30089615748031501</v>
      </c>
      <c r="I9" s="2">
        <f t="shared" si="3"/>
        <v>6.0179231496063004</v>
      </c>
      <c r="J9" s="2">
        <f t="shared" si="4"/>
        <v>3.3593408226003683</v>
      </c>
      <c r="K9" s="2">
        <f t="shared" si="4"/>
        <v>33.316876991559454</v>
      </c>
      <c r="L9" s="2">
        <f t="shared" si="5"/>
        <v>150.82514159414288</v>
      </c>
      <c r="M9">
        <v>1.7914000000000001</v>
      </c>
      <c r="N9" s="2">
        <v>0.10083000346795495</v>
      </c>
      <c r="O9">
        <v>3.9899999999999998E-2</v>
      </c>
      <c r="P9" s="17"/>
      <c r="Q9" s="17"/>
      <c r="R9" s="17"/>
    </row>
    <row r="10" spans="1:18" ht="24" x14ac:dyDescent="0.3">
      <c r="A10" s="1" t="s">
        <v>43</v>
      </c>
      <c r="B10" s="4">
        <v>20</v>
      </c>
      <c r="C10" s="6">
        <v>1</v>
      </c>
      <c r="D10" s="5">
        <v>0.29399999999999998</v>
      </c>
      <c r="E10" s="5">
        <v>0.28899999999999998</v>
      </c>
      <c r="F10" s="5">
        <f t="shared" si="0"/>
        <v>0.29149999999999998</v>
      </c>
      <c r="G10" s="2">
        <f t="shared" si="1"/>
        <v>28.8129335</v>
      </c>
      <c r="H10" s="2">
        <f t="shared" si="2"/>
        <v>0.45374698425196852</v>
      </c>
      <c r="I10" s="2">
        <f t="shared" si="3"/>
        <v>9.0749396850393698</v>
      </c>
      <c r="J10" s="2">
        <f t="shared" si="4"/>
        <v>4.6229952547322313</v>
      </c>
      <c r="K10" s="2">
        <f t="shared" si="4"/>
        <v>41.841373828442308</v>
      </c>
      <c r="L10" s="2">
        <f t="shared" si="5"/>
        <v>183.3321148492802</v>
      </c>
      <c r="M10">
        <v>1.9630000000000001</v>
      </c>
      <c r="N10" s="2">
        <v>0.11048861047649636</v>
      </c>
      <c r="O10">
        <v>4.9500000000000002E-2</v>
      </c>
      <c r="P10" s="16">
        <f>AVERAGE(J10:J12)</f>
        <v>4.9313891396738052</v>
      </c>
      <c r="Q10" s="16">
        <f t="shared" ref="Q10:R10" si="7">AVERAGE(K10:K12)</f>
        <v>49.843077116349242</v>
      </c>
      <c r="R10" s="16">
        <f t="shared" si="7"/>
        <v>192.39176614239364</v>
      </c>
    </row>
    <row r="11" spans="1:18" ht="24" x14ac:dyDescent="0.3">
      <c r="A11" s="1" t="s">
        <v>44</v>
      </c>
      <c r="B11" s="4">
        <v>20</v>
      </c>
      <c r="C11" s="6">
        <v>1</v>
      </c>
      <c r="D11" s="5">
        <v>0.27500000000000002</v>
      </c>
      <c r="E11" s="5">
        <v>0.27900000000000003</v>
      </c>
      <c r="F11" s="5">
        <f t="shared" si="0"/>
        <v>0.27700000000000002</v>
      </c>
      <c r="G11" s="2">
        <f t="shared" si="1"/>
        <v>27.369473000000003</v>
      </c>
      <c r="H11" s="2">
        <f t="shared" si="2"/>
        <v>0.43101532283464572</v>
      </c>
      <c r="I11" s="2">
        <f t="shared" si="3"/>
        <v>8.620306456692914</v>
      </c>
      <c r="J11" s="2">
        <f t="shared" si="4"/>
        <v>5.1140878361965552</v>
      </c>
      <c r="K11" s="2">
        <f>J11/N11</f>
        <v>53.903435812757678</v>
      </c>
      <c r="L11" s="2">
        <f t="shared" si="5"/>
        <v>201.40902936198398</v>
      </c>
      <c r="M11">
        <v>1.6856</v>
      </c>
      <c r="N11" s="2">
        <v>9.4874988191126969E-2</v>
      </c>
      <c r="O11">
        <v>4.2799999999999998E-2</v>
      </c>
      <c r="P11" s="17"/>
      <c r="Q11" s="17"/>
      <c r="R11" s="17"/>
    </row>
    <row r="12" spans="1:18" ht="24" x14ac:dyDescent="0.3">
      <c r="A12" s="1" t="s">
        <v>45</v>
      </c>
      <c r="B12" s="4">
        <v>20</v>
      </c>
      <c r="C12" s="6">
        <v>1</v>
      </c>
      <c r="D12" s="5">
        <v>0.27400000000000002</v>
      </c>
      <c r="E12" s="5">
        <v>0.26900000000000002</v>
      </c>
      <c r="F12" s="5">
        <f t="shared" si="0"/>
        <v>0.27150000000000002</v>
      </c>
      <c r="G12" s="2">
        <f t="shared" si="1"/>
        <v>26.821953500000003</v>
      </c>
      <c r="H12" s="2">
        <f>G12/63.5</f>
        <v>0.42239296850393704</v>
      </c>
      <c r="I12" s="2">
        <f>H12*B12</f>
        <v>8.4478593700787403</v>
      </c>
      <c r="J12" s="2">
        <f t="shared" si="4"/>
        <v>5.057084328092631</v>
      </c>
      <c r="K12" s="2">
        <f t="shared" si="4"/>
        <v>53.784421707847727</v>
      </c>
      <c r="L12" s="2">
        <f t="shared" si="5"/>
        <v>192.43415421591664</v>
      </c>
      <c r="M12">
        <v>1.6705000000000001</v>
      </c>
      <c r="N12" s="2">
        <v>9.4025075802846234E-2</v>
      </c>
      <c r="O12">
        <v>4.3900000000000002E-2</v>
      </c>
      <c r="P12" s="17"/>
      <c r="Q12" s="17"/>
      <c r="R12" s="17"/>
    </row>
    <row r="13" spans="1:18" ht="20.25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26.25" x14ac:dyDescent="0.4">
      <c r="A14" s="18" t="s">
        <v>64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</row>
    <row r="15" spans="1:18" ht="81" x14ac:dyDescent="0.3">
      <c r="A15" s="2" t="s">
        <v>0</v>
      </c>
      <c r="B15" s="2" t="s">
        <v>21</v>
      </c>
      <c r="C15" s="2" t="s">
        <v>22</v>
      </c>
      <c r="D15" s="2" t="s">
        <v>23</v>
      </c>
      <c r="E15" s="2" t="s">
        <v>24</v>
      </c>
      <c r="F15" s="2" t="s">
        <v>25</v>
      </c>
      <c r="G15" s="2" t="s">
        <v>26</v>
      </c>
      <c r="H15" s="2" t="s">
        <v>27</v>
      </c>
      <c r="I15" s="2" t="s">
        <v>28</v>
      </c>
      <c r="J15" s="2" t="s">
        <v>52</v>
      </c>
      <c r="K15" s="2" t="s">
        <v>53</v>
      </c>
      <c r="L15" s="2" t="s">
        <v>54</v>
      </c>
      <c r="M15" s="2" t="s">
        <v>3</v>
      </c>
      <c r="N15" s="2" t="s">
        <v>4</v>
      </c>
      <c r="O15" s="2" t="s">
        <v>49</v>
      </c>
      <c r="P15" s="3" t="s">
        <v>34</v>
      </c>
      <c r="Q15" s="3" t="s">
        <v>35</v>
      </c>
      <c r="R15" s="3" t="s">
        <v>36</v>
      </c>
    </row>
    <row r="16" spans="1:18" ht="24" x14ac:dyDescent="0.3">
      <c r="A16" s="1" t="s">
        <v>37</v>
      </c>
      <c r="B16" s="4">
        <v>20</v>
      </c>
      <c r="C16" s="4">
        <v>5</v>
      </c>
      <c r="D16" s="5">
        <v>0.17699999999999999</v>
      </c>
      <c r="E16" s="5">
        <v>0.17799999999999999</v>
      </c>
      <c r="F16" s="5">
        <f>AVERAGE(D16:E16)</f>
        <v>0.17749999999999999</v>
      </c>
      <c r="G16" s="2">
        <f>(F16*99.549-0.2056)/C16</f>
        <v>3.4928694999999998</v>
      </c>
      <c r="H16" s="2">
        <f>G16/63.5</f>
        <v>5.5005818897637795E-2</v>
      </c>
      <c r="I16" s="2">
        <f>H16*B16</f>
        <v>1.1001163779527559</v>
      </c>
      <c r="J16" s="2">
        <f>I16/M16</f>
        <v>0.46111005866072419</v>
      </c>
      <c r="K16" s="2">
        <f>I16/N16</f>
        <v>4.5243395804908708</v>
      </c>
      <c r="L16" s="2">
        <f>I16/O16</f>
        <v>11.944803235100498</v>
      </c>
      <c r="M16">
        <v>2.3858000000000001</v>
      </c>
      <c r="N16" s="2">
        <v>0.24315512979982776</v>
      </c>
      <c r="O16">
        <v>9.2100000000000001E-2</v>
      </c>
      <c r="P16" s="16">
        <f>AVERAGE(J16:J18)</f>
        <v>0.46963010376415615</v>
      </c>
      <c r="Q16" s="16">
        <f>AVERAGE(K16:K18)</f>
        <v>4.6079369268618962</v>
      </c>
      <c r="R16" s="16">
        <f>AVERAGE(L16:L18)</f>
        <v>13.288594405728446</v>
      </c>
    </row>
    <row r="17" spans="1:18" ht="24" x14ac:dyDescent="0.3">
      <c r="A17" s="1" t="s">
        <v>38</v>
      </c>
      <c r="B17" s="4">
        <v>20</v>
      </c>
      <c r="C17" s="4">
        <v>5</v>
      </c>
      <c r="D17" s="5">
        <v>0.17</v>
      </c>
      <c r="E17" s="5">
        <v>0.17199999999999999</v>
      </c>
      <c r="F17" s="5">
        <f t="shared" ref="F17:F24" si="8">AVERAGE(D17:E17)</f>
        <v>0.17099999999999999</v>
      </c>
      <c r="G17" s="2">
        <f t="shared" ref="G17:G24" si="9">(F17*99.549-0.2056)/C17</f>
        <v>3.3634557999999997</v>
      </c>
      <c r="H17" s="2">
        <f t="shared" ref="H17:H23" si="10">G17/63.5</f>
        <v>5.296780787401574E-2</v>
      </c>
      <c r="I17" s="2">
        <f t="shared" ref="I17:I23" si="11">H17*B17</f>
        <v>1.0593561574803148</v>
      </c>
      <c r="J17" s="2">
        <f t="shared" ref="J17:J23" si="12">I17/M17</f>
        <v>0.41674121065315295</v>
      </c>
      <c r="K17" s="2">
        <f t="shared" ref="K17:K23" si="13">I17/N17</f>
        <v>4.0889994021298115</v>
      </c>
      <c r="L17" s="2">
        <f t="shared" ref="L17:L24" si="14">I17/O17</f>
        <v>12.065559880185816</v>
      </c>
      <c r="M17">
        <v>2.5419999999999998</v>
      </c>
      <c r="N17" s="2">
        <v>0.25907466675796886</v>
      </c>
      <c r="O17">
        <v>8.7800000000000003E-2</v>
      </c>
      <c r="P17" s="17"/>
      <c r="Q17" s="17"/>
      <c r="R17" s="17"/>
    </row>
    <row r="18" spans="1:18" ht="24" x14ac:dyDescent="0.3">
      <c r="A18" s="1" t="s">
        <v>39</v>
      </c>
      <c r="B18" s="4">
        <v>20</v>
      </c>
      <c r="C18" s="4">
        <v>5</v>
      </c>
      <c r="D18" s="5">
        <v>0.17399999999999999</v>
      </c>
      <c r="E18" s="5">
        <v>0.17399999999999999</v>
      </c>
      <c r="F18" s="5">
        <f t="shared" si="8"/>
        <v>0.17399999999999999</v>
      </c>
      <c r="G18" s="2">
        <f t="shared" si="9"/>
        <v>3.4231851999999998</v>
      </c>
      <c r="H18" s="2">
        <f t="shared" si="10"/>
        <v>5.3908428346456691E-2</v>
      </c>
      <c r="I18" s="2">
        <f t="shared" si="11"/>
        <v>1.0781685669291339</v>
      </c>
      <c r="J18" s="2">
        <f t="shared" si="12"/>
        <v>0.53103904197859131</v>
      </c>
      <c r="K18" s="2">
        <f t="shared" si="13"/>
        <v>5.210471797965007</v>
      </c>
      <c r="L18" s="2">
        <f t="shared" si="14"/>
        <v>15.855420101899027</v>
      </c>
      <c r="M18">
        <v>2.0303</v>
      </c>
      <c r="N18" s="2">
        <v>0.20692340516078056</v>
      </c>
      <c r="O18">
        <v>6.8000000000000005E-2</v>
      </c>
      <c r="P18" s="17"/>
      <c r="Q18" s="17"/>
      <c r="R18" s="17"/>
    </row>
    <row r="19" spans="1:18" ht="24" x14ac:dyDescent="0.3">
      <c r="A19" s="1" t="s">
        <v>40</v>
      </c>
      <c r="B19" s="4">
        <v>20</v>
      </c>
      <c r="C19" s="4">
        <v>1</v>
      </c>
      <c r="D19" s="5">
        <v>0.185</v>
      </c>
      <c r="E19" s="5">
        <v>0.189</v>
      </c>
      <c r="F19" s="5">
        <f t="shared" si="8"/>
        <v>0.187</v>
      </c>
      <c r="G19" s="2">
        <f t="shared" si="9"/>
        <v>18.410063000000001</v>
      </c>
      <c r="H19" s="2">
        <f t="shared" si="10"/>
        <v>0.28992225196850396</v>
      </c>
      <c r="I19" s="2">
        <f t="shared" si="11"/>
        <v>5.7984450393700797</v>
      </c>
      <c r="J19" s="2">
        <f t="shared" si="12"/>
        <v>2.2246096448763013</v>
      </c>
      <c r="K19" s="2">
        <f t="shared" si="13"/>
        <v>21.827520953866546</v>
      </c>
      <c r="L19" s="2">
        <f t="shared" si="14"/>
        <v>63.78927436050693</v>
      </c>
      <c r="M19">
        <v>2.6065</v>
      </c>
      <c r="N19" s="2">
        <v>0.26564835519458924</v>
      </c>
      <c r="O19">
        <v>9.0899999999999995E-2</v>
      </c>
      <c r="P19" s="16">
        <f t="shared" ref="P19:R19" si="15">AVERAGE(J19:J21)</f>
        <v>2.2659341954423682</v>
      </c>
      <c r="Q19" s="16">
        <f t="shared" si="15"/>
        <v>22.232990963163434</v>
      </c>
      <c r="R19" s="16">
        <f t="shared" si="15"/>
        <v>63.767228696386958</v>
      </c>
    </row>
    <row r="20" spans="1:18" ht="24" x14ac:dyDescent="0.3">
      <c r="A20" s="1" t="s">
        <v>41</v>
      </c>
      <c r="B20" s="4">
        <v>20</v>
      </c>
      <c r="C20" s="4">
        <v>1</v>
      </c>
      <c r="D20" s="5">
        <v>0.19600000000000001</v>
      </c>
      <c r="E20" s="5">
        <v>0.19600000000000001</v>
      </c>
      <c r="F20" s="5">
        <f t="shared" si="8"/>
        <v>0.19600000000000001</v>
      </c>
      <c r="G20" s="2">
        <f t="shared" si="9"/>
        <v>19.306004000000001</v>
      </c>
      <c r="H20" s="2">
        <f t="shared" si="10"/>
        <v>0.30403155905511814</v>
      </c>
      <c r="I20" s="2">
        <f t="shared" si="11"/>
        <v>6.0806311811023628</v>
      </c>
      <c r="J20" s="2">
        <f t="shared" si="12"/>
        <v>2.28724136960781</v>
      </c>
      <c r="K20" s="2">
        <f t="shared" si="13"/>
        <v>22.442053614507699</v>
      </c>
      <c r="L20" s="2">
        <f t="shared" si="14"/>
        <v>62.686919392807859</v>
      </c>
      <c r="M20">
        <v>2.6585000000000001</v>
      </c>
      <c r="N20" s="2">
        <v>0.27094807300395762</v>
      </c>
      <c r="O20">
        <v>9.7000000000000003E-2</v>
      </c>
      <c r="P20" s="17"/>
      <c r="Q20" s="17"/>
      <c r="R20" s="17"/>
    </row>
    <row r="21" spans="1:18" ht="24" x14ac:dyDescent="0.3">
      <c r="A21" s="1" t="s">
        <v>42</v>
      </c>
      <c r="B21" s="4">
        <v>20</v>
      </c>
      <c r="C21" s="4">
        <v>1</v>
      </c>
      <c r="D21" s="5">
        <v>0.19600000000000001</v>
      </c>
      <c r="E21" s="5">
        <v>0.19600000000000001</v>
      </c>
      <c r="F21" s="5">
        <f t="shared" si="8"/>
        <v>0.19600000000000001</v>
      </c>
      <c r="G21" s="2">
        <f t="shared" si="9"/>
        <v>19.306004000000001</v>
      </c>
      <c r="H21" s="2">
        <f t="shared" si="10"/>
        <v>0.30403155905511814</v>
      </c>
      <c r="I21" s="2">
        <f t="shared" si="11"/>
        <v>6.0806311811023628</v>
      </c>
      <c r="J21" s="2">
        <f t="shared" si="12"/>
        <v>2.2859515718429932</v>
      </c>
      <c r="K21" s="2">
        <f t="shared" si="13"/>
        <v>22.429398321116057</v>
      </c>
      <c r="L21" s="2">
        <f t="shared" si="14"/>
        <v>64.825492335846093</v>
      </c>
      <c r="M21">
        <v>2.66</v>
      </c>
      <c r="N21" s="2">
        <v>0.27110094947922786</v>
      </c>
      <c r="O21">
        <v>9.3799999999999994E-2</v>
      </c>
      <c r="P21" s="17"/>
      <c r="Q21" s="17"/>
      <c r="R21" s="17"/>
    </row>
    <row r="22" spans="1:18" ht="24" x14ac:dyDescent="0.3">
      <c r="A22" s="1" t="s">
        <v>43</v>
      </c>
      <c r="B22" s="4">
        <v>20</v>
      </c>
      <c r="C22" s="4">
        <v>1</v>
      </c>
      <c r="D22" s="5">
        <v>0.33800000000000002</v>
      </c>
      <c r="E22" s="5">
        <v>0.34</v>
      </c>
      <c r="F22" s="5">
        <f t="shared" si="8"/>
        <v>0.33900000000000002</v>
      </c>
      <c r="G22" s="2">
        <f t="shared" si="9"/>
        <v>33.541511000000007</v>
      </c>
      <c r="H22" s="2">
        <f t="shared" si="10"/>
        <v>0.52821277165354341</v>
      </c>
      <c r="I22" s="2">
        <f t="shared" si="11"/>
        <v>10.564255433070869</v>
      </c>
      <c r="J22" s="2">
        <f t="shared" si="12"/>
        <v>3.9703305145335497</v>
      </c>
      <c r="K22" s="2">
        <f t="shared" si="13"/>
        <v>38.956260348577082</v>
      </c>
      <c r="L22" s="2">
        <f>I22/O22</f>
        <v>122.41315681426268</v>
      </c>
      <c r="M22">
        <v>2.6608000000000001</v>
      </c>
      <c r="N22" s="2">
        <v>0.27118248359937197</v>
      </c>
      <c r="O22">
        <v>8.6300000000000002E-2</v>
      </c>
      <c r="P22" s="16">
        <f t="shared" ref="P22:R22" si="16">AVERAGE(J22:J24)</f>
        <v>4.2605590514852638</v>
      </c>
      <c r="Q22" s="16">
        <f t="shared" si="16"/>
        <v>41.803937237110858</v>
      </c>
      <c r="R22" s="16">
        <f t="shared" si="16"/>
        <v>132.26969775898519</v>
      </c>
    </row>
    <row r="23" spans="1:18" ht="24" x14ac:dyDescent="0.3">
      <c r="A23" s="1" t="s">
        <v>44</v>
      </c>
      <c r="B23" s="4">
        <v>20</v>
      </c>
      <c r="C23" s="4">
        <v>1</v>
      </c>
      <c r="D23" s="5">
        <v>0.34300000000000003</v>
      </c>
      <c r="E23" s="5">
        <v>0.34100000000000003</v>
      </c>
      <c r="F23" s="5">
        <f t="shared" si="8"/>
        <v>0.34200000000000003</v>
      </c>
      <c r="G23" s="2">
        <f t="shared" si="9"/>
        <v>33.84015800000001</v>
      </c>
      <c r="H23" s="2">
        <f t="shared" si="10"/>
        <v>0.53291587401574814</v>
      </c>
      <c r="I23" s="2">
        <f t="shared" si="11"/>
        <v>10.658317480314963</v>
      </c>
      <c r="J23" s="2">
        <f t="shared" si="12"/>
        <v>4.4983191864248173</v>
      </c>
      <c r="K23" s="2">
        <f t="shared" si="13"/>
        <v>44.136802393629502</v>
      </c>
      <c r="L23" s="2">
        <f t="shared" si="14"/>
        <v>129.66322968752996</v>
      </c>
      <c r="M23">
        <v>2.3694000000000002</v>
      </c>
      <c r="N23" s="2">
        <v>0.24148368033687312</v>
      </c>
      <c r="O23">
        <v>8.2199999999999995E-2</v>
      </c>
      <c r="P23" s="17"/>
      <c r="Q23" s="17"/>
      <c r="R23" s="17"/>
    </row>
    <row r="24" spans="1:18" ht="24" x14ac:dyDescent="0.3">
      <c r="A24" s="1" t="s">
        <v>45</v>
      </c>
      <c r="B24" s="4">
        <v>20</v>
      </c>
      <c r="C24" s="4">
        <v>1</v>
      </c>
      <c r="D24" s="5">
        <v>0.33100000000000002</v>
      </c>
      <c r="E24" s="5">
        <v>0.33600000000000002</v>
      </c>
      <c r="F24" s="5">
        <f t="shared" si="8"/>
        <v>0.33350000000000002</v>
      </c>
      <c r="G24" s="2">
        <f t="shared" si="9"/>
        <v>32.993991500000007</v>
      </c>
      <c r="H24" s="2">
        <f>G24/63.5</f>
        <v>0.51959041732283473</v>
      </c>
      <c r="I24" s="2">
        <f>H24*B24</f>
        <v>10.391808346456695</v>
      </c>
      <c r="J24" s="2">
        <f>I24/M24</f>
        <v>4.3130274534974244</v>
      </c>
      <c r="K24" s="2">
        <f>I24/N24</f>
        <v>42.318748969125984</v>
      </c>
      <c r="L24" s="2">
        <f t="shared" si="14"/>
        <v>144.73270677516288</v>
      </c>
      <c r="M24">
        <v>2.4094000000000002</v>
      </c>
      <c r="N24" s="2">
        <v>0.24556038634407956</v>
      </c>
      <c r="O24">
        <v>7.1800000000000003E-2</v>
      </c>
      <c r="P24" s="17"/>
      <c r="Q24" s="17"/>
      <c r="R24" s="17"/>
    </row>
    <row r="27" spans="1:18" ht="20.25" x14ac:dyDescent="0.3">
      <c r="A27" s="7" t="s">
        <v>51</v>
      </c>
    </row>
    <row r="28" spans="1:18" x14ac:dyDescent="0.25">
      <c r="A28">
        <v>1.8</v>
      </c>
      <c r="B28">
        <f>A28*10</f>
        <v>18</v>
      </c>
      <c r="C28">
        <v>0.184</v>
      </c>
    </row>
    <row r="29" spans="1:18" x14ac:dyDescent="0.25">
      <c r="A29">
        <v>2.2000000000000002</v>
      </c>
      <c r="B29">
        <f t="shared" ref="B29:B33" si="17">A29*10</f>
        <v>22</v>
      </c>
      <c r="C29">
        <v>0.221</v>
      </c>
    </row>
    <row r="30" spans="1:18" x14ac:dyDescent="0.25">
      <c r="A30">
        <v>2.6</v>
      </c>
      <c r="B30">
        <f t="shared" si="17"/>
        <v>26</v>
      </c>
      <c r="C30">
        <v>0.26400000000000001</v>
      </c>
    </row>
    <row r="31" spans="1:18" x14ac:dyDescent="0.25">
      <c r="A31">
        <v>3</v>
      </c>
      <c r="B31">
        <f t="shared" si="17"/>
        <v>30</v>
      </c>
      <c r="C31">
        <v>0.30399999999999999</v>
      </c>
    </row>
    <row r="32" spans="1:18" x14ac:dyDescent="0.25">
      <c r="A32">
        <v>3.4</v>
      </c>
      <c r="B32">
        <f t="shared" si="17"/>
        <v>34</v>
      </c>
      <c r="C32">
        <v>0.34300000000000003</v>
      </c>
    </row>
    <row r="33" spans="1:3" x14ac:dyDescent="0.25">
      <c r="A33">
        <v>3.8</v>
      </c>
      <c r="B33">
        <f t="shared" si="17"/>
        <v>38</v>
      </c>
      <c r="C33">
        <v>0.38400000000000001</v>
      </c>
    </row>
  </sheetData>
  <mergeCells count="20">
    <mergeCell ref="A2:R2"/>
    <mergeCell ref="P4:P6"/>
    <mergeCell ref="Q4:Q6"/>
    <mergeCell ref="R4:R6"/>
    <mergeCell ref="P7:P9"/>
    <mergeCell ref="Q7:Q9"/>
    <mergeCell ref="R7:R9"/>
    <mergeCell ref="P10:P12"/>
    <mergeCell ref="Q10:Q12"/>
    <mergeCell ref="R10:R12"/>
    <mergeCell ref="A14:R14"/>
    <mergeCell ref="P16:P18"/>
    <mergeCell ref="Q16:Q18"/>
    <mergeCell ref="R16:R18"/>
    <mergeCell ref="P19:P21"/>
    <mergeCell ref="Q19:Q21"/>
    <mergeCell ref="R19:R21"/>
    <mergeCell ref="P22:P24"/>
    <mergeCell ref="Q22:Q24"/>
    <mergeCell ref="R22:R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Массы растений</vt:lpstr>
      <vt:lpstr>Сорбция по растворам</vt:lpstr>
      <vt:lpstr>Десорбция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Никушин</dc:creator>
  <cp:lastModifiedBy>Admin</cp:lastModifiedBy>
  <dcterms:created xsi:type="dcterms:W3CDTF">2015-06-05T18:19:34Z</dcterms:created>
  <dcterms:modified xsi:type="dcterms:W3CDTF">2021-08-05T16:29:36Z</dcterms:modified>
</cp:coreProperties>
</file>