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ikus\OneDrive\Рабочий стол\Аспирантура\Диссертация\Опыты ВИКА 9 растений\"/>
    </mc:Choice>
  </mc:AlternateContent>
  <xr:revisionPtr revIDLastSave="0" documentId="13_ncr:1_{8A49DA73-9D78-4654-A835-4E02707B0662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Массы растений" sheetId="1" r:id="rId1"/>
    <sheet name="Сорбция по растворам" sheetId="2" r:id="rId2"/>
    <sheet name="Десорбция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2" i="3" l="1"/>
  <c r="J22" i="3"/>
  <c r="K22" i="3"/>
  <c r="K4" i="1"/>
  <c r="K5" i="1"/>
  <c r="K6" i="1"/>
  <c r="K7" i="1"/>
  <c r="K8" i="1"/>
  <c r="K9" i="1"/>
  <c r="K10" i="1"/>
  <c r="K11" i="1"/>
  <c r="K12" i="1"/>
  <c r="J5" i="1"/>
  <c r="J6" i="1"/>
  <c r="J7" i="1"/>
  <c r="J8" i="1"/>
  <c r="J9" i="1"/>
  <c r="J10" i="1"/>
  <c r="J11" i="1"/>
  <c r="J12" i="1"/>
  <c r="J4" i="1"/>
  <c r="G23" i="3" l="1"/>
  <c r="G5" i="3"/>
  <c r="G6" i="3"/>
  <c r="B28" i="3"/>
  <c r="B29" i="3"/>
  <c r="B30" i="3"/>
  <c r="B31" i="3"/>
  <c r="B32" i="3"/>
  <c r="F24" i="3"/>
  <c r="G24" i="3" s="1"/>
  <c r="F23" i="3"/>
  <c r="F22" i="3"/>
  <c r="G22" i="3" s="1"/>
  <c r="F21" i="3"/>
  <c r="G21" i="3" s="1"/>
  <c r="F20" i="3"/>
  <c r="G20" i="3" s="1"/>
  <c r="F19" i="3"/>
  <c r="G19" i="3" s="1"/>
  <c r="F18" i="3"/>
  <c r="G18" i="3" s="1"/>
  <c r="F17" i="3"/>
  <c r="G17" i="3" s="1"/>
  <c r="F16" i="3"/>
  <c r="G16" i="3" s="1"/>
  <c r="F10" i="3"/>
  <c r="G10" i="3" s="1"/>
  <c r="F9" i="3"/>
  <c r="G9" i="3" s="1"/>
  <c r="F8" i="3"/>
  <c r="G8" i="3" s="1"/>
  <c r="F7" i="3"/>
  <c r="G7" i="3" s="1"/>
  <c r="F6" i="3"/>
  <c r="F5" i="3"/>
  <c r="F4" i="3"/>
  <c r="G4" i="3" s="1"/>
  <c r="E5" i="1"/>
  <c r="E6" i="1"/>
  <c r="E7" i="1"/>
  <c r="E8" i="1"/>
  <c r="E9" i="1"/>
  <c r="E10" i="1"/>
  <c r="E11" i="1"/>
  <c r="E12" i="1"/>
  <c r="E4" i="1"/>
  <c r="D5" i="1"/>
  <c r="D6" i="1"/>
  <c r="D7" i="1"/>
  <c r="D8" i="1"/>
  <c r="D9" i="1"/>
  <c r="D10" i="1"/>
  <c r="D11" i="1"/>
  <c r="D12" i="1"/>
  <c r="D4" i="1"/>
  <c r="H23" i="3" l="1"/>
  <c r="I23" i="3" s="1"/>
  <c r="H22" i="3"/>
  <c r="H21" i="3"/>
  <c r="I21" i="3" s="1"/>
  <c r="H19" i="3"/>
  <c r="I19" i="3" s="1"/>
  <c r="H17" i="3"/>
  <c r="I17" i="3" s="1"/>
  <c r="H10" i="3"/>
  <c r="I10" i="3" s="1"/>
  <c r="H7" i="3"/>
  <c r="I7" i="3" s="1"/>
  <c r="H5" i="3"/>
  <c r="I5" i="3" s="1"/>
  <c r="H4" i="3"/>
  <c r="I4" i="3" s="1"/>
  <c r="H18" i="3"/>
  <c r="I18" i="3" s="1"/>
  <c r="J18" i="3" s="1"/>
  <c r="H20" i="3"/>
  <c r="I20" i="3" s="1"/>
  <c r="J20" i="3" s="1"/>
  <c r="H24" i="3"/>
  <c r="I24" i="3" s="1"/>
  <c r="H16" i="3"/>
  <c r="I16" i="3" s="1"/>
  <c r="H9" i="3"/>
  <c r="I9" i="3" s="1"/>
  <c r="H6" i="3"/>
  <c r="I6" i="3" s="1"/>
  <c r="H8" i="3"/>
  <c r="I8" i="3" s="1"/>
  <c r="F11" i="3"/>
  <c r="G11" i="3" s="1"/>
  <c r="F12" i="3"/>
  <c r="G12" i="3" s="1"/>
  <c r="F28" i="2"/>
  <c r="F29" i="2"/>
  <c r="F30" i="2"/>
  <c r="F31" i="2"/>
  <c r="F27" i="2"/>
  <c r="J5" i="3" l="1"/>
  <c r="L5" i="3"/>
  <c r="K5" i="3"/>
  <c r="J8" i="3"/>
  <c r="L8" i="3"/>
  <c r="K8" i="3"/>
  <c r="L4" i="3"/>
  <c r="R4" i="3" s="1"/>
  <c r="K4" i="3"/>
  <c r="J4" i="3"/>
  <c r="J7" i="3"/>
  <c r="L7" i="3"/>
  <c r="R7" i="3" s="1"/>
  <c r="K7" i="3"/>
  <c r="Q7" i="3" s="1"/>
  <c r="J6" i="3"/>
  <c r="L6" i="3"/>
  <c r="K6" i="3"/>
  <c r="J9" i="3"/>
  <c r="K9" i="3"/>
  <c r="L9" i="3"/>
  <c r="J10" i="3"/>
  <c r="L10" i="3"/>
  <c r="K10" i="3"/>
  <c r="L16" i="3"/>
  <c r="J16" i="3"/>
  <c r="K16" i="3"/>
  <c r="K20" i="3"/>
  <c r="L24" i="3"/>
  <c r="K24" i="3"/>
  <c r="J24" i="3"/>
  <c r="L23" i="3"/>
  <c r="J23" i="3"/>
  <c r="K23" i="3"/>
  <c r="L22" i="3"/>
  <c r="R22" i="3" s="1"/>
  <c r="J21" i="3"/>
  <c r="P19" i="3" s="1"/>
  <c r="L21" i="3"/>
  <c r="K21" i="3"/>
  <c r="L20" i="3"/>
  <c r="J19" i="3"/>
  <c r="K19" i="3"/>
  <c r="L19" i="3"/>
  <c r="R19" i="3" s="1"/>
  <c r="L18" i="3"/>
  <c r="K18" i="3"/>
  <c r="J17" i="3"/>
  <c r="L17" i="3"/>
  <c r="K17" i="3"/>
  <c r="H12" i="3"/>
  <c r="I12" i="3" s="1"/>
  <c r="H11" i="3"/>
  <c r="I11" i="3" s="1"/>
  <c r="B31" i="2"/>
  <c r="B28" i="2"/>
  <c r="B29" i="2"/>
  <c r="B30" i="2"/>
  <c r="B27" i="2"/>
  <c r="P30" i="2"/>
  <c r="Q30" i="2" s="1"/>
  <c r="P29" i="2"/>
  <c r="Q29" i="2" s="1"/>
  <c r="P28" i="2"/>
  <c r="Q28" i="2" s="1"/>
  <c r="G23" i="2"/>
  <c r="H23" i="2" s="1"/>
  <c r="G22" i="2"/>
  <c r="H22" i="2" s="1"/>
  <c r="G21" i="2"/>
  <c r="H21" i="2" s="1"/>
  <c r="G20" i="2"/>
  <c r="H20" i="2" s="1"/>
  <c r="G19" i="2"/>
  <c r="H19" i="2" s="1"/>
  <c r="G18" i="2"/>
  <c r="H18" i="2" s="1"/>
  <c r="G17" i="2"/>
  <c r="H17" i="2" s="1"/>
  <c r="G16" i="2"/>
  <c r="H16" i="2" s="1"/>
  <c r="G15" i="2"/>
  <c r="H15" i="2" s="1"/>
  <c r="G11" i="2"/>
  <c r="H11" i="2" s="1"/>
  <c r="G10" i="2"/>
  <c r="H10" i="2" s="1"/>
  <c r="G9" i="2"/>
  <c r="H9" i="2" s="1"/>
  <c r="G8" i="2"/>
  <c r="H8" i="2" s="1"/>
  <c r="G7" i="2"/>
  <c r="H7" i="2" s="1"/>
  <c r="G6" i="2"/>
  <c r="H6" i="2" s="1"/>
  <c r="G5" i="2"/>
  <c r="H5" i="2" s="1"/>
  <c r="G4" i="2"/>
  <c r="H4" i="2" s="1"/>
  <c r="G3" i="2"/>
  <c r="H3" i="2" s="1"/>
  <c r="Q16" i="3" l="1"/>
  <c r="Q22" i="3"/>
  <c r="J12" i="3"/>
  <c r="L12" i="3"/>
  <c r="K12" i="3"/>
  <c r="J11" i="3"/>
  <c r="P10" i="3" s="1"/>
  <c r="L11" i="3"/>
  <c r="K11" i="3"/>
  <c r="Q10" i="3" s="1"/>
  <c r="R16" i="3"/>
  <c r="P16" i="3"/>
  <c r="Q19" i="3"/>
  <c r="P22" i="3"/>
  <c r="P7" i="3"/>
  <c r="P4" i="3"/>
  <c r="Q4" i="3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0" i="2"/>
  <c r="J10" i="2" s="1"/>
  <c r="I9" i="2"/>
  <c r="J9" i="2" s="1"/>
  <c r="I8" i="2"/>
  <c r="J8" i="2" s="1"/>
  <c r="I6" i="2"/>
  <c r="J6" i="2" s="1"/>
  <c r="I5" i="2"/>
  <c r="J5" i="2" s="1"/>
  <c r="I4" i="2"/>
  <c r="J4" i="2" s="1"/>
  <c r="I3" i="2"/>
  <c r="J3" i="2" s="1"/>
  <c r="R29" i="2"/>
  <c r="S29" i="2" s="1"/>
  <c r="I7" i="2"/>
  <c r="J7" i="2" s="1"/>
  <c r="I11" i="2"/>
  <c r="J11" i="2" s="1"/>
  <c r="R30" i="2"/>
  <c r="S30" i="2" s="1"/>
  <c r="R28" i="2"/>
  <c r="S28" i="2" s="1"/>
  <c r="K17" i="2" s="1"/>
  <c r="K15" i="2" l="1"/>
  <c r="K3" i="2"/>
  <c r="L17" i="2"/>
  <c r="K16" i="2"/>
  <c r="L16" i="2" s="1"/>
  <c r="K4" i="2"/>
  <c r="L4" i="2" s="1"/>
  <c r="K5" i="2"/>
  <c r="L5" i="2" s="1"/>
  <c r="N5" i="2" s="1"/>
  <c r="L3" i="2"/>
  <c r="L9" i="2"/>
  <c r="M9" i="2" s="1"/>
  <c r="L15" i="2"/>
  <c r="K23" i="2"/>
  <c r="L23" i="2" s="1"/>
  <c r="M23" i="2" s="1"/>
  <c r="K10" i="2"/>
  <c r="L10" i="2" s="1"/>
  <c r="K11" i="2"/>
  <c r="L11" i="2" s="1"/>
  <c r="K9" i="2"/>
  <c r="K22" i="2"/>
  <c r="L22" i="2" s="1"/>
  <c r="N22" i="2" s="1"/>
  <c r="K21" i="2"/>
  <c r="L21" i="2" s="1"/>
  <c r="K18" i="2"/>
  <c r="L18" i="2" s="1"/>
  <c r="K7" i="2"/>
  <c r="L7" i="2" s="1"/>
  <c r="K6" i="2"/>
  <c r="L6" i="2" s="1"/>
  <c r="O6" i="2" s="1"/>
  <c r="K20" i="2"/>
  <c r="L20" i="2" s="1"/>
  <c r="K8" i="2"/>
  <c r="L8" i="2" s="1"/>
  <c r="K19" i="2"/>
  <c r="L19" i="2" s="1"/>
  <c r="M19" i="2" s="1"/>
  <c r="R10" i="3"/>
  <c r="M15" i="2" l="1"/>
  <c r="O15" i="2"/>
  <c r="N3" i="2"/>
  <c r="M3" i="2"/>
  <c r="O3" i="2"/>
  <c r="M8" i="2"/>
  <c r="N8" i="2"/>
  <c r="O8" i="2"/>
  <c r="M4" i="2"/>
  <c r="S3" i="2" s="1"/>
  <c r="O4" i="2"/>
  <c r="N4" i="2"/>
  <c r="M22" i="2"/>
  <c r="O22" i="2"/>
  <c r="M17" i="2"/>
  <c r="O17" i="2"/>
  <c r="N17" i="2"/>
  <c r="N11" i="2"/>
  <c r="O11" i="2"/>
  <c r="M11" i="2"/>
  <c r="N20" i="2"/>
  <c r="O20" i="2"/>
  <c r="M20" i="2"/>
  <c r="M18" i="2"/>
  <c r="N18" i="2"/>
  <c r="T18" i="2" s="1"/>
  <c r="O18" i="2"/>
  <c r="O5" i="2"/>
  <c r="M5" i="2"/>
  <c r="M21" i="2"/>
  <c r="N21" i="2"/>
  <c r="O21" i="2"/>
  <c r="M16" i="2"/>
  <c r="N16" i="2"/>
  <c r="O16" i="2"/>
  <c r="O10" i="2"/>
  <c r="M10" i="2"/>
  <c r="S9" i="2" s="1"/>
  <c r="N10" i="2"/>
  <c r="N9" i="2"/>
  <c r="N7" i="2"/>
  <c r="O7" i="2"/>
  <c r="O9" i="2"/>
  <c r="N6" i="2"/>
  <c r="N19" i="2"/>
  <c r="O23" i="2"/>
  <c r="M6" i="2"/>
  <c r="N23" i="2"/>
  <c r="U15" i="2"/>
  <c r="M7" i="2"/>
  <c r="N15" i="2"/>
  <c r="O19" i="2"/>
  <c r="U9" i="2" l="1"/>
  <c r="U21" i="2"/>
  <c r="T3" i="2"/>
  <c r="U6" i="2"/>
  <c r="U18" i="2"/>
  <c r="U3" i="2"/>
  <c r="S15" i="2"/>
  <c r="T9" i="2"/>
  <c r="T6" i="2"/>
  <c r="S6" i="2"/>
  <c r="S18" i="2"/>
  <c r="S21" i="2"/>
  <c r="T21" i="2"/>
  <c r="T15" i="2"/>
</calcChain>
</file>

<file path=xl/sharedStrings.xml><?xml version="1.0" encoding="utf-8"?>
<sst xmlns="http://schemas.openxmlformats.org/spreadsheetml/2006/main" count="156" uniqueCount="68">
  <si>
    <t>№</t>
  </si>
  <si>
    <t>Сырая масса корней</t>
  </si>
  <si>
    <t>Сухая масса корней</t>
  </si>
  <si>
    <t>Сырая масса побегов</t>
  </si>
  <si>
    <t>Сухая масса побегов</t>
  </si>
  <si>
    <t>Оводненность корней</t>
  </si>
  <si>
    <t>Сухая масса клеточной стенки</t>
  </si>
  <si>
    <t>FW корня</t>
  </si>
  <si>
    <t>DW корня</t>
  </si>
  <si>
    <t>FW побега</t>
  </si>
  <si>
    <t>DW побега</t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</si>
  <si>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1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</si>
  <si>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2</t>
    </r>
  </si>
  <si>
    <r>
      <t>10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-5 </t>
    </r>
    <r>
      <rPr>
        <sz val="11"/>
        <color theme="1"/>
        <rFont val="Calibri"/>
        <family val="2"/>
        <charset val="204"/>
        <scheme val="minor"/>
      </rPr>
      <t>3</t>
    </r>
  </si>
  <si>
    <t>Сорбция</t>
  </si>
  <si>
    <t>V общ</t>
  </si>
  <si>
    <t>Vал.</t>
  </si>
  <si>
    <t>D600 1</t>
  </si>
  <si>
    <t>D600 2</t>
  </si>
  <si>
    <t>D600 Ср</t>
  </si>
  <si>
    <t>мкг/мл</t>
  </si>
  <si>
    <t>мкмоль/мл</t>
  </si>
  <si>
    <t>мкмоль общ</t>
  </si>
  <si>
    <t>мкмоль общ. Ис. Р-ры</t>
  </si>
  <si>
    <t>Разница исх. - посл. Сорбц</t>
  </si>
  <si>
    <t>Сорбция на г сырой массы</t>
  </si>
  <si>
    <t>Сорбция на г сухой массы</t>
  </si>
  <si>
    <t>Сорбция на г сухой массы стенки</t>
  </si>
  <si>
    <t>Средняя сорбция на грамм FW</t>
  </si>
  <si>
    <t>Средняя сорбция на грамм DW</t>
  </si>
  <si>
    <t>Средняя сорбция на грамм DW кл. ст.</t>
  </si>
  <si>
    <t>pH</t>
  </si>
  <si>
    <t>ИСХОДНЫЕ ДЛЯ КОРНЕЙ И ПОБЕГОВ</t>
  </si>
  <si>
    <t>Сухая масса клеточной побегов</t>
  </si>
  <si>
    <t>Оводненность побегов</t>
  </si>
  <si>
    <t>Калибровка L=10</t>
  </si>
  <si>
    <t>Десорбция на г сырой массы</t>
  </si>
  <si>
    <t>Десорбция на г сухой массы</t>
  </si>
  <si>
    <t>Десорбция на г сухой массы стенки</t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</si>
  <si>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ПОБЕГОВ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</si>
  <si>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ДЕСОРБЦИЯ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</si>
  <si>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КОРНЕЙ</t>
    </r>
    <r>
      <rPr>
        <sz val="20"/>
        <color theme="1"/>
        <rFont val="Times New Roman"/>
        <family val="1"/>
        <charset val="204"/>
      </rPr>
      <t xml:space="preserve"> 9 раст 10 дней</t>
    </r>
  </si>
  <si>
    <r>
      <t xml:space="preserve">СОРБЦИЯ КС </t>
    </r>
    <r>
      <rPr>
        <b/>
        <sz val="20"/>
        <color theme="1"/>
        <rFont val="Times New Roman"/>
        <family val="1"/>
        <charset val="204"/>
      </rPr>
      <t>ПОБЕГОВ 9 раст</t>
    </r>
    <r>
      <rPr>
        <sz val="20"/>
        <color theme="1"/>
        <rFont val="Times New Roman"/>
        <family val="1"/>
        <charset val="204"/>
      </rPr>
      <t xml:space="preserve"> 10 дней</t>
    </r>
  </si>
  <si>
    <t>Масса растений 9 растений 10 дней</t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</si>
  <si>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</si>
  <si>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</si>
  <si>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1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</si>
  <si>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1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</si>
  <si>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2</t>
    </r>
  </si>
  <si>
    <r>
      <t>Gln 5</t>
    </r>
    <r>
      <rPr>
        <vertAlign val="superscript"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>3</t>
    </r>
  </si>
  <si>
    <t>10-5 1</t>
  </si>
  <si>
    <t>10-5 2</t>
  </si>
  <si>
    <t>10-5 3</t>
  </si>
  <si>
    <t>Gln 1 1</t>
  </si>
  <si>
    <t>Gln 1 2</t>
  </si>
  <si>
    <t>Gln 1 3</t>
  </si>
  <si>
    <t>Gln 5 1</t>
  </si>
  <si>
    <t>Gln 5 2</t>
  </si>
  <si>
    <t>Gln 5 3</t>
  </si>
  <si>
    <t>КАЛИБРОВКА</t>
  </si>
  <si>
    <t>КАЛИБРОВКА исходные</t>
  </si>
  <si>
    <t>Gln 1</t>
  </si>
  <si>
    <t>Gln 5</t>
  </si>
  <si>
    <t>10 мкМ</t>
  </si>
  <si>
    <t>DW KC корня</t>
  </si>
  <si>
    <t>DW KC побега</t>
  </si>
  <si>
    <t>Массовая доля КС корня</t>
  </si>
  <si>
    <t>Массовая доля КС побега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</si>
</sst>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6"/>
      <color theme="1"/>
      <name val="Times New Roman"/>
      <family val="1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20"/>
      <color theme="1"/>
      <name val="Times New Roman"/>
      <family val="1"/>
      <charset val="204"/>
    </font>
    <font>
      <b/>
      <sz val="2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/>
    <xf numFmtId="0" fontId="2" fillId="0" borderId="0" xfId="0" applyFont="1"/>
    <xf numFmtId="164" fontId="2" fillId="0" borderId="1" xfId="0" applyNumberFormat="1" applyFont="1" applyBorder="1" applyAlignment="1">
      <alignment wrapText="1"/>
    </xf>
    <xf numFmtId="164" fontId="2" fillId="0" borderId="2" xfId="0" applyNumberFormat="1" applyFont="1" applyBorder="1" applyAlignment="1">
      <alignment wrapText="1"/>
    </xf>
    <xf numFmtId="1" fontId="2" fillId="0" borderId="1" xfId="0" applyNumberFormat="1" applyFont="1" applyBorder="1" applyAlignment="1">
      <alignment wrapText="1"/>
    </xf>
    <xf numFmtId="165" fontId="2" fillId="0" borderId="1" xfId="0" applyNumberFormat="1" applyFont="1" applyBorder="1" applyAlignment="1">
      <alignment wrapText="1"/>
    </xf>
    <xf numFmtId="0" fontId="2" fillId="0" borderId="0" xfId="0" applyFont="1" applyFill="1" applyBorder="1"/>
    <xf numFmtId="16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растворам'!$A$26</c:f>
              <c:strCache>
                <c:ptCount val="1"/>
                <c:pt idx="0">
                  <c:v>КАЛИБРОВКА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109733158355205"/>
                  <c:y val="-0.167083333333333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растворам'!$C$27:$C$31</c:f>
              <c:numCache>
                <c:formatCode>General</c:formatCode>
                <c:ptCount val="5"/>
                <c:pt idx="0">
                  <c:v>0.04</c:v>
                </c:pt>
                <c:pt idx="1">
                  <c:v>7.6999999999999999E-2</c:v>
                </c:pt>
                <c:pt idx="2">
                  <c:v>0.123</c:v>
                </c:pt>
                <c:pt idx="3">
                  <c:v>0.186</c:v>
                </c:pt>
                <c:pt idx="4">
                  <c:v>0.22</c:v>
                </c:pt>
              </c:numCache>
            </c:numRef>
          </c:xVal>
          <c:yVal>
            <c:numRef>
              <c:f>'Сорбция по растворам'!$B$27:$B$31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B6-4547-A14E-FF40829B6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0120"/>
        <c:axId val="211050512"/>
      </c:scatterChart>
      <c:valAx>
        <c:axId val="21105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0512"/>
        <c:crosses val="autoZero"/>
        <c:crossBetween val="midCat"/>
      </c:valAx>
      <c:valAx>
        <c:axId val="21105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05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'Сорбция по растворам'!$E$26</c:f>
              <c:strCache>
                <c:ptCount val="1"/>
                <c:pt idx="0">
                  <c:v>КАЛИБРОВКА исходные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9561964129483813"/>
                  <c:y val="-0.168495917177019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'Сорбция по растворам'!$G$27:$G$31</c:f>
              <c:numCache>
                <c:formatCode>General</c:formatCode>
                <c:ptCount val="5"/>
                <c:pt idx="0">
                  <c:v>4.1000000000000002E-2</c:v>
                </c:pt>
                <c:pt idx="1">
                  <c:v>8.5000000000000006E-2</c:v>
                </c:pt>
                <c:pt idx="2">
                  <c:v>0.14000000000000001</c:v>
                </c:pt>
                <c:pt idx="3">
                  <c:v>0.186</c:v>
                </c:pt>
                <c:pt idx="4">
                  <c:v>0.23400000000000001</c:v>
                </c:pt>
              </c:numCache>
            </c:numRef>
          </c:xVal>
          <c:yVal>
            <c:numRef>
              <c:f>'Сорбция по растворам'!$F$27:$F$31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85E-4385-AD92-2A1FCA077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6435792"/>
        <c:axId val="216436184"/>
      </c:scatterChart>
      <c:valAx>
        <c:axId val="21643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6184"/>
        <c:crosses val="autoZero"/>
        <c:crossBetween val="midCat"/>
      </c:valAx>
      <c:valAx>
        <c:axId val="21643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5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КС корней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'Сорбция по растворам'!$N$3:$N$11</c:f>
              <c:numCache>
                <c:formatCode>0.0000</c:formatCode>
                <c:ptCount val="9"/>
                <c:pt idx="0">
                  <c:v>14.018295968977855</c:v>
                </c:pt>
                <c:pt idx="1">
                  <c:v>13.904630164485619</c:v>
                </c:pt>
                <c:pt idx="2">
                  <c:v>12.943748996346287</c:v>
                </c:pt>
                <c:pt idx="3">
                  <c:v>20.071717030947436</c:v>
                </c:pt>
                <c:pt idx="4">
                  <c:v>17.54162218895496</c:v>
                </c:pt>
                <c:pt idx="5">
                  <c:v>17.270002571211688</c:v>
                </c:pt>
                <c:pt idx="6">
                  <c:v>18.553615538107408</c:v>
                </c:pt>
                <c:pt idx="7">
                  <c:v>19.164294282348546</c:v>
                </c:pt>
                <c:pt idx="8">
                  <c:v>18.466570522481746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D6-4C17-AAF1-60790DFAC4A3}"/>
            </c:ext>
          </c:extLst>
        </c:ser>
        <c:ser>
          <c:idx val="1"/>
          <c:order val="1"/>
          <c:tx>
            <c:v>КС побегов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'Сорбция по растворам'!$A$3:$A$11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'Сорбция по растворам'!$N$15:$N$23</c:f>
              <c:numCache>
                <c:formatCode>0.0000</c:formatCode>
                <c:ptCount val="9"/>
                <c:pt idx="0">
                  <c:v>4.5815047293892457</c:v>
                </c:pt>
                <c:pt idx="1">
                  <c:v>4.7971949090891695</c:v>
                </c:pt>
                <c:pt idx="2">
                  <c:v>5.1033694576095536</c:v>
                </c:pt>
                <c:pt idx="3">
                  <c:v>7.0023595572984494</c:v>
                </c:pt>
                <c:pt idx="4">
                  <c:v>6.2111779138497356</c:v>
                </c:pt>
                <c:pt idx="5">
                  <c:v>6.7418897051649624</c:v>
                </c:pt>
                <c:pt idx="6">
                  <c:v>6.2430992897794049</c:v>
                </c:pt>
                <c:pt idx="7">
                  <c:v>6.3932095558378625</c:v>
                </c:pt>
                <c:pt idx="8">
                  <c:v>6.1995551880055864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D6-4C17-AAF1-60790DFAC4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6436968"/>
        <c:axId val="216437360"/>
      </c:barChart>
      <c:catAx>
        <c:axId val="21643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7360"/>
        <c:crosses val="autoZero"/>
        <c:auto val="1"/>
        <c:lblAlgn val="ctr"/>
        <c:lblOffset val="100"/>
        <c:noMultiLvlLbl val="0"/>
      </c:catAx>
      <c:valAx>
        <c:axId val="21643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6436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v>Десорбция корни (на DW)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Десорбция!$K$4:$K$12</c:f>
              <c:numCache>
                <c:formatCode>0.0000</c:formatCode>
                <c:ptCount val="9"/>
                <c:pt idx="0">
                  <c:v>17.431890986051531</c:v>
                </c:pt>
                <c:pt idx="1">
                  <c:v>18.059642560082001</c:v>
                </c:pt>
                <c:pt idx="2">
                  <c:v>16.701125096136916</c:v>
                </c:pt>
                <c:pt idx="3">
                  <c:v>18.37201115029054</c:v>
                </c:pt>
                <c:pt idx="4">
                  <c:v>15.35407109142978</c:v>
                </c:pt>
                <c:pt idx="5">
                  <c:v>14.841544167283997</c:v>
                </c:pt>
                <c:pt idx="6">
                  <c:v>19.552475398077267</c:v>
                </c:pt>
                <c:pt idx="7">
                  <c:v>20.511396456509797</c:v>
                </c:pt>
                <c:pt idx="8">
                  <c:v>19.934191695498821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5B-4A0E-9239-66F5E341CC72}"/>
            </c:ext>
          </c:extLst>
        </c:ser>
        <c:ser>
          <c:idx val="1"/>
          <c:order val="1"/>
          <c:tx>
            <c:v>Десорбция побеги (на DW)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Десорбция!$A$4:$A$12</c:f>
              <c:strCache>
                <c:ptCount val="9"/>
                <c:pt idx="0">
                  <c:v>10-5 1</c:v>
                </c:pt>
                <c:pt idx="1">
                  <c:v>10-5 2</c:v>
                </c:pt>
                <c:pt idx="2">
                  <c:v>10-5 3</c:v>
                </c:pt>
                <c:pt idx="3">
                  <c:v>Gln 1 1</c:v>
                </c:pt>
                <c:pt idx="4">
                  <c:v>Gln 1 2</c:v>
                </c:pt>
                <c:pt idx="5">
                  <c:v>Gln 1 3</c:v>
                </c:pt>
                <c:pt idx="6">
                  <c:v>Gln 5 1</c:v>
                </c:pt>
                <c:pt idx="7">
                  <c:v>Gln 5 2</c:v>
                </c:pt>
                <c:pt idx="8">
                  <c:v>Gln 5 3</c:v>
                </c:pt>
              </c:strCache>
            </c:strRef>
          </c:cat>
          <c:val>
            <c:numRef>
              <c:f>Десорбция!$K$16:$K$24</c:f>
              <c:numCache>
                <c:formatCode>0.0000</c:formatCode>
                <c:ptCount val="9"/>
                <c:pt idx="0">
                  <c:v>5.3976959525331214</c:v>
                </c:pt>
                <c:pt idx="1">
                  <c:v>5.9002411192268953</c:v>
                </c:pt>
                <c:pt idx="2">
                  <c:v>6.0469771472646041</c:v>
                </c:pt>
                <c:pt idx="3">
                  <c:v>8.4835551154112299</c:v>
                </c:pt>
                <c:pt idx="4">
                  <c:v>6.3745468054061165</c:v>
                </c:pt>
                <c:pt idx="5">
                  <c:v>6.6947073100100036</c:v>
                </c:pt>
                <c:pt idx="6">
                  <c:v>10.067704935225439</c:v>
                </c:pt>
                <c:pt idx="7">
                  <c:v>9.8175224160602657</c:v>
                </c:pt>
                <c:pt idx="8">
                  <c:v>11.500406740218578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5B-4A0E-9239-66F5E341C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419568"/>
        <c:axId val="215282328"/>
      </c:barChart>
      <c:catAx>
        <c:axId val="641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2328"/>
        <c:crosses val="autoZero"/>
        <c:auto val="1"/>
        <c:lblAlgn val="ctr"/>
        <c:lblOffset val="100"/>
        <c:noMultiLvlLbl val="0"/>
      </c:catAx>
      <c:valAx>
        <c:axId val="21528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1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Десорбция!$A$27</c:f>
              <c:strCache>
                <c:ptCount val="1"/>
                <c:pt idx="0">
                  <c:v>Калибровка L=10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277821522309711"/>
                  <c:y val="-0.220369276757072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Десорбция!$C$28:$C$32</c:f>
              <c:numCache>
                <c:formatCode>General</c:formatCode>
                <c:ptCount val="5"/>
                <c:pt idx="0">
                  <c:v>0.16600000000000001</c:v>
                </c:pt>
                <c:pt idx="1">
                  <c:v>0.17</c:v>
                </c:pt>
                <c:pt idx="2">
                  <c:v>0.185</c:v>
                </c:pt>
                <c:pt idx="3">
                  <c:v>0.19</c:v>
                </c:pt>
                <c:pt idx="4">
                  <c:v>0.20499999999999999</c:v>
                </c:pt>
              </c:numCache>
            </c:numRef>
          </c:xVal>
          <c:yVal>
            <c:numRef>
              <c:f>Десорбция!$B$28:$B$32</c:f>
              <c:numCache>
                <c:formatCode>General</c:formatCode>
                <c:ptCount val="5"/>
                <c:pt idx="0">
                  <c:v>17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D1-4E0E-B2A1-6A1A01CD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37496"/>
        <c:axId val="217837888"/>
      </c:scatterChart>
      <c:valAx>
        <c:axId val="217837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37888"/>
        <c:crosses val="autoZero"/>
        <c:crossBetween val="midCat"/>
      </c:valAx>
      <c:valAx>
        <c:axId val="21783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837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32</xdr:row>
      <xdr:rowOff>80962</xdr:rowOff>
    </xdr:from>
    <xdr:to>
      <xdr:col>6</xdr:col>
      <xdr:colOff>57150</xdr:colOff>
      <xdr:row>42</xdr:row>
      <xdr:rowOff>252412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713C96F-2D71-4E89-95C5-6CD4601EB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31</xdr:row>
      <xdr:rowOff>242887</xdr:rowOff>
    </xdr:from>
    <xdr:to>
      <xdr:col>11</xdr:col>
      <xdr:colOff>1209675</xdr:colOff>
      <xdr:row>42</xdr:row>
      <xdr:rowOff>157162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AB7D8B1-0A81-48C4-8C30-9F1ED54A59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60612</xdr:colOff>
      <xdr:row>0</xdr:row>
      <xdr:rowOff>683635</xdr:rowOff>
    </xdr:from>
    <xdr:to>
      <xdr:col>34</xdr:col>
      <xdr:colOff>399183</xdr:colOff>
      <xdr:row>13</xdr:row>
      <xdr:rowOff>426894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214CE75-2208-4EB9-A00F-7C855EB1F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371475</xdr:colOff>
      <xdr:row>2</xdr:row>
      <xdr:rowOff>747712</xdr:rowOff>
    </xdr:from>
    <xdr:to>
      <xdr:col>27</xdr:col>
      <xdr:colOff>161925</xdr:colOff>
      <xdr:row>14</xdr:row>
      <xdr:rowOff>95250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3583AE69-29C8-4421-934B-498E81FA9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27</xdr:row>
      <xdr:rowOff>42862</xdr:rowOff>
    </xdr:from>
    <xdr:to>
      <xdr:col>10</xdr:col>
      <xdr:colOff>323850</xdr:colOff>
      <xdr:row>41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ABA68DB0-E9BE-4F0C-8AF5-5E8DF072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zoomScale="120" zoomScaleNormal="120" workbookViewId="0">
      <selection activeCell="C4" sqref="C4:C12"/>
    </sheetView>
  </sheetViews>
  <sheetFormatPr defaultRowHeight="15" x14ac:dyDescent="0.25"/>
  <cols>
    <col min="1" max="1" width="9.140625" customWidth="1"/>
    <col min="2" max="2" width="11.7109375" customWidth="1"/>
    <col min="3" max="3" width="12.7109375" customWidth="1"/>
    <col min="4" max="4" width="13" customWidth="1"/>
    <col min="5" max="7" width="13.85546875" customWidth="1"/>
    <col min="8" max="8" width="22.28515625" customWidth="1"/>
    <col min="9" max="9" width="22.42578125" customWidth="1"/>
    <col min="10" max="10" width="14.7109375" customWidth="1"/>
    <col min="11" max="11" width="15.7109375" customWidth="1"/>
  </cols>
  <sheetData>
    <row r="1" spans="1:11" x14ac:dyDescent="0.25">
      <c r="A1" s="11" t="s">
        <v>43</v>
      </c>
      <c r="B1" s="11"/>
      <c r="C1" s="11"/>
      <c r="D1" s="11"/>
      <c r="E1" s="11"/>
      <c r="F1" s="9"/>
      <c r="G1" s="9"/>
    </row>
    <row r="2" spans="1:11" x14ac:dyDescent="0.25">
      <c r="A2" s="11" t="s">
        <v>14</v>
      </c>
      <c r="B2" s="11"/>
      <c r="C2" s="11"/>
      <c r="D2" s="11"/>
      <c r="E2" s="11"/>
      <c r="F2" s="9"/>
      <c r="G2" s="9"/>
    </row>
    <row r="3" spans="1:11" ht="30" x14ac:dyDescent="0.25">
      <c r="A3" t="s">
        <v>0</v>
      </c>
      <c r="B3" t="s">
        <v>7</v>
      </c>
      <c r="C3" t="s">
        <v>9</v>
      </c>
      <c r="D3" t="s">
        <v>8</v>
      </c>
      <c r="E3" t="s">
        <v>10</v>
      </c>
      <c r="F3" t="s">
        <v>64</v>
      </c>
      <c r="G3" t="s">
        <v>65</v>
      </c>
      <c r="H3" t="s">
        <v>5</v>
      </c>
      <c r="I3" t="s">
        <v>34</v>
      </c>
      <c r="J3" s="10" t="s">
        <v>66</v>
      </c>
      <c r="K3" s="10" t="s">
        <v>67</v>
      </c>
    </row>
    <row r="4" spans="1:11" ht="17.25" x14ac:dyDescent="0.25">
      <c r="A4" t="s">
        <v>11</v>
      </c>
      <c r="B4">
        <v>1.4083000000000001</v>
      </c>
      <c r="C4">
        <v>2.2353999999999998</v>
      </c>
      <c r="D4">
        <f>B4/(1+$H$4)</f>
        <v>7.9266994464620391E-2</v>
      </c>
      <c r="E4">
        <f>C4/(1+$I$4)</f>
        <v>0.22782671521273154</v>
      </c>
      <c r="F4">
        <v>3.4299999999999997E-2</v>
      </c>
      <c r="G4">
        <v>0.115</v>
      </c>
      <c r="H4">
        <v>16.766537125721012</v>
      </c>
      <c r="I4">
        <v>8.8118431717400281</v>
      </c>
      <c r="J4">
        <f>F4/D4</f>
        <v>0.43271477910404788</v>
      </c>
      <c r="K4">
        <f>G4/E4</f>
        <v>0.50476960040713215</v>
      </c>
    </row>
    <row r="5" spans="1:11" ht="17.25" x14ac:dyDescent="0.25">
      <c r="A5" t="s">
        <v>12</v>
      </c>
      <c r="B5">
        <v>1.3624000000000001</v>
      </c>
      <c r="C5">
        <v>2.0966</v>
      </c>
      <c r="D5">
        <f t="shared" ref="D5:D12" si="0">B5/(1+$H$4)</f>
        <v>7.6683485946601446E-2</v>
      </c>
      <c r="E5">
        <f t="shared" ref="E5:E12" si="1">C5/(1+$I$4)</f>
        <v>0.21368054536772521</v>
      </c>
      <c r="F5">
        <v>3.3300000000000003E-2</v>
      </c>
      <c r="G5">
        <v>0.11360000000000001</v>
      </c>
      <c r="J5">
        <f t="shared" ref="J5:J12" si="2">F5/D5</f>
        <v>0.43425255893020387</v>
      </c>
      <c r="K5">
        <f t="shared" ref="K5:K12" si="3">G5/E5</f>
        <v>0.53163473447947496</v>
      </c>
    </row>
    <row r="6" spans="1:11" ht="17.25" x14ac:dyDescent="0.25">
      <c r="A6" t="s">
        <v>13</v>
      </c>
      <c r="B6">
        <v>1.3675999999999999</v>
      </c>
      <c r="C6">
        <v>2.0859999999999999</v>
      </c>
      <c r="D6">
        <f t="shared" si="0"/>
        <v>7.6976171007466329E-2</v>
      </c>
      <c r="E6">
        <f t="shared" si="1"/>
        <v>0.21260021827581549</v>
      </c>
      <c r="F6">
        <v>3.44E-2</v>
      </c>
      <c r="G6">
        <v>0.10290000000000001</v>
      </c>
      <c r="J6">
        <f t="shared" si="2"/>
        <v>0.44689154513366691</v>
      </c>
      <c r="K6">
        <f t="shared" si="3"/>
        <v>0.48400702894153841</v>
      </c>
    </row>
    <row r="7" spans="1:11" ht="17.25" x14ac:dyDescent="0.25">
      <c r="A7" t="s">
        <v>44</v>
      </c>
      <c r="B7">
        <v>1.1172</v>
      </c>
      <c r="C7">
        <v>1.6986000000000001</v>
      </c>
      <c r="D7">
        <f t="shared" si="0"/>
        <v>6.2882259615049271E-2</v>
      </c>
      <c r="E7">
        <f t="shared" si="1"/>
        <v>0.17311732059602122</v>
      </c>
      <c r="F7">
        <v>2.8799999999999999E-2</v>
      </c>
      <c r="G7">
        <v>8.2799999999999999E-2</v>
      </c>
      <c r="J7">
        <f t="shared" si="2"/>
        <v>0.45799880882632038</v>
      </c>
      <c r="K7">
        <f t="shared" si="3"/>
        <v>0.47828836372310973</v>
      </c>
    </row>
    <row r="8" spans="1:11" ht="17.25" x14ac:dyDescent="0.25">
      <c r="A8" t="s">
        <v>45</v>
      </c>
      <c r="B8">
        <v>1.2972999999999999</v>
      </c>
      <c r="C8">
        <v>1.9406000000000001</v>
      </c>
      <c r="D8">
        <f t="shared" si="0"/>
        <v>7.3019294126927509E-2</v>
      </c>
      <c r="E8">
        <f t="shared" si="1"/>
        <v>0.19778139193962013</v>
      </c>
      <c r="F8">
        <v>3.2899999999999999E-2</v>
      </c>
      <c r="G8">
        <v>9.7600000000000006E-2</v>
      </c>
      <c r="J8">
        <f t="shared" si="2"/>
        <v>0.45056584555324236</v>
      </c>
      <c r="K8">
        <f t="shared" si="3"/>
        <v>0.49347412839422178</v>
      </c>
    </row>
    <row r="9" spans="1:11" ht="17.25" x14ac:dyDescent="0.25">
      <c r="A9" t="s">
        <v>46</v>
      </c>
      <c r="B9">
        <v>1.3421000000000001</v>
      </c>
      <c r="C9">
        <v>1.8387</v>
      </c>
      <c r="D9">
        <f t="shared" si="0"/>
        <v>7.5540888497455813E-2</v>
      </c>
      <c r="E9">
        <f t="shared" si="1"/>
        <v>0.18739598338626173</v>
      </c>
      <c r="F9">
        <v>3.5700000000000003E-2</v>
      </c>
      <c r="G9">
        <v>9.3200000000000005E-2</v>
      </c>
      <c r="J9">
        <f t="shared" si="2"/>
        <v>0.4725917408451234</v>
      </c>
      <c r="K9">
        <f t="shared" si="3"/>
        <v>0.49734257008004062</v>
      </c>
    </row>
    <row r="10" spans="1:11" ht="17.25" x14ac:dyDescent="0.25">
      <c r="A10" t="s">
        <v>47</v>
      </c>
      <c r="B10">
        <v>1.2612000000000001</v>
      </c>
      <c r="C10">
        <v>1.9091</v>
      </c>
      <c r="D10">
        <f t="shared" si="0"/>
        <v>7.0987384377461646E-2</v>
      </c>
      <c r="E10">
        <f t="shared" si="1"/>
        <v>0.19457098595894506</v>
      </c>
      <c r="F10">
        <v>3.4700000000000002E-2</v>
      </c>
      <c r="G10">
        <v>9.5100000000000004E-2</v>
      </c>
      <c r="J10">
        <f t="shared" si="2"/>
        <v>0.48881925012886068</v>
      </c>
      <c r="K10">
        <f t="shared" si="3"/>
        <v>0.48876763167590837</v>
      </c>
    </row>
    <row r="11" spans="1:11" ht="17.25" x14ac:dyDescent="0.25">
      <c r="A11" t="s">
        <v>48</v>
      </c>
      <c r="B11">
        <v>1.1457999999999999</v>
      </c>
      <c r="C11">
        <v>1.7934000000000001</v>
      </c>
      <c r="D11">
        <f t="shared" si="0"/>
        <v>6.4492027449806172E-2</v>
      </c>
      <c r="E11">
        <f t="shared" si="1"/>
        <v>0.18277911383310047</v>
      </c>
      <c r="F11">
        <v>2.9000000000000001E-2</v>
      </c>
      <c r="G11">
        <v>8.7400000000000005E-2</v>
      </c>
      <c r="J11">
        <f t="shared" si="2"/>
        <v>0.44966798450507017</v>
      </c>
      <c r="K11">
        <f t="shared" si="3"/>
        <v>0.47817279648158717</v>
      </c>
    </row>
    <row r="12" spans="1:11" ht="17.25" x14ac:dyDescent="0.25">
      <c r="A12" t="s">
        <v>49</v>
      </c>
      <c r="B12">
        <v>1.2011000000000001</v>
      </c>
      <c r="C12">
        <v>1.8751</v>
      </c>
      <c r="D12">
        <f t="shared" si="0"/>
        <v>6.760462050092704E-2</v>
      </c>
      <c r="E12">
        <f t="shared" si="1"/>
        <v>0.19110578585281959</v>
      </c>
      <c r="F12">
        <v>3.2300000000000002E-2</v>
      </c>
      <c r="G12">
        <v>9.4700000000000006E-2</v>
      </c>
      <c r="J12">
        <f t="shared" si="2"/>
        <v>0.47777799447239089</v>
      </c>
      <c r="K12">
        <f t="shared" si="3"/>
        <v>0.49553706381727947</v>
      </c>
    </row>
    <row r="13" spans="1:11" x14ac:dyDescent="0.25">
      <c r="A13" s="11"/>
      <c r="B13" s="11"/>
      <c r="C13" s="11"/>
      <c r="D13" s="11"/>
      <c r="E13" s="11"/>
      <c r="F13" s="9"/>
      <c r="G13" s="9"/>
    </row>
  </sheetData>
  <mergeCells count="3">
    <mergeCell ref="A2:E2"/>
    <mergeCell ref="A13:E13"/>
    <mergeCell ref="A1:E1"/>
  </mergeCells>
  <phoneticPr fontId="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31"/>
  <sheetViews>
    <sheetView topLeftCell="C1" zoomScale="85" zoomScaleNormal="85" workbookViewId="0">
      <selection activeCell="M21" sqref="M21:O23"/>
    </sheetView>
  </sheetViews>
  <sheetFormatPr defaultRowHeight="20.25" x14ac:dyDescent="0.3"/>
  <cols>
    <col min="1" max="1" width="16.5703125" style="2" customWidth="1"/>
    <col min="2" max="2" width="10" style="2" customWidth="1"/>
    <col min="3" max="3" width="13.140625" style="2" customWidth="1"/>
    <col min="4" max="4" width="12" style="2" customWidth="1"/>
    <col min="5" max="5" width="12.7109375" style="2" customWidth="1"/>
    <col min="6" max="6" width="14.5703125" style="2" customWidth="1"/>
    <col min="7" max="7" width="9.42578125" style="2" bestFit="1" customWidth="1"/>
    <col min="8" max="8" width="12" style="2" bestFit="1" customWidth="1"/>
    <col min="9" max="10" width="10.7109375" style="2" bestFit="1" customWidth="1"/>
    <col min="11" max="11" width="20.42578125" style="2" customWidth="1"/>
    <col min="12" max="12" width="19.7109375" style="2" customWidth="1"/>
    <col min="13" max="13" width="22.7109375" style="2" customWidth="1"/>
    <col min="14" max="14" width="20.85546875" style="2" customWidth="1"/>
    <col min="15" max="15" width="27.42578125" style="2" customWidth="1"/>
    <col min="16" max="16" width="19" style="2" customWidth="1"/>
    <col min="17" max="17" width="18.7109375" style="2" customWidth="1"/>
    <col min="18" max="18" width="18.28515625" style="2" customWidth="1"/>
    <col min="19" max="19" width="19.42578125" style="2" customWidth="1"/>
    <col min="20" max="20" width="20.28515625" style="2" customWidth="1"/>
    <col min="21" max="21" width="29.28515625" style="2" customWidth="1"/>
    <col min="22" max="16384" width="9.140625" style="2"/>
  </cols>
  <sheetData>
    <row r="1" spans="1:21" ht="54.75" customHeight="1" x14ac:dyDescent="0.4">
      <c r="A1" s="14" t="s">
        <v>41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ht="60.75" x14ac:dyDescent="0.3">
      <c r="A2" s="3" t="s">
        <v>0</v>
      </c>
      <c r="B2" s="3" t="s">
        <v>31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  <c r="H2" s="3" t="s">
        <v>20</v>
      </c>
      <c r="I2" s="3" t="s">
        <v>21</v>
      </c>
      <c r="J2" s="3" t="s">
        <v>22</v>
      </c>
      <c r="K2" s="3" t="s">
        <v>23</v>
      </c>
      <c r="L2" s="3" t="s">
        <v>24</v>
      </c>
      <c r="M2" s="3" t="s">
        <v>25</v>
      </c>
      <c r="N2" s="3" t="s">
        <v>26</v>
      </c>
      <c r="O2" s="3" t="s">
        <v>27</v>
      </c>
      <c r="P2" s="3" t="s">
        <v>1</v>
      </c>
      <c r="Q2" s="3" t="s">
        <v>2</v>
      </c>
      <c r="R2" s="3" t="s">
        <v>6</v>
      </c>
      <c r="S2" s="4" t="s">
        <v>28</v>
      </c>
      <c r="T2" s="4" t="s">
        <v>29</v>
      </c>
      <c r="U2" s="4" t="s">
        <v>30</v>
      </c>
    </row>
    <row r="3" spans="1:21" x14ac:dyDescent="0.3">
      <c r="A3" s="2" t="s">
        <v>50</v>
      </c>
      <c r="B3" s="2">
        <v>4.68</v>
      </c>
      <c r="C3" s="5">
        <v>150</v>
      </c>
      <c r="D3" s="5">
        <v>20</v>
      </c>
      <c r="E3" s="6">
        <v>1.4999999999999999E-2</v>
      </c>
      <c r="F3" s="6">
        <v>1.2999999999999999E-2</v>
      </c>
      <c r="G3" s="6">
        <f>AVERAGE(E3:F3)</f>
        <v>1.3999999999999999E-2</v>
      </c>
      <c r="H3" s="3">
        <f>(G3*21.135+0.2694)/D3</f>
        <v>2.8264499999999998E-2</v>
      </c>
      <c r="I3" s="3">
        <f>H3/63.5</f>
        <v>4.4511023622047241E-4</v>
      </c>
      <c r="J3" s="3">
        <f>I3*C3</f>
        <v>6.6766535433070859E-2</v>
      </c>
      <c r="K3" s="3">
        <f>$S$28</f>
        <v>1.1779547244094488</v>
      </c>
      <c r="L3" s="3">
        <f>K3-J3</f>
        <v>1.1111881889763779</v>
      </c>
      <c r="M3" s="3">
        <f>L3/P3</f>
        <v>0.7890280401735269</v>
      </c>
      <c r="N3" s="3">
        <f>L3/Q3</f>
        <v>14.018295968977855</v>
      </c>
      <c r="O3" s="3">
        <f>L3/R3</f>
        <v>32.396157113013935</v>
      </c>
      <c r="P3">
        <v>1.4083000000000001</v>
      </c>
      <c r="Q3" s="3">
        <v>7.9266994464620391E-2</v>
      </c>
      <c r="R3" s="1">
        <v>3.4299999999999997E-2</v>
      </c>
      <c r="S3" s="12">
        <f>AVERAGE(M3:M5)</f>
        <v>0.76673495498167288</v>
      </c>
      <c r="T3" s="12">
        <f>AVERAGE(N3:N5)</f>
        <v>13.622225043269921</v>
      </c>
      <c r="U3" s="12">
        <f>AVERAGE(O3:O5)</f>
        <v>31.126600835876769</v>
      </c>
    </row>
    <row r="4" spans="1:21" x14ac:dyDescent="0.3">
      <c r="A4" s="2" t="s">
        <v>51</v>
      </c>
      <c r="B4" s="2">
        <v>4.7</v>
      </c>
      <c r="C4" s="5">
        <v>150</v>
      </c>
      <c r="D4" s="5">
        <v>20</v>
      </c>
      <c r="E4" s="6">
        <v>3.5000000000000003E-2</v>
      </c>
      <c r="F4" s="6">
        <v>2.9000000000000001E-2</v>
      </c>
      <c r="G4" s="6">
        <f t="shared" ref="G4:G11" si="0">AVERAGE(E4:F4)</f>
        <v>3.2000000000000001E-2</v>
      </c>
      <c r="H4" s="3">
        <f t="shared" ref="H4:H11" si="1">(G4*21.135+0.2694)/D4</f>
        <v>4.7286000000000002E-2</v>
      </c>
      <c r="I4" s="3">
        <f t="shared" ref="I4:I10" si="2">H4/63.5</f>
        <v>7.4466141732283469E-4</v>
      </c>
      <c r="J4" s="3">
        <f t="shared" ref="J4:J10" si="3">I4*C4</f>
        <v>0.1116992125984252</v>
      </c>
      <c r="K4" s="3">
        <f t="shared" ref="K4:K5" si="4">$S$28</f>
        <v>1.1779547244094488</v>
      </c>
      <c r="L4" s="3">
        <f t="shared" ref="L4:L10" si="5">K4-J4</f>
        <v>1.0662555118110235</v>
      </c>
      <c r="M4" s="3">
        <f t="shared" ref="M4:M11" si="6">L4/P4</f>
        <v>0.78263029346082169</v>
      </c>
      <c r="N4" s="3">
        <f t="shared" ref="N4:N10" si="7">L4/Q4</f>
        <v>13.904630164485619</v>
      </c>
      <c r="O4" s="3">
        <f t="shared" ref="O4:O11" si="8">L4/R4</f>
        <v>32.019685039370074</v>
      </c>
      <c r="P4">
        <v>1.3624000000000001</v>
      </c>
      <c r="Q4" s="3">
        <v>7.6683485946601446E-2</v>
      </c>
      <c r="R4" s="1">
        <v>3.3300000000000003E-2</v>
      </c>
      <c r="S4" s="13"/>
      <c r="T4" s="13"/>
      <c r="U4" s="13"/>
    </row>
    <row r="5" spans="1:21" x14ac:dyDescent="0.3">
      <c r="A5" s="2" t="s">
        <v>52</v>
      </c>
      <c r="B5" s="2">
        <v>4.75</v>
      </c>
      <c r="C5" s="5">
        <v>150</v>
      </c>
      <c r="D5" s="5">
        <v>20</v>
      </c>
      <c r="E5" s="6">
        <v>5.8999999999999997E-2</v>
      </c>
      <c r="F5" s="6">
        <v>6.0999999999999999E-2</v>
      </c>
      <c r="G5" s="6">
        <f t="shared" si="0"/>
        <v>0.06</v>
      </c>
      <c r="H5" s="3">
        <f>(G5*21.135+0.2694)/D5</f>
        <v>7.6874999999999999E-2</v>
      </c>
      <c r="I5" s="3">
        <f t="shared" si="2"/>
        <v>1.2106299212598425E-3</v>
      </c>
      <c r="J5" s="3">
        <f>I5*C5</f>
        <v>0.18159448818897636</v>
      </c>
      <c r="K5" s="3">
        <f t="shared" si="4"/>
        <v>1.1779547244094488</v>
      </c>
      <c r="L5" s="3">
        <f>K5-J5</f>
        <v>0.99636023622047243</v>
      </c>
      <c r="M5" s="3">
        <f t="shared" si="6"/>
        <v>0.72854653131067015</v>
      </c>
      <c r="N5" s="3">
        <f>L5/Q5</f>
        <v>12.943748996346287</v>
      </c>
      <c r="O5" s="3">
        <f t="shared" si="8"/>
        <v>28.963960355246293</v>
      </c>
      <c r="P5">
        <v>1.3675999999999999</v>
      </c>
      <c r="Q5" s="3">
        <v>7.6976171007466329E-2</v>
      </c>
      <c r="R5" s="1">
        <v>3.44E-2</v>
      </c>
      <c r="S5" s="13"/>
      <c r="T5" s="13"/>
      <c r="U5" s="13"/>
    </row>
    <row r="6" spans="1:21" x14ac:dyDescent="0.3">
      <c r="A6" s="2" t="s">
        <v>53</v>
      </c>
      <c r="B6" s="2">
        <v>6.07</v>
      </c>
      <c r="C6" s="5">
        <v>150</v>
      </c>
      <c r="D6" s="5">
        <v>20</v>
      </c>
      <c r="E6" s="6">
        <v>3.7999999999999999E-2</v>
      </c>
      <c r="F6" s="6">
        <v>3.5999999999999997E-2</v>
      </c>
      <c r="G6" s="6">
        <f t="shared" si="0"/>
        <v>3.6999999999999998E-2</v>
      </c>
      <c r="H6" s="3">
        <f t="shared" si="1"/>
        <v>5.2569749999999991E-2</v>
      </c>
      <c r="I6" s="3">
        <f t="shared" si="2"/>
        <v>8.2787007874015738E-4</v>
      </c>
      <c r="J6" s="3">
        <f t="shared" si="3"/>
        <v>0.1241805118110236</v>
      </c>
      <c r="K6" s="3">
        <f>$S$29</f>
        <v>1.3863354330708662</v>
      </c>
      <c r="L6" s="3">
        <f t="shared" si="5"/>
        <v>1.2621549212598426</v>
      </c>
      <c r="M6" s="3">
        <f t="shared" si="6"/>
        <v>1.1297484078587923</v>
      </c>
      <c r="N6" s="3">
        <f t="shared" si="7"/>
        <v>20.071717030947436</v>
      </c>
      <c r="O6" s="3">
        <f t="shared" si="8"/>
        <v>43.824823654855649</v>
      </c>
      <c r="P6">
        <v>1.1172</v>
      </c>
      <c r="Q6" s="3">
        <v>6.2882259615049271E-2</v>
      </c>
      <c r="R6" s="1">
        <v>2.8799999999999999E-2</v>
      </c>
      <c r="S6" s="12">
        <f t="shared" ref="S6:U6" si="9">AVERAGE(M6:M8)</f>
        <v>1.0297137328590282</v>
      </c>
      <c r="T6" s="12">
        <f t="shared" si="9"/>
        <v>18.294447263704697</v>
      </c>
      <c r="U6" s="12">
        <f t="shared" si="9"/>
        <v>39.766808689012827</v>
      </c>
    </row>
    <row r="7" spans="1:21" x14ac:dyDescent="0.3">
      <c r="A7" s="2" t="s">
        <v>54</v>
      </c>
      <c r="B7" s="2">
        <v>6.13</v>
      </c>
      <c r="C7" s="5">
        <v>150</v>
      </c>
      <c r="D7" s="5">
        <v>20</v>
      </c>
      <c r="E7" s="6">
        <v>3.2000000000000001E-2</v>
      </c>
      <c r="F7" s="6">
        <v>2.7E-2</v>
      </c>
      <c r="G7" s="6">
        <f t="shared" si="0"/>
        <v>2.9499999999999998E-2</v>
      </c>
      <c r="H7" s="3">
        <f t="shared" si="1"/>
        <v>4.4644125E-2</v>
      </c>
      <c r="I7" s="3">
        <f t="shared" si="2"/>
        <v>7.0305708661417318E-4</v>
      </c>
      <c r="J7" s="3">
        <f t="shared" si="3"/>
        <v>0.10545856299212597</v>
      </c>
      <c r="K7" s="3">
        <f t="shared" ref="K7:K8" si="10">$S$29</f>
        <v>1.3863354330708662</v>
      </c>
      <c r="L7" s="3">
        <f t="shared" si="5"/>
        <v>1.2808768700787403</v>
      </c>
      <c r="M7" s="3">
        <f t="shared" si="6"/>
        <v>0.98734053039292402</v>
      </c>
      <c r="N7" s="3">
        <f t="shared" si="7"/>
        <v>17.54162218895496</v>
      </c>
      <c r="O7" s="3">
        <f t="shared" si="8"/>
        <v>38.932427661967793</v>
      </c>
      <c r="P7">
        <v>1.2972999999999999</v>
      </c>
      <c r="Q7" s="3">
        <v>7.3019294126927509E-2</v>
      </c>
      <c r="R7" s="1">
        <v>3.2899999999999999E-2</v>
      </c>
      <c r="S7" s="13"/>
      <c r="T7" s="13"/>
      <c r="U7" s="13"/>
    </row>
    <row r="8" spans="1:21" x14ac:dyDescent="0.3">
      <c r="A8" s="2" t="s">
        <v>55</v>
      </c>
      <c r="B8" s="2">
        <v>7.02</v>
      </c>
      <c r="C8" s="5">
        <v>150</v>
      </c>
      <c r="D8" s="5">
        <v>20</v>
      </c>
      <c r="E8" s="6">
        <v>2.1999999999999999E-2</v>
      </c>
      <c r="F8" s="6">
        <v>1.7999999999999999E-2</v>
      </c>
      <c r="G8" s="6">
        <f t="shared" si="0"/>
        <v>1.9999999999999997E-2</v>
      </c>
      <c r="H8" s="3">
        <f t="shared" si="1"/>
        <v>3.4604999999999997E-2</v>
      </c>
      <c r="I8" s="3">
        <f t="shared" si="2"/>
        <v>5.4496062992125983E-4</v>
      </c>
      <c r="J8" s="3">
        <f t="shared" si="3"/>
        <v>8.1744094488188979E-2</v>
      </c>
      <c r="K8" s="3">
        <f t="shared" si="10"/>
        <v>1.3863354330708662</v>
      </c>
      <c r="L8" s="3">
        <f t="shared" si="5"/>
        <v>1.3045913385826773</v>
      </c>
      <c r="M8" s="3">
        <f t="shared" si="6"/>
        <v>0.97205226032536862</v>
      </c>
      <c r="N8" s="3">
        <f t="shared" si="7"/>
        <v>17.270002571211688</v>
      </c>
      <c r="O8" s="3">
        <f t="shared" si="8"/>
        <v>36.543174750215044</v>
      </c>
      <c r="P8">
        <v>1.3421000000000001</v>
      </c>
      <c r="Q8" s="3">
        <v>7.5540888497455813E-2</v>
      </c>
      <c r="R8" s="1">
        <v>3.5700000000000003E-2</v>
      </c>
      <c r="S8" s="13"/>
      <c r="T8" s="13"/>
      <c r="U8" s="13"/>
    </row>
    <row r="9" spans="1:21" x14ac:dyDescent="0.3">
      <c r="A9" s="2" t="s">
        <v>56</v>
      </c>
      <c r="B9" s="2">
        <v>6.74</v>
      </c>
      <c r="C9" s="5">
        <v>150</v>
      </c>
      <c r="D9" s="5">
        <v>20</v>
      </c>
      <c r="E9" s="6">
        <v>1.6E-2</v>
      </c>
      <c r="F9" s="6">
        <v>1.4E-2</v>
      </c>
      <c r="G9" s="6">
        <f t="shared" si="0"/>
        <v>1.4999999999999999E-2</v>
      </c>
      <c r="H9" s="3">
        <f t="shared" si="1"/>
        <v>2.932125E-2</v>
      </c>
      <c r="I9" s="3">
        <f t="shared" si="2"/>
        <v>4.6175196850393703E-4</v>
      </c>
      <c r="J9" s="3">
        <f t="shared" si="3"/>
        <v>6.9262795275590552E-2</v>
      </c>
      <c r="K9" s="3">
        <f>$S$30</f>
        <v>1.3863354330708662</v>
      </c>
      <c r="L9" s="3">
        <f t="shared" si="5"/>
        <v>1.3170726377952755</v>
      </c>
      <c r="M9" s="3">
        <f>L9/P9</f>
        <v>1.0443011717374528</v>
      </c>
      <c r="N9" s="3">
        <f t="shared" si="7"/>
        <v>18.553615538107408</v>
      </c>
      <c r="O9" s="3">
        <f>L9/R9</f>
        <v>37.955983798134739</v>
      </c>
      <c r="P9">
        <v>1.2612000000000001</v>
      </c>
      <c r="Q9" s="3">
        <v>7.0987384377461646E-2</v>
      </c>
      <c r="R9" s="1">
        <v>3.4700000000000002E-2</v>
      </c>
      <c r="S9" s="12">
        <f>AVERAGE(M9:M11)</f>
        <v>1.0541255159509613</v>
      </c>
      <c r="T9" s="12">
        <f t="shared" ref="T9:U9" si="11">AVERAGE(N9:N11)</f>
        <v>18.728160114312569</v>
      </c>
      <c r="U9" s="12">
        <f t="shared" si="11"/>
        <v>39.741897699892782</v>
      </c>
    </row>
    <row r="10" spans="1:21" x14ac:dyDescent="0.3">
      <c r="A10" s="2" t="s">
        <v>57</v>
      </c>
      <c r="B10" s="2">
        <v>6.77</v>
      </c>
      <c r="C10" s="5">
        <v>150</v>
      </c>
      <c r="D10" s="5">
        <v>20</v>
      </c>
      <c r="E10" s="6">
        <v>4.7E-2</v>
      </c>
      <c r="F10" s="6">
        <v>4.8000000000000001E-2</v>
      </c>
      <c r="G10" s="6">
        <f t="shared" si="0"/>
        <v>4.7500000000000001E-2</v>
      </c>
      <c r="H10" s="3">
        <f t="shared" si="1"/>
        <v>6.366562499999999E-2</v>
      </c>
      <c r="I10" s="3">
        <f t="shared" si="2"/>
        <v>1.0026082677165352E-3</v>
      </c>
      <c r="J10" s="3">
        <f t="shared" si="3"/>
        <v>0.15039124015748029</v>
      </c>
      <c r="K10" s="3">
        <f t="shared" ref="K10:K11" si="12">$S$30</f>
        <v>1.3863354330708662</v>
      </c>
      <c r="L10" s="3">
        <f t="shared" si="5"/>
        <v>1.2359441929133859</v>
      </c>
      <c r="M10" s="3">
        <f t="shared" si="6"/>
        <v>1.0786735843195898</v>
      </c>
      <c r="N10" s="3">
        <f t="shared" si="7"/>
        <v>19.164294282348546</v>
      </c>
      <c r="O10" s="3">
        <f t="shared" si="8"/>
        <v>42.618765272875372</v>
      </c>
      <c r="P10">
        <v>1.1457999999999999</v>
      </c>
      <c r="Q10" s="3">
        <v>6.4492027449806172E-2</v>
      </c>
      <c r="R10" s="1">
        <v>2.9000000000000001E-2</v>
      </c>
      <c r="S10" s="13"/>
      <c r="T10" s="13"/>
      <c r="U10" s="13"/>
    </row>
    <row r="11" spans="1:21" x14ac:dyDescent="0.3">
      <c r="A11" s="2" t="s">
        <v>58</v>
      </c>
      <c r="B11" s="2">
        <v>6.78</v>
      </c>
      <c r="C11" s="5">
        <v>150</v>
      </c>
      <c r="D11" s="5">
        <v>20</v>
      </c>
      <c r="E11" s="6">
        <v>4.8000000000000001E-2</v>
      </c>
      <c r="F11" s="6">
        <v>3.6999999999999998E-2</v>
      </c>
      <c r="G11" s="6">
        <f t="shared" si="0"/>
        <v>4.2499999999999996E-2</v>
      </c>
      <c r="H11" s="3">
        <f t="shared" si="1"/>
        <v>5.8381875000000007E-2</v>
      </c>
      <c r="I11" s="3">
        <f>H11/63.5</f>
        <v>9.1939960629921266E-4</v>
      </c>
      <c r="J11" s="3">
        <f>I11*C11</f>
        <v>0.1379099409448819</v>
      </c>
      <c r="K11" s="3">
        <f t="shared" si="12"/>
        <v>1.3863354330708662</v>
      </c>
      <c r="L11" s="3">
        <f>K11-J11</f>
        <v>1.2484254921259843</v>
      </c>
      <c r="M11" s="3">
        <f t="shared" si="6"/>
        <v>1.0394017917958407</v>
      </c>
      <c r="N11" s="3">
        <f>L11/Q11</f>
        <v>18.466570522481746</v>
      </c>
      <c r="O11" s="3">
        <f t="shared" si="8"/>
        <v>38.650944028668242</v>
      </c>
      <c r="P11">
        <v>1.2011000000000001</v>
      </c>
      <c r="Q11" s="3">
        <v>6.760462050092704E-2</v>
      </c>
      <c r="R11" s="1">
        <v>3.2300000000000002E-2</v>
      </c>
      <c r="S11" s="13"/>
      <c r="T11" s="13"/>
      <c r="U11" s="13"/>
    </row>
    <row r="13" spans="1:21" ht="26.25" x14ac:dyDescent="0.4">
      <c r="A13" s="14" t="s">
        <v>42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ht="60.75" x14ac:dyDescent="0.3">
      <c r="A14" s="3" t="s">
        <v>0</v>
      </c>
      <c r="B14" s="3" t="s">
        <v>31</v>
      </c>
      <c r="C14" s="3" t="s">
        <v>15</v>
      </c>
      <c r="D14" s="3" t="s">
        <v>16</v>
      </c>
      <c r="E14" s="3" t="s">
        <v>17</v>
      </c>
      <c r="F14" s="3" t="s">
        <v>18</v>
      </c>
      <c r="G14" s="3" t="s">
        <v>19</v>
      </c>
      <c r="H14" s="3" t="s">
        <v>20</v>
      </c>
      <c r="I14" s="3" t="s">
        <v>21</v>
      </c>
      <c r="J14" s="3" t="s">
        <v>22</v>
      </c>
      <c r="K14" s="3" t="s">
        <v>23</v>
      </c>
      <c r="L14" s="3" t="s">
        <v>24</v>
      </c>
      <c r="M14" s="3" t="s">
        <v>25</v>
      </c>
      <c r="N14" s="3" t="s">
        <v>26</v>
      </c>
      <c r="O14" s="3" t="s">
        <v>27</v>
      </c>
      <c r="P14" s="3" t="s">
        <v>3</v>
      </c>
      <c r="Q14" s="3" t="s">
        <v>4</v>
      </c>
      <c r="R14" s="3" t="s">
        <v>33</v>
      </c>
      <c r="S14" s="4" t="s">
        <v>28</v>
      </c>
      <c r="T14" s="4" t="s">
        <v>29</v>
      </c>
      <c r="U14" s="4" t="s">
        <v>30</v>
      </c>
    </row>
    <row r="15" spans="1:21" x14ac:dyDescent="0.3">
      <c r="A15" s="2" t="s">
        <v>50</v>
      </c>
      <c r="B15" s="2">
        <v>4.1399999999999997</v>
      </c>
      <c r="C15" s="5">
        <v>150</v>
      </c>
      <c r="D15" s="5">
        <v>20</v>
      </c>
      <c r="E15" s="6">
        <v>4.3999999999999997E-2</v>
      </c>
      <c r="F15" s="6">
        <v>3.7999999999999999E-2</v>
      </c>
      <c r="G15" s="6">
        <f>AVERAGE(E15:F15)</f>
        <v>4.0999999999999995E-2</v>
      </c>
      <c r="H15" s="3">
        <f>(G15*21.135+0.2694)/D15</f>
        <v>5.6796749999999993E-2</v>
      </c>
      <c r="I15" s="3">
        <f>H15/63.5</f>
        <v>8.9443700787401566E-4</v>
      </c>
      <c r="J15" s="3">
        <f>I15*C15</f>
        <v>0.13416555118110235</v>
      </c>
      <c r="K15" s="3">
        <f>$S$28</f>
        <v>1.1779547244094488</v>
      </c>
      <c r="L15" s="3">
        <f>K15-J15</f>
        <v>1.0437891732283464</v>
      </c>
      <c r="M15" s="3">
        <f>L15/P15</f>
        <v>0.46693619630864563</v>
      </c>
      <c r="N15" s="3">
        <f>L15/Q15</f>
        <v>4.5815047293892457</v>
      </c>
      <c r="O15" s="3">
        <f>L15/R15</f>
        <v>9.076427593289969</v>
      </c>
      <c r="P15">
        <v>2.2353999999999998</v>
      </c>
      <c r="Q15" s="3">
        <v>0.22782671521273154</v>
      </c>
      <c r="R15" s="1">
        <v>0.115</v>
      </c>
      <c r="S15" s="12">
        <f>AVERAGE(M15:M17)</f>
        <v>0.49199281734000389</v>
      </c>
      <c r="T15" s="12">
        <f>AVERAGE(N15:N17)</f>
        <v>4.8273563653626566</v>
      </c>
      <c r="U15" s="12">
        <f>AVERAGE(O15:O17)</f>
        <v>9.5479684423262601</v>
      </c>
    </row>
    <row r="16" spans="1:21" x14ac:dyDescent="0.3">
      <c r="A16" s="2" t="s">
        <v>51</v>
      </c>
      <c r="B16" s="2">
        <v>3.93</v>
      </c>
      <c r="C16" s="5">
        <v>150</v>
      </c>
      <c r="D16" s="5">
        <v>20</v>
      </c>
      <c r="E16" s="6">
        <v>4.8000000000000001E-2</v>
      </c>
      <c r="F16" s="6">
        <v>4.9000000000000002E-2</v>
      </c>
      <c r="G16" s="6">
        <f t="shared" ref="G16:G23" si="13">AVERAGE(E16:F16)</f>
        <v>4.8500000000000001E-2</v>
      </c>
      <c r="H16" s="3">
        <f t="shared" ref="H16:H23" si="14">(G16*21.135+0.2694)/D16</f>
        <v>6.4722374999999999E-2</v>
      </c>
      <c r="I16" s="3">
        <f t="shared" ref="I16:I22" si="15">H16/63.5</f>
        <v>1.01925E-3</v>
      </c>
      <c r="J16" s="3">
        <f t="shared" ref="J16:J22" si="16">I16*C16</f>
        <v>0.15288750000000001</v>
      </c>
      <c r="K16" s="3">
        <f t="shared" ref="K16" si="17">$S$28</f>
        <v>1.1779547244094488</v>
      </c>
      <c r="L16" s="3">
        <f t="shared" ref="L16:L22" si="18">K16-J16</f>
        <v>1.0250672244094488</v>
      </c>
      <c r="M16" s="3">
        <f t="shared" ref="M16:M23" si="19">L16/P16</f>
        <v>0.48891883259059848</v>
      </c>
      <c r="N16" s="3">
        <f t="shared" ref="N16:N21" si="20">L16/Q16</f>
        <v>4.7971949090891695</v>
      </c>
      <c r="O16" s="3">
        <f t="shared" ref="O16:O20" si="21">L16/R16</f>
        <v>9.023479088111344</v>
      </c>
      <c r="P16">
        <v>2.0966</v>
      </c>
      <c r="Q16" s="3">
        <v>0.21368054536772521</v>
      </c>
      <c r="R16" s="1">
        <v>0.11360000000000001</v>
      </c>
      <c r="S16" s="13"/>
      <c r="T16" s="13"/>
      <c r="U16" s="13"/>
    </row>
    <row r="17" spans="1:21" x14ac:dyDescent="0.3">
      <c r="A17" s="2" t="s">
        <v>52</v>
      </c>
      <c r="B17" s="2">
        <v>4.2300000000000004</v>
      </c>
      <c r="C17" s="5">
        <v>150</v>
      </c>
      <c r="D17" s="5">
        <v>20</v>
      </c>
      <c r="E17" s="6">
        <v>2.5000000000000001E-2</v>
      </c>
      <c r="F17" s="6">
        <v>2.4E-2</v>
      </c>
      <c r="G17" s="6">
        <f t="shared" si="13"/>
        <v>2.4500000000000001E-2</v>
      </c>
      <c r="H17" s="3">
        <f t="shared" si="14"/>
        <v>3.9360375000000003E-2</v>
      </c>
      <c r="I17" s="3">
        <f t="shared" si="15"/>
        <v>6.1984842519685049E-4</v>
      </c>
      <c r="J17" s="3">
        <f t="shared" si="16"/>
        <v>9.2977263779527572E-2</v>
      </c>
      <c r="K17" s="3">
        <f>$S$28</f>
        <v>1.1779547244094488</v>
      </c>
      <c r="L17" s="3">
        <f t="shared" si="18"/>
        <v>1.0849774606299212</v>
      </c>
      <c r="M17" s="3">
        <f t="shared" si="19"/>
        <v>0.52012342312076765</v>
      </c>
      <c r="N17" s="3">
        <f t="shared" si="20"/>
        <v>5.1033694576095536</v>
      </c>
      <c r="O17" s="3">
        <f t="shared" si="21"/>
        <v>10.543998645577465</v>
      </c>
      <c r="P17">
        <v>2.0859999999999999</v>
      </c>
      <c r="Q17" s="3">
        <v>0.21260021827581549</v>
      </c>
      <c r="R17" s="1">
        <v>0.10290000000000001</v>
      </c>
      <c r="S17" s="13"/>
      <c r="T17" s="13"/>
      <c r="U17" s="13"/>
    </row>
    <row r="18" spans="1:21" x14ac:dyDescent="0.3">
      <c r="A18" s="2" t="s">
        <v>53</v>
      </c>
      <c r="B18" s="2">
        <v>4.46</v>
      </c>
      <c r="C18" s="5">
        <v>150</v>
      </c>
      <c r="D18" s="5">
        <v>20</v>
      </c>
      <c r="E18" s="6">
        <v>5.7000000000000002E-2</v>
      </c>
      <c r="F18" s="6">
        <v>5.7000000000000002E-2</v>
      </c>
      <c r="G18" s="6">
        <f t="shared" si="13"/>
        <v>5.7000000000000002E-2</v>
      </c>
      <c r="H18" s="3">
        <f t="shared" si="14"/>
        <v>7.3704750000000013E-2</v>
      </c>
      <c r="I18" s="3">
        <f t="shared" si="15"/>
        <v>1.1607047244094491E-3</v>
      </c>
      <c r="J18" s="3">
        <f t="shared" si="16"/>
        <v>0.17410570866141736</v>
      </c>
      <c r="K18" s="3">
        <f>$S$29</f>
        <v>1.3863354330708662</v>
      </c>
      <c r="L18" s="3">
        <f t="shared" si="18"/>
        <v>1.2122297244094489</v>
      </c>
      <c r="M18" s="3">
        <f>L18/P18</f>
        <v>0.71366403179644933</v>
      </c>
      <c r="N18" s="3">
        <f t="shared" si="20"/>
        <v>7.0023595572984494</v>
      </c>
      <c r="O18" s="3">
        <f t="shared" si="21"/>
        <v>14.64045560880977</v>
      </c>
      <c r="P18">
        <v>1.6986000000000001</v>
      </c>
      <c r="Q18" s="3">
        <v>0.17311732059602122</v>
      </c>
      <c r="R18" s="1">
        <v>8.2799999999999999E-2</v>
      </c>
      <c r="S18" s="12">
        <f t="shared" ref="S18" si="22">AVERAGE(M18:M20)</f>
        <v>0.67793674871705278</v>
      </c>
      <c r="T18" s="12">
        <f t="shared" ref="T18" si="23">AVERAGE(N18:N20)</f>
        <v>6.6518090587710494</v>
      </c>
      <c r="U18" s="12">
        <f t="shared" ref="U18" si="24">AVERAGE(O18:O20)</f>
        <v>13.594305224030636</v>
      </c>
    </row>
    <row r="19" spans="1:21" x14ac:dyDescent="0.3">
      <c r="A19" s="2" t="s">
        <v>54</v>
      </c>
      <c r="B19" s="2">
        <v>4.49</v>
      </c>
      <c r="C19" s="5">
        <v>150</v>
      </c>
      <c r="D19" s="5">
        <v>20</v>
      </c>
      <c r="E19" s="6">
        <v>5.0999999999999997E-2</v>
      </c>
      <c r="F19" s="6">
        <v>0.05</v>
      </c>
      <c r="G19" s="6">
        <f t="shared" si="13"/>
        <v>5.0500000000000003E-2</v>
      </c>
      <c r="H19" s="3">
        <f t="shared" si="14"/>
        <v>6.6835875000000017E-2</v>
      </c>
      <c r="I19" s="3">
        <f t="shared" si="15"/>
        <v>1.0525334645669294E-3</v>
      </c>
      <c r="J19" s="3">
        <f t="shared" si="16"/>
        <v>0.15788001968503942</v>
      </c>
      <c r="K19" s="3">
        <f t="shared" ref="K19:K20" si="25">$S$29</f>
        <v>1.3863354330708662</v>
      </c>
      <c r="L19" s="3">
        <f t="shared" si="18"/>
        <v>1.2284554133858268</v>
      </c>
      <c r="M19" s="3">
        <f t="shared" si="19"/>
        <v>0.63302865783047857</v>
      </c>
      <c r="N19" s="3">
        <f t="shared" si="20"/>
        <v>6.2111779138497356</v>
      </c>
      <c r="O19" s="3">
        <f t="shared" si="21"/>
        <v>12.586633333871175</v>
      </c>
      <c r="P19">
        <v>1.9406000000000001</v>
      </c>
      <c r="Q19" s="3">
        <v>0.19778139193962013</v>
      </c>
      <c r="R19" s="1">
        <v>9.7600000000000006E-2</v>
      </c>
      <c r="S19" s="13"/>
      <c r="T19" s="13"/>
      <c r="U19" s="13"/>
    </row>
    <row r="20" spans="1:21" x14ac:dyDescent="0.3">
      <c r="A20" s="2" t="s">
        <v>55</v>
      </c>
      <c r="B20" s="2">
        <v>5.97</v>
      </c>
      <c r="C20" s="5">
        <v>150</v>
      </c>
      <c r="D20" s="5">
        <v>20</v>
      </c>
      <c r="E20" s="6">
        <v>3.9E-2</v>
      </c>
      <c r="F20" s="6">
        <v>3.4000000000000002E-2</v>
      </c>
      <c r="G20" s="6">
        <f t="shared" si="13"/>
        <v>3.6500000000000005E-2</v>
      </c>
      <c r="H20" s="3">
        <f t="shared" si="14"/>
        <v>5.2041375000000015E-2</v>
      </c>
      <c r="I20" s="3">
        <f t="shared" si="15"/>
        <v>8.1954921259842545E-4</v>
      </c>
      <c r="J20" s="3">
        <f t="shared" si="16"/>
        <v>0.12293238188976381</v>
      </c>
      <c r="K20" s="3">
        <f t="shared" si="25"/>
        <v>1.3863354330708662</v>
      </c>
      <c r="L20" s="3">
        <f t="shared" si="18"/>
        <v>1.2634030511811023</v>
      </c>
      <c r="M20" s="3">
        <f t="shared" si="19"/>
        <v>0.68711755652423034</v>
      </c>
      <c r="N20" s="3">
        <f t="shared" si="20"/>
        <v>6.7418897051649624</v>
      </c>
      <c r="O20" s="3">
        <f t="shared" si="21"/>
        <v>13.555826729410969</v>
      </c>
      <c r="P20">
        <v>1.8387</v>
      </c>
      <c r="Q20" s="3">
        <v>0.18739598338626173</v>
      </c>
      <c r="R20" s="1">
        <v>9.3200000000000005E-2</v>
      </c>
      <c r="S20" s="13"/>
      <c r="T20" s="13"/>
      <c r="U20" s="13"/>
    </row>
    <row r="21" spans="1:21" x14ac:dyDescent="0.3">
      <c r="A21" s="2" t="s">
        <v>56</v>
      </c>
      <c r="B21" s="2">
        <v>5.81</v>
      </c>
      <c r="C21" s="5">
        <v>150</v>
      </c>
      <c r="D21" s="5">
        <v>20</v>
      </c>
      <c r="E21" s="6">
        <v>5.8999999999999997E-2</v>
      </c>
      <c r="F21" s="6">
        <v>5.2999999999999999E-2</v>
      </c>
      <c r="G21" s="6">
        <f t="shared" si="13"/>
        <v>5.5999999999999994E-2</v>
      </c>
      <c r="H21" s="3">
        <f t="shared" si="14"/>
        <v>7.2648000000000004E-2</v>
      </c>
      <c r="I21" s="3">
        <f t="shared" si="15"/>
        <v>1.1440629921259844E-3</v>
      </c>
      <c r="J21" s="3">
        <f t="shared" si="16"/>
        <v>0.17160944881889767</v>
      </c>
      <c r="K21" s="3">
        <f>$S$30</f>
        <v>1.3863354330708662</v>
      </c>
      <c r="L21" s="3">
        <f t="shared" si="18"/>
        <v>1.2147259842519684</v>
      </c>
      <c r="M21" s="3">
        <f t="shared" si="19"/>
        <v>0.63628200945574798</v>
      </c>
      <c r="N21" s="3">
        <f t="shared" si="20"/>
        <v>6.2430992897794049</v>
      </c>
      <c r="O21" s="3">
        <f>L21/R21</f>
        <v>12.773143893290939</v>
      </c>
      <c r="P21">
        <v>1.9091</v>
      </c>
      <c r="Q21" s="3">
        <v>0.19457098595894506</v>
      </c>
      <c r="R21" s="1">
        <v>9.5100000000000004E-2</v>
      </c>
      <c r="S21" s="12">
        <f t="shared" ref="S21" si="26">AVERAGE(M21:M23)</f>
        <v>0.63990233380661576</v>
      </c>
      <c r="T21" s="12">
        <f t="shared" ref="T21" si="27">AVERAGE(N21:N23)</f>
        <v>6.2786213445409516</v>
      </c>
      <c r="U21" s="12">
        <f t="shared" ref="U21" si="28">AVERAGE(O21:O23)</f>
        <v>12.884668671128104</v>
      </c>
    </row>
    <row r="22" spans="1:21" x14ac:dyDescent="0.3">
      <c r="A22" s="2" t="s">
        <v>57</v>
      </c>
      <c r="B22" s="2">
        <v>4.7</v>
      </c>
      <c r="C22" s="5">
        <v>150</v>
      </c>
      <c r="D22" s="5">
        <v>20</v>
      </c>
      <c r="E22" s="6">
        <v>7.2999999999999995E-2</v>
      </c>
      <c r="F22" s="6">
        <v>7.5999999999999998E-2</v>
      </c>
      <c r="G22" s="6">
        <f t="shared" si="13"/>
        <v>7.4499999999999997E-2</v>
      </c>
      <c r="H22" s="3">
        <f t="shared" si="14"/>
        <v>9.2197875000000012E-2</v>
      </c>
      <c r="I22" s="3">
        <f t="shared" si="15"/>
        <v>1.4519350393700789E-3</v>
      </c>
      <c r="J22" s="3">
        <f t="shared" si="16"/>
        <v>0.21779025590551185</v>
      </c>
      <c r="K22" s="3">
        <f t="shared" ref="K22:K23" si="29">$S$30</f>
        <v>1.3863354330708662</v>
      </c>
      <c r="L22" s="3">
        <f t="shared" si="18"/>
        <v>1.1685451771653543</v>
      </c>
      <c r="M22" s="3">
        <f t="shared" si="19"/>
        <v>0.65158089504034478</v>
      </c>
      <c r="N22" s="3">
        <f>L22/Q22</f>
        <v>6.3932095558378625</v>
      </c>
      <c r="O22" s="3">
        <f t="shared" ref="O22:O23" si="30">L22/R22</f>
        <v>13.370082118596731</v>
      </c>
      <c r="P22">
        <v>1.7934000000000001</v>
      </c>
      <c r="Q22" s="3">
        <v>0.18277911383310047</v>
      </c>
      <c r="R22" s="1">
        <v>8.7400000000000005E-2</v>
      </c>
      <c r="S22" s="13"/>
      <c r="T22" s="13"/>
      <c r="U22" s="13"/>
    </row>
    <row r="23" spans="1:21" x14ac:dyDescent="0.3">
      <c r="A23" s="2" t="s">
        <v>58</v>
      </c>
      <c r="B23" s="2">
        <v>5.67</v>
      </c>
      <c r="C23" s="5">
        <v>150</v>
      </c>
      <c r="D23" s="5">
        <v>20</v>
      </c>
      <c r="E23" s="6">
        <v>6.7000000000000004E-2</v>
      </c>
      <c r="F23" s="6">
        <v>6.9000000000000006E-2</v>
      </c>
      <c r="G23" s="6">
        <f t="shared" si="13"/>
        <v>6.8000000000000005E-2</v>
      </c>
      <c r="H23" s="3">
        <f t="shared" si="14"/>
        <v>8.5329000000000016E-2</v>
      </c>
      <c r="I23" s="3">
        <f>H23/63.5</f>
        <v>1.3437637795275592E-3</v>
      </c>
      <c r="J23" s="3">
        <f>I23*C23</f>
        <v>0.20156456692913388</v>
      </c>
      <c r="K23" s="3">
        <f t="shared" si="29"/>
        <v>1.3863354330708662</v>
      </c>
      <c r="L23" s="3">
        <f>K23-J23</f>
        <v>1.1847708661417322</v>
      </c>
      <c r="M23" s="3">
        <f t="shared" si="19"/>
        <v>0.63184409692375454</v>
      </c>
      <c r="N23" s="3">
        <f>L23/Q23</f>
        <v>6.1995551880055864</v>
      </c>
      <c r="O23" s="3">
        <f t="shared" si="30"/>
        <v>12.510780001496643</v>
      </c>
      <c r="P23">
        <v>1.8751</v>
      </c>
      <c r="Q23" s="3">
        <v>0.19110578585281959</v>
      </c>
      <c r="R23" s="1">
        <v>9.4700000000000006E-2</v>
      </c>
      <c r="S23" s="13"/>
      <c r="T23" s="13"/>
      <c r="U23" s="13"/>
    </row>
    <row r="26" spans="1:21" x14ac:dyDescent="0.3">
      <c r="A26" s="2" t="s">
        <v>59</v>
      </c>
      <c r="E26" s="2" t="s">
        <v>60</v>
      </c>
      <c r="K26" s="2" t="s">
        <v>32</v>
      </c>
    </row>
    <row r="27" spans="1:21" x14ac:dyDescent="0.3">
      <c r="A27" s="2">
        <v>0.1</v>
      </c>
      <c r="B27" s="2">
        <f>A27*10</f>
        <v>1</v>
      </c>
      <c r="C27" s="2">
        <v>0.04</v>
      </c>
      <c r="E27" s="2">
        <v>0.1</v>
      </c>
      <c r="F27" s="2">
        <f>E27*10</f>
        <v>1</v>
      </c>
      <c r="G27" s="2">
        <v>4.1000000000000002E-2</v>
      </c>
      <c r="K27" s="2" t="s">
        <v>0</v>
      </c>
      <c r="L27" s="2" t="s">
        <v>15</v>
      </c>
      <c r="M27" s="2" t="s">
        <v>16</v>
      </c>
      <c r="N27" s="2" t="s">
        <v>17</v>
      </c>
      <c r="O27" s="2" t="s">
        <v>18</v>
      </c>
      <c r="P27" s="2" t="s">
        <v>19</v>
      </c>
      <c r="Q27" s="2" t="s">
        <v>20</v>
      </c>
      <c r="R27" s="2" t="s">
        <v>21</v>
      </c>
      <c r="S27" s="2" t="s">
        <v>22</v>
      </c>
    </row>
    <row r="28" spans="1:21" x14ac:dyDescent="0.3">
      <c r="A28" s="2">
        <v>0.2</v>
      </c>
      <c r="B28" s="2">
        <f t="shared" ref="B28:B31" si="31">A28*10</f>
        <v>2</v>
      </c>
      <c r="C28" s="2">
        <v>7.6999999999999999E-2</v>
      </c>
      <c r="E28" s="2">
        <v>0.2</v>
      </c>
      <c r="F28" s="2">
        <f t="shared" ref="F28:F31" si="32">E28*10</f>
        <v>2</v>
      </c>
      <c r="G28" s="2">
        <v>8.5000000000000006E-2</v>
      </c>
      <c r="K28" s="8" t="s">
        <v>63</v>
      </c>
      <c r="L28" s="2">
        <v>150</v>
      </c>
      <c r="M28" s="2">
        <v>5</v>
      </c>
      <c r="N28" s="2">
        <v>0.112</v>
      </c>
      <c r="O28" s="2">
        <v>0.113</v>
      </c>
      <c r="P28" s="2">
        <f>AVERAGE(N28:O28)</f>
        <v>0.1125</v>
      </c>
      <c r="Q28" s="2">
        <f>(P28*20.515+0.1854)/M28</f>
        <v>0.49866749999999999</v>
      </c>
      <c r="R28" s="2">
        <f>Q28/63.5</f>
        <v>7.8530314960629927E-3</v>
      </c>
      <c r="S28" s="2">
        <f>R28*L28</f>
        <v>1.1779547244094488</v>
      </c>
    </row>
    <row r="29" spans="1:21" x14ac:dyDescent="0.3">
      <c r="A29" s="2">
        <v>0.3</v>
      </c>
      <c r="B29" s="2">
        <f t="shared" si="31"/>
        <v>3</v>
      </c>
      <c r="C29" s="2">
        <v>0.123</v>
      </c>
      <c r="E29" s="2">
        <v>0.3</v>
      </c>
      <c r="F29" s="2">
        <f t="shared" si="32"/>
        <v>3</v>
      </c>
      <c r="G29" s="2">
        <v>0.14000000000000001</v>
      </c>
      <c r="K29" s="2" t="s">
        <v>61</v>
      </c>
      <c r="L29" s="2">
        <v>150</v>
      </c>
      <c r="M29" s="2">
        <v>5</v>
      </c>
      <c r="N29" s="2">
        <v>0.13400000000000001</v>
      </c>
      <c r="O29" s="2">
        <v>0.13400000000000001</v>
      </c>
      <c r="P29" s="2">
        <f t="shared" ref="P29:P30" si="33">AVERAGE(N29:O29)</f>
        <v>0.13400000000000001</v>
      </c>
      <c r="Q29" s="2">
        <f t="shared" ref="Q29:Q30" si="34">(P29*20.515+0.1854)/M29</f>
        <v>0.58688200000000001</v>
      </c>
      <c r="R29" s="2">
        <f t="shared" ref="R29:R30" si="35">Q29/63.5</f>
        <v>9.2422362204724415E-3</v>
      </c>
      <c r="S29" s="2">
        <f t="shared" ref="S29:S30" si="36">R29*L29</f>
        <v>1.3863354330708662</v>
      </c>
    </row>
    <row r="30" spans="1:21" x14ac:dyDescent="0.3">
      <c r="A30" s="2">
        <v>0.4</v>
      </c>
      <c r="B30" s="2">
        <f t="shared" si="31"/>
        <v>4</v>
      </c>
      <c r="C30" s="2">
        <v>0.186</v>
      </c>
      <c r="E30" s="2">
        <v>0.4</v>
      </c>
      <c r="F30" s="2">
        <f t="shared" si="32"/>
        <v>4</v>
      </c>
      <c r="G30" s="2">
        <v>0.186</v>
      </c>
      <c r="K30" s="2" t="s">
        <v>62</v>
      </c>
      <c r="L30" s="2">
        <v>150</v>
      </c>
      <c r="M30" s="2">
        <v>5</v>
      </c>
      <c r="N30" s="2">
        <v>0.13700000000000001</v>
      </c>
      <c r="O30" s="2">
        <v>0.13100000000000001</v>
      </c>
      <c r="P30" s="2">
        <f t="shared" si="33"/>
        <v>0.13400000000000001</v>
      </c>
      <c r="Q30" s="2">
        <f t="shared" si="34"/>
        <v>0.58688200000000001</v>
      </c>
      <c r="R30" s="2">
        <f t="shared" si="35"/>
        <v>9.2422362204724415E-3</v>
      </c>
      <c r="S30" s="2">
        <f t="shared" si="36"/>
        <v>1.3863354330708662</v>
      </c>
    </row>
    <row r="31" spans="1:21" x14ac:dyDescent="0.3">
      <c r="A31" s="2">
        <v>0.5</v>
      </c>
      <c r="B31" s="2">
        <f t="shared" si="31"/>
        <v>5</v>
      </c>
      <c r="C31" s="2">
        <v>0.22</v>
      </c>
      <c r="E31" s="2">
        <v>0.5</v>
      </c>
      <c r="F31" s="2">
        <f t="shared" si="32"/>
        <v>5</v>
      </c>
      <c r="G31" s="2">
        <v>0.23400000000000001</v>
      </c>
    </row>
  </sheetData>
  <mergeCells count="20">
    <mergeCell ref="S15:S17"/>
    <mergeCell ref="T15:T17"/>
    <mergeCell ref="A1:U1"/>
    <mergeCell ref="A13:U13"/>
    <mergeCell ref="U15:U17"/>
    <mergeCell ref="S9:S11"/>
    <mergeCell ref="T9:T11"/>
    <mergeCell ref="U9:U11"/>
    <mergeCell ref="S3:S5"/>
    <mergeCell ref="T3:T5"/>
    <mergeCell ref="U3:U5"/>
    <mergeCell ref="S6:S8"/>
    <mergeCell ref="T6:T8"/>
    <mergeCell ref="U6:U8"/>
    <mergeCell ref="S18:S20"/>
    <mergeCell ref="T18:T20"/>
    <mergeCell ref="U18:U20"/>
    <mergeCell ref="S21:S23"/>
    <mergeCell ref="T21:T23"/>
    <mergeCell ref="U21:U2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R32"/>
  <sheetViews>
    <sheetView tabSelected="1" topLeftCell="A13" zoomScaleNormal="100" workbookViewId="0">
      <selection activeCell="J22" sqref="J22:K24"/>
    </sheetView>
  </sheetViews>
  <sheetFormatPr defaultRowHeight="15" x14ac:dyDescent="0.25"/>
  <cols>
    <col min="1" max="1" width="14" customWidth="1"/>
    <col min="7" max="7" width="16.5703125" customWidth="1"/>
    <col min="8" max="8" width="15.140625" customWidth="1"/>
    <col min="9" max="9" width="14.28515625" customWidth="1"/>
    <col min="10" max="10" width="18.5703125" customWidth="1"/>
    <col min="11" max="11" width="21.5703125" customWidth="1"/>
    <col min="12" max="12" width="28.140625" customWidth="1"/>
    <col min="13" max="13" width="19.42578125" customWidth="1"/>
    <col min="14" max="14" width="20.7109375" customWidth="1"/>
    <col min="15" max="15" width="27" customWidth="1"/>
    <col min="16" max="16" width="18.42578125" customWidth="1"/>
    <col min="17" max="17" width="21.140625" customWidth="1"/>
    <col min="18" max="18" width="22.85546875" customWidth="1"/>
  </cols>
  <sheetData>
    <row r="2" spans="1:18" ht="26.25" x14ac:dyDescent="0.4">
      <c r="A2" s="14" t="s">
        <v>40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</row>
    <row r="3" spans="1:18" ht="81" x14ac:dyDescent="0.3">
      <c r="A3" s="3" t="s">
        <v>0</v>
      </c>
      <c r="B3" s="3" t="s">
        <v>15</v>
      </c>
      <c r="C3" s="3" t="s">
        <v>16</v>
      </c>
      <c r="D3" s="3" t="s">
        <v>17</v>
      </c>
      <c r="E3" s="3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3" t="s">
        <v>36</v>
      </c>
      <c r="K3" s="3" t="s">
        <v>37</v>
      </c>
      <c r="L3" s="3" t="s">
        <v>38</v>
      </c>
      <c r="M3" s="3" t="s">
        <v>1</v>
      </c>
      <c r="N3" s="3" t="s">
        <v>2</v>
      </c>
      <c r="O3" s="3" t="s">
        <v>6</v>
      </c>
      <c r="P3" s="4" t="s">
        <v>28</v>
      </c>
      <c r="Q3" s="4" t="s">
        <v>29</v>
      </c>
      <c r="R3" s="4" t="s">
        <v>30</v>
      </c>
    </row>
    <row r="4" spans="1:18" ht="20.25" x14ac:dyDescent="0.3">
      <c r="A4" s="2" t="s">
        <v>50</v>
      </c>
      <c r="B4" s="5">
        <v>20</v>
      </c>
      <c r="C4" s="5">
        <v>5</v>
      </c>
      <c r="D4" s="6">
        <v>0.21299999999999999</v>
      </c>
      <c r="E4" s="6">
        <v>0.21299999999999999</v>
      </c>
      <c r="F4" s="6">
        <f>AVERAGE(D4:E4)</f>
        <v>0.21299999999999999</v>
      </c>
      <c r="G4" s="3">
        <f>(F4*98.512+0.9526)/C4</f>
        <v>4.3871312000000007</v>
      </c>
      <c r="H4" s="3">
        <f>G4/63.5</f>
        <v>6.908868031496064E-2</v>
      </c>
      <c r="I4" s="3">
        <f>H4*B4</f>
        <v>1.3817736062992128</v>
      </c>
      <c r="J4" s="3">
        <f>I4/M4</f>
        <v>0.981164245046661</v>
      </c>
      <c r="K4" s="3">
        <f>I4/N4</f>
        <v>17.431890986051531</v>
      </c>
      <c r="L4" s="3">
        <f>I4/O4</f>
        <v>40.284944790064515</v>
      </c>
      <c r="M4">
        <v>1.4083000000000001</v>
      </c>
      <c r="N4" s="3">
        <v>7.9266994464620391E-2</v>
      </c>
      <c r="O4" s="1">
        <v>3.4299999999999997E-2</v>
      </c>
      <c r="P4" s="12">
        <f>AVERAGE(J4:J6)</f>
        <v>0.9792315045777823</v>
      </c>
      <c r="Q4" s="12">
        <f>AVERAGE(K4:K6)</f>
        <v>17.397552880756816</v>
      </c>
      <c r="R4" s="12">
        <f>AVERAGE(L4:L6)</f>
        <v>39.748195491777182</v>
      </c>
    </row>
    <row r="5" spans="1:18" ht="20.25" x14ac:dyDescent="0.3">
      <c r="A5" s="2" t="s">
        <v>51</v>
      </c>
      <c r="B5" s="5">
        <v>20</v>
      </c>
      <c r="C5" s="5">
        <v>5</v>
      </c>
      <c r="D5" s="6">
        <v>0.214</v>
      </c>
      <c r="E5" s="6">
        <v>0.21299999999999999</v>
      </c>
      <c r="F5" s="6">
        <f t="shared" ref="F5:F12" si="0">AVERAGE(D5:E5)</f>
        <v>0.2135</v>
      </c>
      <c r="G5" s="3">
        <f t="shared" ref="G5:G12" si="1">(F5*98.512+0.9526)/C5</f>
        <v>4.3969824000000006</v>
      </c>
      <c r="H5" s="3">
        <f t="shared" ref="H5:H11" si="2">G5/63.5</f>
        <v>6.9243817322834661E-2</v>
      </c>
      <c r="I5" s="3">
        <f t="shared" ref="I5:I11" si="3">H5*B5</f>
        <v>1.3848763464566933</v>
      </c>
      <c r="J5" s="3">
        <f t="shared" ref="J5:J12" si="4">I5/M5</f>
        <v>1.0164976119030338</v>
      </c>
      <c r="K5" s="3">
        <f t="shared" ref="K5:K12" si="5">I5/N5</f>
        <v>18.059642560082001</v>
      </c>
      <c r="L5" s="3">
        <f t="shared" ref="L5:L12" si="6">I5/O5</f>
        <v>41.58787827197277</v>
      </c>
      <c r="M5">
        <v>1.3624000000000001</v>
      </c>
      <c r="N5" s="3">
        <v>7.6683485946601446E-2</v>
      </c>
      <c r="O5" s="1">
        <v>3.3300000000000003E-2</v>
      </c>
      <c r="P5" s="13"/>
      <c r="Q5" s="13"/>
      <c r="R5" s="13"/>
    </row>
    <row r="6" spans="1:18" ht="20.25" x14ac:dyDescent="0.3">
      <c r="A6" s="2" t="s">
        <v>52</v>
      </c>
      <c r="B6" s="5">
        <v>20</v>
      </c>
      <c r="C6" s="5">
        <v>5</v>
      </c>
      <c r="D6" s="6">
        <v>0.19600000000000001</v>
      </c>
      <c r="E6" s="6">
        <v>0.19900000000000001</v>
      </c>
      <c r="F6" s="6">
        <f t="shared" si="0"/>
        <v>0.19750000000000001</v>
      </c>
      <c r="G6" s="3">
        <f t="shared" si="1"/>
        <v>4.0817440000000005</v>
      </c>
      <c r="H6" s="3">
        <f t="shared" si="2"/>
        <v>6.4279433070866143E-2</v>
      </c>
      <c r="I6" s="3">
        <f t="shared" si="3"/>
        <v>1.2855886614173229</v>
      </c>
      <c r="J6" s="3">
        <f t="shared" si="4"/>
        <v>0.94003265678365233</v>
      </c>
      <c r="K6" s="3">
        <f t="shared" si="5"/>
        <v>16.701125096136916</v>
      </c>
      <c r="L6" s="3">
        <f t="shared" si="6"/>
        <v>37.371763413294268</v>
      </c>
      <c r="M6">
        <v>1.3675999999999999</v>
      </c>
      <c r="N6" s="3">
        <v>7.6976171007466329E-2</v>
      </c>
      <c r="O6" s="1">
        <v>3.44E-2</v>
      </c>
      <c r="P6" s="13"/>
      <c r="Q6" s="13"/>
      <c r="R6" s="13"/>
    </row>
    <row r="7" spans="1:18" ht="20.25" x14ac:dyDescent="0.3">
      <c r="A7" s="2" t="s">
        <v>53</v>
      </c>
      <c r="B7" s="5">
        <v>20</v>
      </c>
      <c r="C7" s="5">
        <v>5</v>
      </c>
      <c r="D7" s="6">
        <v>0.17399999999999999</v>
      </c>
      <c r="E7" s="6">
        <v>0.17899999999999999</v>
      </c>
      <c r="F7" s="6">
        <f t="shared" si="0"/>
        <v>0.17649999999999999</v>
      </c>
      <c r="G7" s="3">
        <f t="shared" si="1"/>
        <v>3.6679936</v>
      </c>
      <c r="H7" s="3">
        <f t="shared" si="2"/>
        <v>5.7763678740157483E-2</v>
      </c>
      <c r="I7" s="3">
        <f t="shared" si="3"/>
        <v>1.1552735748031497</v>
      </c>
      <c r="J7" s="3">
        <f t="shared" si="4"/>
        <v>1.0340794618717775</v>
      </c>
      <c r="K7" s="3">
        <f t="shared" si="5"/>
        <v>18.37201115029054</v>
      </c>
      <c r="L7" s="3">
        <f>I7/O7</f>
        <v>40.113665791776036</v>
      </c>
      <c r="M7">
        <v>1.1172</v>
      </c>
      <c r="N7" s="3">
        <v>6.2882259615049271E-2</v>
      </c>
      <c r="O7" s="1">
        <v>2.8799999999999999E-2</v>
      </c>
      <c r="P7" s="12">
        <f t="shared" ref="P7:R7" si="7">AVERAGE(J7:J9)</f>
        <v>0.91121914689632799</v>
      </c>
      <c r="Q7" s="12">
        <f>AVERAGE(K7:K9)</f>
        <v>16.189208803001438</v>
      </c>
      <c r="R7" s="12">
        <f t="shared" si="7"/>
        <v>35.198517248339364</v>
      </c>
    </row>
    <row r="8" spans="1:18" ht="20.25" x14ac:dyDescent="0.3">
      <c r="A8" s="2" t="s">
        <v>54</v>
      </c>
      <c r="B8" s="5">
        <v>20</v>
      </c>
      <c r="C8" s="5">
        <v>5</v>
      </c>
      <c r="D8" s="6">
        <v>0.17199999999999999</v>
      </c>
      <c r="E8" s="6">
        <v>0.17</v>
      </c>
      <c r="F8" s="6">
        <f t="shared" si="0"/>
        <v>0.17099999999999999</v>
      </c>
      <c r="G8" s="3">
        <f t="shared" si="1"/>
        <v>3.5596303999999996</v>
      </c>
      <c r="H8" s="3">
        <f t="shared" si="2"/>
        <v>5.6057171653543299E-2</v>
      </c>
      <c r="I8" s="3">
        <f t="shared" si="3"/>
        <v>1.1211434330708661</v>
      </c>
      <c r="J8" s="3">
        <f t="shared" si="4"/>
        <v>0.86421292921519011</v>
      </c>
      <c r="K8" s="3">
        <f t="shared" si="5"/>
        <v>15.35407109142978</v>
      </c>
      <c r="L8" s="3">
        <f t="shared" si="6"/>
        <v>34.077307996074957</v>
      </c>
      <c r="M8">
        <v>1.2972999999999999</v>
      </c>
      <c r="N8" s="3">
        <v>7.3019294126927509E-2</v>
      </c>
      <c r="O8" s="1">
        <v>3.2899999999999999E-2</v>
      </c>
      <c r="P8" s="13"/>
      <c r="Q8" s="13"/>
      <c r="R8" s="13"/>
    </row>
    <row r="9" spans="1:18" ht="20.25" x14ac:dyDescent="0.3">
      <c r="A9" s="2" t="s">
        <v>55</v>
      </c>
      <c r="B9" s="5">
        <v>20</v>
      </c>
      <c r="C9" s="5">
        <v>5</v>
      </c>
      <c r="D9" s="6">
        <v>0.17</v>
      </c>
      <c r="E9" s="6">
        <v>0.17199999999999999</v>
      </c>
      <c r="F9" s="6">
        <f t="shared" si="0"/>
        <v>0.17099999999999999</v>
      </c>
      <c r="G9" s="3">
        <f t="shared" si="1"/>
        <v>3.5596303999999996</v>
      </c>
      <c r="H9" s="3">
        <f t="shared" si="2"/>
        <v>5.6057171653543299E-2</v>
      </c>
      <c r="I9" s="3">
        <f t="shared" si="3"/>
        <v>1.1211434330708661</v>
      </c>
      <c r="J9" s="3">
        <f t="shared" si="4"/>
        <v>0.8353650496020163</v>
      </c>
      <c r="K9" s="3">
        <f t="shared" si="5"/>
        <v>14.841544167283997</v>
      </c>
      <c r="L9" s="3">
        <f t="shared" si="6"/>
        <v>31.404577957167113</v>
      </c>
      <c r="M9">
        <v>1.3421000000000001</v>
      </c>
      <c r="N9" s="3">
        <v>7.5540888497455813E-2</v>
      </c>
      <c r="O9" s="1">
        <v>3.5700000000000003E-2</v>
      </c>
      <c r="P9" s="13"/>
      <c r="Q9" s="13"/>
      <c r="R9" s="13"/>
    </row>
    <row r="10" spans="1:18" ht="20.25" x14ac:dyDescent="0.3">
      <c r="A10" s="2" t="s">
        <v>56</v>
      </c>
      <c r="B10" s="5">
        <v>20</v>
      </c>
      <c r="C10" s="5">
        <v>5</v>
      </c>
      <c r="D10" s="6">
        <v>0.216</v>
      </c>
      <c r="E10" s="6">
        <v>0.21199999999999999</v>
      </c>
      <c r="F10" s="6">
        <f t="shared" si="0"/>
        <v>0.214</v>
      </c>
      <c r="G10" s="3">
        <f t="shared" si="1"/>
        <v>4.4068336000000006</v>
      </c>
      <c r="H10" s="3">
        <f t="shared" si="2"/>
        <v>6.9398954330708668E-2</v>
      </c>
      <c r="I10" s="3">
        <f t="shared" si="3"/>
        <v>1.3879790866141732</v>
      </c>
      <c r="J10" s="3">
        <f t="shared" si="4"/>
        <v>1.1005225869126016</v>
      </c>
      <c r="K10" s="3">
        <f>I10/N10</f>
        <v>19.552475398077267</v>
      </c>
      <c r="L10" s="3">
        <f t="shared" si="6"/>
        <v>39.999397308765801</v>
      </c>
      <c r="M10">
        <v>1.2612000000000001</v>
      </c>
      <c r="N10" s="3">
        <v>7.0987384377461646E-2</v>
      </c>
      <c r="O10" s="1">
        <v>3.4700000000000002E-2</v>
      </c>
      <c r="P10" s="12">
        <f>AVERAGE(J10:J12)</f>
        <v>1.1256754411495182</v>
      </c>
      <c r="Q10" s="12">
        <f>AVERAGE(K10:K12)</f>
        <v>19.999354516695295</v>
      </c>
      <c r="R10" s="12">
        <f t="shared" ref="R10" si="8">AVERAGE(L10:L12)</f>
        <v>42.445547055400439</v>
      </c>
    </row>
    <row r="11" spans="1:18" ht="20.25" x14ac:dyDescent="0.3">
      <c r="A11" s="2" t="s">
        <v>57</v>
      </c>
      <c r="B11" s="5">
        <v>20</v>
      </c>
      <c r="C11" s="5">
        <v>5</v>
      </c>
      <c r="D11" s="6">
        <v>0.20100000000000001</v>
      </c>
      <c r="E11" s="6">
        <v>0.20599999999999999</v>
      </c>
      <c r="F11" s="6">
        <f t="shared" si="0"/>
        <v>0.20350000000000001</v>
      </c>
      <c r="G11" s="3">
        <f t="shared" si="1"/>
        <v>4.1999584000000008</v>
      </c>
      <c r="H11" s="3">
        <f t="shared" si="2"/>
        <v>6.6141077165354348E-2</v>
      </c>
      <c r="I11" s="3">
        <f t="shared" si="3"/>
        <v>1.3228215433070869</v>
      </c>
      <c r="J11" s="3">
        <f t="shared" si="4"/>
        <v>1.1544960231341308</v>
      </c>
      <c r="K11" s="3">
        <f t="shared" si="5"/>
        <v>20.511396456509797</v>
      </c>
      <c r="L11" s="3">
        <f t="shared" si="6"/>
        <v>45.614535976106446</v>
      </c>
      <c r="M11">
        <v>1.1457999999999999</v>
      </c>
      <c r="N11" s="3">
        <v>6.4492027449806172E-2</v>
      </c>
      <c r="O11" s="1">
        <v>2.9000000000000001E-2</v>
      </c>
      <c r="P11" s="13"/>
      <c r="Q11" s="13"/>
      <c r="R11" s="13"/>
    </row>
    <row r="12" spans="1:18" ht="20.25" x14ac:dyDescent="0.3">
      <c r="A12" s="2" t="s">
        <v>58</v>
      </c>
      <c r="B12" s="5">
        <v>20</v>
      </c>
      <c r="C12" s="5">
        <v>5</v>
      </c>
      <c r="D12" s="6">
        <v>0.21</v>
      </c>
      <c r="E12" s="6">
        <v>0.20499999999999999</v>
      </c>
      <c r="F12" s="6">
        <f t="shared" si="0"/>
        <v>0.20749999999999999</v>
      </c>
      <c r="G12" s="3">
        <f t="shared" si="1"/>
        <v>4.2787680000000003</v>
      </c>
      <c r="H12" s="3">
        <f>G12/63.5</f>
        <v>6.7382173228346456E-2</v>
      </c>
      <c r="I12" s="3">
        <f>H12*B12</f>
        <v>1.3476434645669291</v>
      </c>
      <c r="J12" s="3">
        <f t="shared" si="4"/>
        <v>1.1220077134018225</v>
      </c>
      <c r="K12" s="3">
        <f t="shared" si="5"/>
        <v>19.934191695498821</v>
      </c>
      <c r="L12" s="3">
        <f t="shared" si="6"/>
        <v>41.722707881329072</v>
      </c>
      <c r="M12">
        <v>1.2011000000000001</v>
      </c>
      <c r="N12" s="3">
        <v>6.760462050092704E-2</v>
      </c>
      <c r="O12" s="1">
        <v>3.2300000000000002E-2</v>
      </c>
      <c r="P12" s="13"/>
      <c r="Q12" s="13"/>
      <c r="R12" s="13"/>
    </row>
    <row r="13" spans="1:18" ht="20.25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26.25" x14ac:dyDescent="0.4">
      <c r="A14" s="14" t="s">
        <v>39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</row>
    <row r="15" spans="1:18" ht="81" x14ac:dyDescent="0.3">
      <c r="A15" s="3" t="s">
        <v>0</v>
      </c>
      <c r="B15" s="3" t="s">
        <v>15</v>
      </c>
      <c r="C15" s="3" t="s">
        <v>16</v>
      </c>
      <c r="D15" s="3" t="s">
        <v>17</v>
      </c>
      <c r="E15" s="3" t="s">
        <v>18</v>
      </c>
      <c r="F15" s="3" t="s">
        <v>19</v>
      </c>
      <c r="G15" s="3" t="s">
        <v>20</v>
      </c>
      <c r="H15" s="3" t="s">
        <v>21</v>
      </c>
      <c r="I15" s="3" t="s">
        <v>22</v>
      </c>
      <c r="J15" s="3" t="s">
        <v>36</v>
      </c>
      <c r="K15" s="3" t="s">
        <v>37</v>
      </c>
      <c r="L15" s="3" t="s">
        <v>38</v>
      </c>
      <c r="M15" s="3" t="s">
        <v>3</v>
      </c>
      <c r="N15" s="3" t="s">
        <v>4</v>
      </c>
      <c r="O15" s="3" t="s">
        <v>33</v>
      </c>
      <c r="P15" s="4" t="s">
        <v>28</v>
      </c>
      <c r="Q15" s="4" t="s">
        <v>29</v>
      </c>
      <c r="R15" s="4" t="s">
        <v>30</v>
      </c>
    </row>
    <row r="16" spans="1:18" ht="20.25" x14ac:dyDescent="0.3">
      <c r="A16" s="2" t="s">
        <v>50</v>
      </c>
      <c r="B16" s="5">
        <v>20</v>
      </c>
      <c r="C16" s="5">
        <v>5</v>
      </c>
      <c r="D16" s="6">
        <v>0.189</v>
      </c>
      <c r="E16" s="6">
        <v>0.188</v>
      </c>
      <c r="F16" s="6">
        <f>AVERAGE(D16:E16)</f>
        <v>0.1885</v>
      </c>
      <c r="G16" s="3">
        <f>(F16*98.512+0.9526)/C16</f>
        <v>3.9044224000000001</v>
      </c>
      <c r="H16" s="3">
        <f>G16/63.5</f>
        <v>6.1486966929133857E-2</v>
      </c>
      <c r="I16" s="3">
        <f>H16*B16</f>
        <v>1.2297393385826771</v>
      </c>
      <c r="J16" s="3">
        <f>I16/M16</f>
        <v>0.55012048786914081</v>
      </c>
      <c r="K16" s="3">
        <f>I16/N16</f>
        <v>5.3976959525331214</v>
      </c>
      <c r="L16" s="3">
        <f>I16/O16</f>
        <v>10.693385552892844</v>
      </c>
      <c r="M16">
        <v>2.2353999999999998</v>
      </c>
      <c r="N16" s="3">
        <v>0.22782671521273154</v>
      </c>
      <c r="O16" s="1">
        <v>0.115</v>
      </c>
      <c r="P16" s="12">
        <f>AVERAGE(J16:J18)</f>
        <v>0.58925096659314968</v>
      </c>
      <c r="Q16" s="12">
        <f>AVERAGE(K16:K18)</f>
        <v>5.7816380730082075</v>
      </c>
      <c r="R16" s="12">
        <f>AVERAGE(L16:L18)</f>
        <v>11.428419106379215</v>
      </c>
    </row>
    <row r="17" spans="1:18" ht="20.25" x14ac:dyDescent="0.3">
      <c r="A17" s="2" t="s">
        <v>51</v>
      </c>
      <c r="B17" s="5">
        <v>20</v>
      </c>
      <c r="C17" s="5">
        <v>5</v>
      </c>
      <c r="D17" s="6">
        <v>0.19600000000000001</v>
      </c>
      <c r="E17" s="6">
        <v>0.191</v>
      </c>
      <c r="F17" s="6">
        <f t="shared" ref="F17:F24" si="9">AVERAGE(D17:E17)</f>
        <v>0.19350000000000001</v>
      </c>
      <c r="G17" s="3">
        <f t="shared" ref="G17:G24" si="10">(F17*98.512+0.9526)/C17</f>
        <v>4.0029344</v>
      </c>
      <c r="H17" s="3">
        <f t="shared" ref="H17:H23" si="11">G17/63.5</f>
        <v>6.3038337007874021E-2</v>
      </c>
      <c r="I17" s="3">
        <f t="shared" ref="I17:I23" si="12">H17*B17</f>
        <v>1.2607667401574805</v>
      </c>
      <c r="J17" s="3">
        <f t="shared" ref="J17:J23" si="13">I17/M17</f>
        <v>0.60133871036796738</v>
      </c>
      <c r="K17" s="3">
        <f t="shared" ref="K17:K23" si="14">I17/N17</f>
        <v>5.9002411192268953</v>
      </c>
      <c r="L17" s="3">
        <f t="shared" ref="L17:L24" si="15">I17/O17</f>
        <v>11.098298768991905</v>
      </c>
      <c r="M17">
        <v>2.0966</v>
      </c>
      <c r="N17" s="3">
        <v>0.21368054536772521</v>
      </c>
      <c r="O17" s="1">
        <v>0.11360000000000001</v>
      </c>
      <c r="P17" s="13"/>
      <c r="Q17" s="13"/>
      <c r="R17" s="13"/>
    </row>
    <row r="18" spans="1:18" ht="20.25" x14ac:dyDescent="0.3">
      <c r="A18" s="2" t="s">
        <v>52</v>
      </c>
      <c r="B18" s="5">
        <v>20</v>
      </c>
      <c r="C18" s="5">
        <v>5</v>
      </c>
      <c r="D18" s="6">
        <v>0.19700000000000001</v>
      </c>
      <c r="E18" s="6">
        <v>0.19800000000000001</v>
      </c>
      <c r="F18" s="6">
        <f t="shared" si="9"/>
        <v>0.19750000000000001</v>
      </c>
      <c r="G18" s="3">
        <f t="shared" si="10"/>
        <v>4.0817440000000005</v>
      </c>
      <c r="H18" s="3">
        <f t="shared" si="11"/>
        <v>6.4279433070866143E-2</v>
      </c>
      <c r="I18" s="3">
        <f t="shared" si="12"/>
        <v>1.2855886614173229</v>
      </c>
      <c r="J18" s="3">
        <f t="shared" si="13"/>
        <v>0.61629370154234087</v>
      </c>
      <c r="K18" s="3">
        <f t="shared" si="14"/>
        <v>6.0469771472646041</v>
      </c>
      <c r="L18" s="3">
        <f t="shared" si="15"/>
        <v>12.493572997252894</v>
      </c>
      <c r="M18">
        <v>2.0859999999999999</v>
      </c>
      <c r="N18" s="3">
        <v>0.21260021827581549</v>
      </c>
      <c r="O18" s="1">
        <v>0.10290000000000001</v>
      </c>
      <c r="P18" s="13"/>
      <c r="Q18" s="13"/>
      <c r="R18" s="13"/>
    </row>
    <row r="19" spans="1:18" ht="20.25" x14ac:dyDescent="0.3">
      <c r="A19" s="2" t="s">
        <v>53</v>
      </c>
      <c r="B19" s="5">
        <v>20</v>
      </c>
      <c r="C19" s="5">
        <v>5</v>
      </c>
      <c r="D19" s="6">
        <v>0.22900000000000001</v>
      </c>
      <c r="E19" s="6">
        <v>0.22500000000000001</v>
      </c>
      <c r="F19" s="6">
        <f t="shared" si="9"/>
        <v>0.22700000000000001</v>
      </c>
      <c r="G19" s="3">
        <f t="shared" si="10"/>
        <v>4.6629648000000001</v>
      </c>
      <c r="H19" s="3">
        <f t="shared" si="11"/>
        <v>7.3432516535433076E-2</v>
      </c>
      <c r="I19" s="3">
        <f t="shared" si="12"/>
        <v>1.4686503307086616</v>
      </c>
      <c r="J19" s="3">
        <f t="shared" si="13"/>
        <v>0.86462400253659577</v>
      </c>
      <c r="K19" s="3">
        <f t="shared" si="14"/>
        <v>8.4835551154112299</v>
      </c>
      <c r="L19" s="3">
        <f t="shared" si="15"/>
        <v>17.737322834645671</v>
      </c>
      <c r="M19">
        <v>1.6986000000000001</v>
      </c>
      <c r="N19" s="3">
        <v>0.17311732059602122</v>
      </c>
      <c r="O19" s="1">
        <v>8.2799999999999999E-2</v>
      </c>
      <c r="P19" s="12">
        <f t="shared" ref="P19:R19" si="16">AVERAGE(J19:J21)</f>
        <v>0.73220389052906765</v>
      </c>
      <c r="Q19" s="12">
        <f t="shared" si="16"/>
        <v>7.184269743609117</v>
      </c>
      <c r="R19" s="12">
        <f t="shared" si="16"/>
        <v>14.705324189362701</v>
      </c>
    </row>
    <row r="20" spans="1:18" ht="20.25" x14ac:dyDescent="0.3">
      <c r="A20" s="2" t="s">
        <v>54</v>
      </c>
      <c r="B20" s="5">
        <v>20</v>
      </c>
      <c r="C20" s="5">
        <v>5</v>
      </c>
      <c r="D20" s="6">
        <v>0.191</v>
      </c>
      <c r="E20" s="6">
        <v>0.19600000000000001</v>
      </c>
      <c r="F20" s="6">
        <f t="shared" si="9"/>
        <v>0.19350000000000001</v>
      </c>
      <c r="G20" s="3">
        <f t="shared" si="10"/>
        <v>4.0029344</v>
      </c>
      <c r="H20" s="3">
        <f t="shared" si="11"/>
        <v>6.3038337007874021E-2</v>
      </c>
      <c r="I20" s="3">
        <f t="shared" si="12"/>
        <v>1.2607667401574805</v>
      </c>
      <c r="J20" s="3">
        <f t="shared" si="13"/>
        <v>0.64967883137044236</v>
      </c>
      <c r="K20" s="3">
        <f t="shared" si="14"/>
        <v>6.3745468054061165</v>
      </c>
      <c r="L20" s="3">
        <f t="shared" si="15"/>
        <v>12.917692009810249</v>
      </c>
      <c r="M20">
        <v>1.9406000000000001</v>
      </c>
      <c r="N20" s="3">
        <v>0.19778139193962013</v>
      </c>
      <c r="O20" s="1">
        <v>9.7600000000000006E-2</v>
      </c>
      <c r="P20" s="13"/>
      <c r="Q20" s="13"/>
      <c r="R20" s="13"/>
    </row>
    <row r="21" spans="1:18" ht="20.25" x14ac:dyDescent="0.3">
      <c r="A21" s="2" t="s">
        <v>55</v>
      </c>
      <c r="B21" s="5">
        <v>20</v>
      </c>
      <c r="C21" s="5">
        <v>5</v>
      </c>
      <c r="D21" s="6">
        <v>0.19400000000000001</v>
      </c>
      <c r="E21" s="6">
        <v>0.191</v>
      </c>
      <c r="F21" s="6">
        <f t="shared" si="9"/>
        <v>0.1925</v>
      </c>
      <c r="G21" s="3">
        <f t="shared" si="10"/>
        <v>3.9832320000000001</v>
      </c>
      <c r="H21" s="3">
        <f t="shared" si="11"/>
        <v>6.272806299212598E-2</v>
      </c>
      <c r="I21" s="3">
        <f t="shared" si="12"/>
        <v>1.2545612598425195</v>
      </c>
      <c r="J21" s="3">
        <f t="shared" si="13"/>
        <v>0.68230883768016504</v>
      </c>
      <c r="K21" s="3">
        <f t="shared" si="14"/>
        <v>6.6947073100100036</v>
      </c>
      <c r="L21" s="3">
        <f t="shared" si="15"/>
        <v>13.460957723632184</v>
      </c>
      <c r="M21">
        <v>1.8387</v>
      </c>
      <c r="N21" s="3">
        <v>0.18739598338626173</v>
      </c>
      <c r="O21" s="1">
        <v>9.3200000000000005E-2</v>
      </c>
      <c r="P21" s="13"/>
      <c r="Q21" s="13"/>
      <c r="R21" s="13"/>
    </row>
    <row r="22" spans="1:18" ht="20.25" x14ac:dyDescent="0.3">
      <c r="A22" s="2" t="s">
        <v>56</v>
      </c>
      <c r="B22" s="5">
        <v>20</v>
      </c>
      <c r="C22" s="5">
        <v>5</v>
      </c>
      <c r="D22" s="6">
        <v>0.30499999999999999</v>
      </c>
      <c r="E22" s="6">
        <v>0.307</v>
      </c>
      <c r="F22" s="6">
        <f t="shared" si="9"/>
        <v>0.30599999999999999</v>
      </c>
      <c r="G22" s="3">
        <f t="shared" si="10"/>
        <v>6.2194544</v>
      </c>
      <c r="H22" s="3">
        <f t="shared" si="11"/>
        <v>9.7944163779527554E-2</v>
      </c>
      <c r="I22" s="3">
        <f>H22*B22</f>
        <v>1.958883275590551</v>
      </c>
      <c r="J22" s="3">
        <f>I22/M22</f>
        <v>1.0260768297053853</v>
      </c>
      <c r="K22" s="3">
        <f>I22/N22</f>
        <v>10.067704935225439</v>
      </c>
      <c r="L22" s="3">
        <f t="shared" si="15"/>
        <v>20.598141699164572</v>
      </c>
      <c r="M22">
        <v>1.9091</v>
      </c>
      <c r="N22" s="3">
        <v>0.19457098595894506</v>
      </c>
      <c r="O22" s="1">
        <v>9.5100000000000004E-2</v>
      </c>
      <c r="P22" s="12">
        <f t="shared" ref="P22:R22" si="17">AVERAGE(J22:J24)</f>
        <v>1.0662500253401548</v>
      </c>
      <c r="Q22" s="12">
        <f t="shared" si="17"/>
        <v>10.461878030501429</v>
      </c>
      <c r="R22" s="12">
        <f t="shared" si="17"/>
        <v>21.445811427682916</v>
      </c>
    </row>
    <row r="23" spans="1:18" ht="20.25" x14ac:dyDescent="0.3">
      <c r="A23" s="2" t="s">
        <v>57</v>
      </c>
      <c r="B23" s="5">
        <v>20</v>
      </c>
      <c r="C23" s="5">
        <v>5</v>
      </c>
      <c r="D23" s="6">
        <v>0.27800000000000002</v>
      </c>
      <c r="E23" s="6">
        <v>0.28100000000000003</v>
      </c>
      <c r="F23" s="6">
        <f t="shared" si="9"/>
        <v>0.27950000000000003</v>
      </c>
      <c r="G23" s="3">
        <f t="shared" si="10"/>
        <v>5.697340800000001</v>
      </c>
      <c r="H23" s="3">
        <f t="shared" si="11"/>
        <v>8.9721902362204745E-2</v>
      </c>
      <c r="I23" s="3">
        <f t="shared" si="12"/>
        <v>1.7944380472440948</v>
      </c>
      <c r="J23" s="3">
        <f t="shared" si="13"/>
        <v>1.0005788152359176</v>
      </c>
      <c r="K23" s="3">
        <f t="shared" si="14"/>
        <v>9.8175224160602657</v>
      </c>
      <c r="L23" s="3">
        <f t="shared" si="15"/>
        <v>20.531327771671563</v>
      </c>
      <c r="M23">
        <v>1.7934000000000001</v>
      </c>
      <c r="N23" s="3">
        <v>0.18277911383310047</v>
      </c>
      <c r="O23" s="1">
        <v>8.7400000000000005E-2</v>
      </c>
      <c r="P23" s="13"/>
      <c r="Q23" s="13"/>
      <c r="R23" s="13"/>
    </row>
    <row r="24" spans="1:18" ht="20.25" x14ac:dyDescent="0.3">
      <c r="A24" s="2" t="s">
        <v>58</v>
      </c>
      <c r="B24" s="5">
        <v>20</v>
      </c>
      <c r="C24" s="5">
        <v>5</v>
      </c>
      <c r="D24" s="6">
        <v>0.34499999999999997</v>
      </c>
      <c r="E24" s="6">
        <v>0.34399999999999997</v>
      </c>
      <c r="F24" s="6">
        <f t="shared" si="9"/>
        <v>0.34449999999999997</v>
      </c>
      <c r="G24" s="3">
        <f t="shared" si="10"/>
        <v>6.9779967999999979</v>
      </c>
      <c r="H24" s="3">
        <f>G24/63.5</f>
        <v>0.10988971338582673</v>
      </c>
      <c r="I24" s="3">
        <f>H24*B24</f>
        <v>2.1977942677165347</v>
      </c>
      <c r="J24" s="3">
        <f>I24/M24</f>
        <v>1.172094431079161</v>
      </c>
      <c r="K24" s="3">
        <f>I24/N24</f>
        <v>11.500406740218578</v>
      </c>
      <c r="L24" s="3">
        <f t="shared" si="15"/>
        <v>23.207964812212616</v>
      </c>
      <c r="M24">
        <v>1.8751</v>
      </c>
      <c r="N24" s="3">
        <v>0.19110578585281959</v>
      </c>
      <c r="O24" s="1">
        <v>9.4700000000000006E-2</v>
      </c>
      <c r="P24" s="13"/>
      <c r="Q24" s="13"/>
      <c r="R24" s="13"/>
    </row>
    <row r="27" spans="1:18" ht="20.25" x14ac:dyDescent="0.3">
      <c r="A27" s="7" t="s">
        <v>35</v>
      </c>
    </row>
    <row r="28" spans="1:18" x14ac:dyDescent="0.25">
      <c r="A28">
        <v>1.7</v>
      </c>
      <c r="B28">
        <f>A28*10</f>
        <v>17</v>
      </c>
      <c r="C28">
        <v>0.16600000000000001</v>
      </c>
    </row>
    <row r="29" spans="1:18" x14ac:dyDescent="0.25">
      <c r="A29">
        <v>1.8</v>
      </c>
      <c r="B29">
        <f t="shared" ref="B29:B32" si="18">A29*10</f>
        <v>18</v>
      </c>
      <c r="C29">
        <v>0.17</v>
      </c>
    </row>
    <row r="30" spans="1:18" x14ac:dyDescent="0.25">
      <c r="A30">
        <v>1.9</v>
      </c>
      <c r="B30">
        <f t="shared" si="18"/>
        <v>19</v>
      </c>
      <c r="C30">
        <v>0.185</v>
      </c>
    </row>
    <row r="31" spans="1:18" x14ac:dyDescent="0.25">
      <c r="A31">
        <v>2</v>
      </c>
      <c r="B31">
        <f t="shared" si="18"/>
        <v>20</v>
      </c>
      <c r="C31">
        <v>0.19</v>
      </c>
    </row>
    <row r="32" spans="1:18" x14ac:dyDescent="0.25">
      <c r="A32">
        <v>2.1</v>
      </c>
      <c r="B32">
        <f t="shared" si="18"/>
        <v>21</v>
      </c>
      <c r="C32">
        <v>0.20499999999999999</v>
      </c>
    </row>
  </sheetData>
  <mergeCells count="20">
    <mergeCell ref="P19:P21"/>
    <mergeCell ref="Q19:Q21"/>
    <mergeCell ref="R19:R21"/>
    <mergeCell ref="P22:P24"/>
    <mergeCell ref="Q22:Q24"/>
    <mergeCell ref="R22:R24"/>
    <mergeCell ref="P10:P12"/>
    <mergeCell ref="Q10:Q12"/>
    <mergeCell ref="R10:R12"/>
    <mergeCell ref="A14:R14"/>
    <mergeCell ref="P16:P18"/>
    <mergeCell ref="Q16:Q18"/>
    <mergeCell ref="R16:R18"/>
    <mergeCell ref="A2:R2"/>
    <mergeCell ref="P4:P6"/>
    <mergeCell ref="Q4:Q6"/>
    <mergeCell ref="R4:R6"/>
    <mergeCell ref="P7:P9"/>
    <mergeCell ref="Q7:Q9"/>
    <mergeCell ref="R7:R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Массы растений</vt:lpstr>
      <vt:lpstr>Сорбция по растворам</vt:lpstr>
      <vt:lpstr>Десорбция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Олег Никушин</dc:creator>
  <cp:lastModifiedBy>Олег Никушин</cp:lastModifiedBy>
  <dcterms:created xsi:type="dcterms:W3CDTF">2015-06-05T18:19:34Z</dcterms:created>
  <dcterms:modified xsi:type="dcterms:W3CDTF">2022-05-02T13:20:18Z</dcterms:modified>
</cp:coreProperties>
</file>