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tatistica_for_Vicia\"/>
    </mc:Choice>
  </mc:AlternateContent>
  <xr:revisionPtr revIDLastSave="0" documentId="13_ncr:1_{3DE7AB40-2119-4B4A-AA39-72835BC2D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ссы растений" sheetId="1" r:id="rId1"/>
    <sheet name="Сорбция по растворам" sheetId="2" r:id="rId2"/>
    <sheet name="Десорбци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H4" i="1"/>
  <c r="B48" i="3"/>
  <c r="B49" i="3"/>
  <c r="B50" i="3"/>
  <c r="B51" i="3"/>
  <c r="B47" i="3"/>
  <c r="F28" i="3"/>
  <c r="G28" i="3" s="1"/>
  <c r="F29" i="3"/>
  <c r="G29" i="3" s="1"/>
  <c r="H29" i="3" s="1"/>
  <c r="I29" i="3" s="1"/>
  <c r="K29" i="3" s="1"/>
  <c r="F30" i="3"/>
  <c r="G30" i="3" s="1"/>
  <c r="F31" i="3"/>
  <c r="G31" i="3" s="1"/>
  <c r="F32" i="3"/>
  <c r="F33" i="3"/>
  <c r="F34" i="3"/>
  <c r="G34" i="3" s="1"/>
  <c r="H34" i="3" s="1"/>
  <c r="I34" i="3" s="1"/>
  <c r="F35" i="3"/>
  <c r="G35" i="3" s="1"/>
  <c r="H35" i="3" s="1"/>
  <c r="I35" i="3" s="1"/>
  <c r="L35" i="3" s="1"/>
  <c r="F36" i="3"/>
  <c r="F13" i="3"/>
  <c r="G13" i="3" s="1"/>
  <c r="F14" i="3"/>
  <c r="G14" i="3" s="1"/>
  <c r="F15" i="3"/>
  <c r="G15" i="3" s="1"/>
  <c r="E21" i="1"/>
  <c r="E20" i="1"/>
  <c r="E19" i="1"/>
  <c r="E18" i="1"/>
  <c r="E17" i="1"/>
  <c r="E16" i="1"/>
  <c r="H5" i="1"/>
  <c r="H6" i="1"/>
  <c r="H7" i="1"/>
  <c r="H8" i="1"/>
  <c r="H9" i="1"/>
  <c r="H10" i="1"/>
  <c r="H11" i="1"/>
  <c r="H12" i="1"/>
  <c r="H13" i="1"/>
  <c r="H14" i="1"/>
  <c r="H15" i="1"/>
  <c r="E5" i="1"/>
  <c r="E6" i="1"/>
  <c r="E7" i="1"/>
  <c r="E8" i="1"/>
  <c r="E9" i="1"/>
  <c r="E10" i="1"/>
  <c r="E11" i="1"/>
  <c r="E12" i="1"/>
  <c r="E13" i="1"/>
  <c r="E14" i="1"/>
  <c r="E1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G36" i="3" l="1"/>
  <c r="H36" i="3" s="1"/>
  <c r="I36" i="3" s="1"/>
  <c r="G33" i="3"/>
  <c r="H33" i="3" s="1"/>
  <c r="I33" i="3" s="1"/>
  <c r="G32" i="3"/>
  <c r="H32" i="3" s="1"/>
  <c r="I32" i="3" s="1"/>
  <c r="H28" i="3"/>
  <c r="I28" i="3" s="1"/>
  <c r="J28" i="3" s="1"/>
  <c r="H31" i="3"/>
  <c r="I31" i="3" s="1"/>
  <c r="J31" i="3" s="1"/>
  <c r="H30" i="3"/>
  <c r="I30" i="3" s="1"/>
  <c r="K30" i="3" s="1"/>
  <c r="J29" i="3"/>
  <c r="J35" i="3"/>
  <c r="K35" i="3"/>
  <c r="L34" i="3"/>
  <c r="K34" i="3"/>
  <c r="J34" i="3"/>
  <c r="L29" i="3"/>
  <c r="H15" i="3"/>
  <c r="I15" i="3" s="1"/>
  <c r="H14" i="3"/>
  <c r="I14" i="3" s="1"/>
  <c r="H13" i="3"/>
  <c r="I13" i="3" s="1"/>
  <c r="K13" i="3" s="1"/>
  <c r="L13" i="3"/>
  <c r="J13" i="3"/>
  <c r="J15" i="3"/>
  <c r="K15" i="3"/>
  <c r="L15" i="3"/>
  <c r="L14" i="3"/>
  <c r="J14" i="3"/>
  <c r="K14" i="3"/>
  <c r="G28" i="1"/>
  <c r="F28" i="1"/>
  <c r="G25" i="1"/>
  <c r="G26" i="1"/>
  <c r="G24" i="1"/>
  <c r="F25" i="1"/>
  <c r="F26" i="1"/>
  <c r="F24" i="1"/>
  <c r="L31" i="3" l="1"/>
  <c r="K31" i="3"/>
  <c r="L30" i="3"/>
  <c r="J30" i="3"/>
  <c r="L28" i="3"/>
  <c r="K28" i="3"/>
  <c r="Q28" i="3" s="1"/>
  <c r="K36" i="3"/>
  <c r="L36" i="3"/>
  <c r="J36" i="3"/>
  <c r="Q34" i="3"/>
  <c r="R34" i="3"/>
  <c r="P34" i="3"/>
  <c r="K33" i="3"/>
  <c r="L33" i="3"/>
  <c r="J33" i="3"/>
  <c r="J32" i="3"/>
  <c r="L32" i="3"/>
  <c r="K32" i="3"/>
  <c r="R28" i="3"/>
  <c r="P28" i="3"/>
  <c r="P13" i="3"/>
  <c r="R13" i="3"/>
  <c r="Q13" i="3"/>
  <c r="B41" i="3"/>
  <c r="B42" i="3"/>
  <c r="B43" i="3"/>
  <c r="B44" i="3"/>
  <c r="B40" i="3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0" i="3"/>
  <c r="G10" i="3" s="1"/>
  <c r="F9" i="3"/>
  <c r="G9" i="3" s="1"/>
  <c r="F8" i="3"/>
  <c r="F7" i="3"/>
  <c r="G7" i="3" s="1"/>
  <c r="F6" i="3"/>
  <c r="G6" i="3" s="1"/>
  <c r="F5" i="3"/>
  <c r="G5" i="3" s="1"/>
  <c r="F4" i="3"/>
  <c r="G4" i="3" s="1"/>
  <c r="P31" i="3" l="1"/>
  <c r="R31" i="3"/>
  <c r="Q31" i="3"/>
  <c r="G8" i="3"/>
  <c r="H8" i="3" s="1"/>
  <c r="I8" i="3" s="1"/>
  <c r="K8" i="3" s="1"/>
  <c r="H26" i="3"/>
  <c r="I26" i="3" s="1"/>
  <c r="H25" i="3"/>
  <c r="I25" i="3" s="1"/>
  <c r="L25" i="3" s="1"/>
  <c r="H24" i="3"/>
  <c r="I24" i="3" s="1"/>
  <c r="H22" i="3"/>
  <c r="I22" i="3" s="1"/>
  <c r="H20" i="3"/>
  <c r="I20" i="3" s="1"/>
  <c r="H10" i="3"/>
  <c r="I10" i="3" s="1"/>
  <c r="K10" i="3" s="1"/>
  <c r="H7" i="3"/>
  <c r="I7" i="3" s="1"/>
  <c r="K7" i="3" s="1"/>
  <c r="H5" i="3"/>
  <c r="I5" i="3" s="1"/>
  <c r="K5" i="3" s="1"/>
  <c r="H4" i="3"/>
  <c r="H21" i="3"/>
  <c r="I21" i="3" s="1"/>
  <c r="J21" i="3" s="1"/>
  <c r="H23" i="3"/>
  <c r="I23" i="3" s="1"/>
  <c r="J23" i="3" s="1"/>
  <c r="H27" i="3"/>
  <c r="I27" i="3" s="1"/>
  <c r="H19" i="3"/>
  <c r="I19" i="3" s="1"/>
  <c r="H9" i="3"/>
  <c r="I9" i="3" s="1"/>
  <c r="K9" i="3" s="1"/>
  <c r="H6" i="3"/>
  <c r="I6" i="3" s="1"/>
  <c r="K6" i="3" s="1"/>
  <c r="F11" i="3"/>
  <c r="G11" i="3" s="1"/>
  <c r="F12" i="3"/>
  <c r="G12" i="3" s="1"/>
  <c r="L19" i="3" l="1"/>
  <c r="J19" i="3"/>
  <c r="I4" i="3"/>
  <c r="L4" i="3" s="1"/>
  <c r="J6" i="3"/>
  <c r="L6" i="3"/>
  <c r="J7" i="3"/>
  <c r="L7" i="3"/>
  <c r="J8" i="3"/>
  <c r="L8" i="3"/>
  <c r="J9" i="3"/>
  <c r="L9" i="3"/>
  <c r="J5" i="3"/>
  <c r="L5" i="3"/>
  <c r="J10" i="3"/>
  <c r="L10" i="3"/>
  <c r="K19" i="3"/>
  <c r="L27" i="3"/>
  <c r="K27" i="3"/>
  <c r="J27" i="3"/>
  <c r="K23" i="3"/>
  <c r="L26" i="3"/>
  <c r="R25" i="3" s="1"/>
  <c r="J26" i="3"/>
  <c r="K26" i="3"/>
  <c r="K25" i="3"/>
  <c r="J25" i="3"/>
  <c r="J24" i="3"/>
  <c r="L24" i="3"/>
  <c r="K24" i="3"/>
  <c r="L23" i="3"/>
  <c r="J22" i="3"/>
  <c r="K22" i="3"/>
  <c r="L22" i="3"/>
  <c r="L21" i="3"/>
  <c r="K21" i="3"/>
  <c r="J20" i="3"/>
  <c r="L20" i="3"/>
  <c r="K20" i="3"/>
  <c r="H12" i="3"/>
  <c r="I12" i="3" s="1"/>
  <c r="K12" i="3" s="1"/>
  <c r="H11" i="3"/>
  <c r="I11" i="3" s="1"/>
  <c r="K11" i="3" s="1"/>
  <c r="B16" i="2"/>
  <c r="B13" i="2"/>
  <c r="B14" i="2"/>
  <c r="B15" i="2"/>
  <c r="B12" i="2"/>
  <c r="P14" i="2"/>
  <c r="Q14" i="2" s="1"/>
  <c r="P13" i="2"/>
  <c r="Q13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P22" i="3" l="1"/>
  <c r="R7" i="3"/>
  <c r="K4" i="3"/>
  <c r="Q4" i="3" s="1"/>
  <c r="R4" i="3"/>
  <c r="J4" i="3"/>
  <c r="P4" i="3" s="1"/>
  <c r="J11" i="3"/>
  <c r="L11" i="3"/>
  <c r="J12" i="3"/>
  <c r="L12" i="3"/>
  <c r="R19" i="3"/>
  <c r="Q25" i="3"/>
  <c r="Q19" i="3"/>
  <c r="R22" i="3"/>
  <c r="P19" i="3"/>
  <c r="Q22" i="3"/>
  <c r="P25" i="3"/>
  <c r="P7" i="3"/>
  <c r="Q7" i="3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R13" i="2"/>
  <c r="S13" i="2" s="1"/>
  <c r="R14" i="2"/>
  <c r="S14" i="2" s="1"/>
  <c r="K6" i="2" l="1"/>
  <c r="L6" i="2" s="1"/>
  <c r="M6" i="2" s="1"/>
  <c r="K8" i="2"/>
  <c r="K7" i="2"/>
  <c r="K4" i="2"/>
  <c r="L4" i="2" s="1"/>
  <c r="M4" i="2" s="1"/>
  <c r="K5" i="2"/>
  <c r="K3" i="2"/>
  <c r="L3" i="2" s="1"/>
  <c r="P10" i="3"/>
  <c r="L7" i="2"/>
  <c r="L8" i="2"/>
  <c r="L5" i="2"/>
  <c r="N5" i="2" s="1"/>
  <c r="R10" i="3"/>
  <c r="Q10" i="3"/>
  <c r="M3" i="2" l="1"/>
  <c r="O3" i="2"/>
  <c r="N8" i="2"/>
  <c r="O8" i="2"/>
  <c r="M8" i="2"/>
  <c r="N7" i="2"/>
  <c r="O7" i="2"/>
  <c r="M7" i="2"/>
  <c r="O6" i="2"/>
  <c r="N6" i="2"/>
  <c r="N4" i="2"/>
  <c r="O5" i="2"/>
  <c r="O4" i="2"/>
  <c r="M5" i="2"/>
  <c r="N3" i="2"/>
  <c r="T6" i="2" l="1"/>
  <c r="S3" i="2"/>
  <c r="U6" i="2"/>
  <c r="U3" i="2"/>
  <c r="S6" i="2"/>
  <c r="T3" i="2"/>
</calcChain>
</file>

<file path=xl/sharedStrings.xml><?xml version="1.0" encoding="utf-8"?>
<sst xmlns="http://schemas.openxmlformats.org/spreadsheetml/2006/main" count="147" uniqueCount="63">
  <si>
    <t>№</t>
  </si>
  <si>
    <t>Сырая масса корней</t>
  </si>
  <si>
    <t>Сухая масса корней</t>
  </si>
  <si>
    <t>Сырая масса побегов</t>
  </si>
  <si>
    <t>Сухая масса побегов</t>
  </si>
  <si>
    <t>Сухая масса клеточной стенки</t>
  </si>
  <si>
    <t>Сорбция</t>
  </si>
  <si>
    <t>V общ</t>
  </si>
  <si>
    <t>Vал.</t>
  </si>
  <si>
    <t>D600 1</t>
  </si>
  <si>
    <t>D600 2</t>
  </si>
  <si>
    <t>D600 Ср</t>
  </si>
  <si>
    <t>мкг/мл</t>
  </si>
  <si>
    <t>мкмоль/мл</t>
  </si>
  <si>
    <t>мкмоль общ</t>
  </si>
  <si>
    <t>мкмоль общ. Ис. Р-ры</t>
  </si>
  <si>
    <t>Разница исх. - посл. Сорбц</t>
  </si>
  <si>
    <t>Сорбция на г сырой массы</t>
  </si>
  <si>
    <t>Сорбция на г сухой массы</t>
  </si>
  <si>
    <t>Сорбция на г сухой массы стенки</t>
  </si>
  <si>
    <t>Средняя сорбция на грамм FW</t>
  </si>
  <si>
    <t>Средняя сорбция на грамм DW</t>
  </si>
  <si>
    <t>Средняя сорбция на грамм DW кл. ст.</t>
  </si>
  <si>
    <t>pH</t>
  </si>
  <si>
    <t>КАЛИБРОВКА КОРНИ</t>
  </si>
  <si>
    <t>ИСХОДНЫЕ ДЛЯ КОРНЕЙ И ПОБЕГОВ</t>
  </si>
  <si>
    <t>Сухая масса клеточной побегов</t>
  </si>
  <si>
    <t>Десорбция на г сырой массы</t>
  </si>
  <si>
    <t>Десорбция на г сухой массы</t>
  </si>
  <si>
    <t>Десорбция на г сухой массы стенки</t>
  </si>
  <si>
    <t>Масса растений 9 растений 10 дней</t>
  </si>
  <si>
    <r>
      <t xml:space="preserve">СОРБЦИЯ КС </t>
    </r>
    <r>
      <rPr>
        <b/>
        <sz val="20"/>
        <color theme="1"/>
        <rFont val="Times New Roman"/>
        <family val="1"/>
        <charset val="204"/>
      </rPr>
      <t>ПОБЕГОВ 9 раст</t>
    </r>
    <r>
      <rPr>
        <sz val="20"/>
        <color theme="1"/>
        <rFont val="Times New Roman"/>
        <family val="1"/>
        <charset val="204"/>
      </rPr>
      <t xml:space="preserve"> 10 дней</t>
    </r>
  </si>
  <si>
    <r>
      <t xml:space="preserve">ДЕСОРБЦИЯ КС </t>
    </r>
    <r>
      <rPr>
        <b/>
        <sz val="20"/>
        <color theme="1"/>
        <rFont val="Times New Roman"/>
        <family val="1"/>
        <charset val="204"/>
      </rPr>
      <t>КОРНЕЙ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</si>
  <si>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ДЕСОРБЦИЯ КС </t>
    </r>
    <r>
      <rPr>
        <b/>
        <sz val="20"/>
        <color theme="1"/>
        <rFont val="Times New Roman"/>
        <family val="1"/>
        <charset val="204"/>
      </rPr>
      <t>ПОБЕГОВ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</si>
  <si>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0,5</t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</si>
  <si>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1</t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</si>
  <si>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0,5 1</t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</si>
  <si>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0,5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</si>
  <si>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0,5 3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</si>
  <si>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1 1</t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</si>
  <si>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1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</si>
  <si>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-4</t>
    </r>
    <r>
      <rPr>
        <sz val="16"/>
        <color theme="1"/>
        <rFont val="Times New Roman"/>
        <family val="1"/>
        <charset val="204"/>
      </rPr>
      <t xml:space="preserve"> His 1 3</t>
    </r>
    <r>
      <rPr>
        <sz val="11"/>
        <color theme="1"/>
        <rFont val="Calibri"/>
        <family val="2"/>
        <charset val="204"/>
        <scheme val="minor"/>
      </rPr>
      <t/>
    </r>
  </si>
  <si>
    <t>Gln 5 mM</t>
  </si>
  <si>
    <t>Gln 1 mM</t>
  </si>
  <si>
    <r>
      <t>His 1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mM</t>
    </r>
  </si>
  <si>
    <r>
      <t>His 0.5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mM</t>
    </r>
  </si>
  <si>
    <t>Hydration</t>
  </si>
  <si>
    <t>FW.root</t>
  </si>
  <si>
    <t>FW.shoot</t>
  </si>
  <si>
    <t>DW.root</t>
  </si>
  <si>
    <t>DW.shoot</t>
  </si>
  <si>
    <t>hydration.root</t>
  </si>
  <si>
    <t>hydration.shoot</t>
  </si>
  <si>
    <t>Массовая доля корней</t>
  </si>
  <si>
    <t>Массовая доля побегов</t>
  </si>
  <si>
    <t>100 mkM His 0.5 mM</t>
  </si>
  <si>
    <t>100 mkM His 1 mM</t>
  </si>
  <si>
    <t>DWCW.root</t>
  </si>
  <si>
    <t>DWCW.shoot</t>
  </si>
  <si>
    <t>Калибровка корни L=10</t>
  </si>
  <si>
    <r>
      <t>His 0.5</t>
    </r>
    <r>
      <rPr>
        <vertAlign val="superscript"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mM</t>
    </r>
  </si>
  <si>
    <r>
      <t>His 1</t>
    </r>
    <r>
      <rPr>
        <vertAlign val="superscript"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mM</t>
    </r>
  </si>
  <si>
    <t>Калибровка побегов L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</si>
</sst>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vertAlign val="superscript"/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164" fontId="2" fillId="0" borderId="0" xfId="0" applyNumberFormat="1" applyFont="1"/>
    <xf numFmtId="164" fontId="2" fillId="0" borderId="1" xfId="0" applyNumberFormat="1" applyFont="1" applyBorder="1"/>
    <xf numFmtId="1" fontId="2" fillId="0" borderId="2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'Сорбция по растворам'!$A$11</c:f>
              <c:strCache>
                <c:ptCount val="1"/>
                <c:pt idx="0">
                  <c:v>КАЛИБРОВКА КОРНИ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987401221691824E-2"/>
                  <c:y val="-0.198122964795949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'Сорбция по растворам'!$C$12:$C$16</c:f>
              <c:numCache>
                <c:formatCode>General</c:formatCode>
                <c:ptCount val="5"/>
                <c:pt idx="0">
                  <c:v>3.3000000000000002E-2</c:v>
                </c:pt>
                <c:pt idx="1">
                  <c:v>7.8E-2</c:v>
                </c:pt>
                <c:pt idx="2">
                  <c:v>0.13100000000000001</c:v>
                </c:pt>
                <c:pt idx="3">
                  <c:v>0.17599999999999999</c:v>
                </c:pt>
                <c:pt idx="4">
                  <c:v>0.216</c:v>
                </c:pt>
              </c:numCache>
            </c:numRef>
          </c:xVal>
          <c:yVal>
            <c:numRef>
              <c:f>'Сорбция по растворам'!$B$12:$B$16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6-4547-A14E-FF40829B6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68648"/>
        <c:axId val="345869040"/>
      </c:scatterChart>
      <c:valAx>
        <c:axId val="34586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869040"/>
        <c:crosses val="autoZero"/>
        <c:crossBetween val="midCat"/>
      </c:valAx>
      <c:valAx>
        <c:axId val="3458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86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Десорбция!$A$39</c:f>
              <c:strCache>
                <c:ptCount val="1"/>
                <c:pt idx="0">
                  <c:v>Калибровка корни L=10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225568678915135"/>
                  <c:y val="-0.1948611111111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Десорбция!$C$40:$C$45</c:f>
              <c:numCache>
                <c:formatCode>General</c:formatCode>
                <c:ptCount val="6"/>
                <c:pt idx="0">
                  <c:v>0.08</c:v>
                </c:pt>
                <c:pt idx="1">
                  <c:v>0.13</c:v>
                </c:pt>
                <c:pt idx="2">
                  <c:v>0.17</c:v>
                </c:pt>
                <c:pt idx="3">
                  <c:v>0.219</c:v>
                </c:pt>
                <c:pt idx="4">
                  <c:v>0.26</c:v>
                </c:pt>
              </c:numCache>
            </c:numRef>
          </c:xVal>
          <c:yVal>
            <c:numRef>
              <c:f>Десорбция!$B$40:$B$45</c:f>
              <c:numCache>
                <c:formatCode>General</c:formatCode>
                <c:ptCount val="6"/>
                <c:pt idx="0">
                  <c:v>9</c:v>
                </c:pt>
                <c:pt idx="1">
                  <c:v>14</c:v>
                </c:pt>
                <c:pt idx="2">
                  <c:v>19</c:v>
                </c:pt>
                <c:pt idx="3">
                  <c:v>24</c:v>
                </c:pt>
                <c:pt idx="4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8-443B-9FCD-2F20CBD3B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82600"/>
        <c:axId val="424782208"/>
      </c:scatterChart>
      <c:valAx>
        <c:axId val="42478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2208"/>
        <c:crosses val="autoZero"/>
        <c:crossBetween val="midCat"/>
      </c:valAx>
      <c:valAx>
        <c:axId val="4247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Десорбция корни (на DW)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Десорбция!$A$4:$A$12</c:f>
              <c:strCache>
                <c:ptCount val="9"/>
                <c:pt idx="0">
                  <c:v>His 0.5 mM</c:v>
                </c:pt>
                <c:pt idx="1">
                  <c:v>His 0.5 mM</c:v>
                </c:pt>
                <c:pt idx="2">
                  <c:v>His 0.5 mM</c:v>
                </c:pt>
                <c:pt idx="3">
                  <c:v>His 1 mM</c:v>
                </c:pt>
                <c:pt idx="4">
                  <c:v>His 1 mM</c:v>
                </c:pt>
                <c:pt idx="5">
                  <c:v>His 1 mM</c:v>
                </c:pt>
                <c:pt idx="6">
                  <c:v>Gln 1 mM</c:v>
                </c:pt>
                <c:pt idx="7">
                  <c:v>Gln 1 mM</c:v>
                </c:pt>
                <c:pt idx="8">
                  <c:v>Gln 1 mM</c:v>
                </c:pt>
              </c:strCache>
            </c:strRef>
          </c:cat>
          <c:val>
            <c:numRef>
              <c:f>Десорбция!$K$4:$K$12</c:f>
              <c:numCache>
                <c:formatCode>0.0000</c:formatCode>
                <c:ptCount val="9"/>
                <c:pt idx="0">
                  <c:v>17.383076058454193</c:v>
                </c:pt>
                <c:pt idx="1">
                  <c:v>17.699962057988778</c:v>
                </c:pt>
                <c:pt idx="2">
                  <c:v>9.1098308468718585</c:v>
                </c:pt>
                <c:pt idx="3">
                  <c:v>15.623507168308684</c:v>
                </c:pt>
                <c:pt idx="4">
                  <c:v>15.832027134471225</c:v>
                </c:pt>
                <c:pt idx="5">
                  <c:v>16.453193930074814</c:v>
                </c:pt>
                <c:pt idx="6">
                  <c:v>21.659087252905518</c:v>
                </c:pt>
                <c:pt idx="7">
                  <c:v>18.828264298878356</c:v>
                </c:pt>
                <c:pt idx="8">
                  <c:v>20.998078655758928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B-4A0E-9239-66F5E341CC72}"/>
            </c:ext>
          </c:extLst>
        </c:ser>
        <c:ser>
          <c:idx val="1"/>
          <c:order val="1"/>
          <c:tx>
            <c:v>Десорбция побеги (на DW)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Десорбция!$A$4:$A$12</c:f>
              <c:strCache>
                <c:ptCount val="9"/>
                <c:pt idx="0">
                  <c:v>His 0.5 mM</c:v>
                </c:pt>
                <c:pt idx="1">
                  <c:v>His 0.5 mM</c:v>
                </c:pt>
                <c:pt idx="2">
                  <c:v>His 0.5 mM</c:v>
                </c:pt>
                <c:pt idx="3">
                  <c:v>His 1 mM</c:v>
                </c:pt>
                <c:pt idx="4">
                  <c:v>His 1 mM</c:v>
                </c:pt>
                <c:pt idx="5">
                  <c:v>His 1 mM</c:v>
                </c:pt>
                <c:pt idx="6">
                  <c:v>Gln 1 mM</c:v>
                </c:pt>
                <c:pt idx="7">
                  <c:v>Gln 1 mM</c:v>
                </c:pt>
                <c:pt idx="8">
                  <c:v>Gln 1 mM</c:v>
                </c:pt>
              </c:strCache>
            </c:strRef>
          </c:cat>
          <c:val>
            <c:numRef>
              <c:f>Десорбция!$K$19:$K$27</c:f>
              <c:numCache>
                <c:formatCode>0.0000</c:formatCode>
                <c:ptCount val="9"/>
                <c:pt idx="0">
                  <c:v>3.145740890480055</c:v>
                </c:pt>
                <c:pt idx="1">
                  <c:v>4.7234079298763367</c:v>
                </c:pt>
                <c:pt idx="2">
                  <c:v>4.9367518275037936</c:v>
                </c:pt>
                <c:pt idx="3">
                  <c:v>5.2652736564277065</c:v>
                </c:pt>
                <c:pt idx="4">
                  <c:v>5.1210103239460008</c:v>
                </c:pt>
                <c:pt idx="5">
                  <c:v>5.3790304355557765</c:v>
                </c:pt>
                <c:pt idx="6">
                  <c:v>8.1614208255537672</c:v>
                </c:pt>
                <c:pt idx="7">
                  <c:v>6.0744960784051791</c:v>
                </c:pt>
                <c:pt idx="8">
                  <c:v>7.2519914600591182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B-4A0E-9239-66F5E341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783384"/>
        <c:axId val="424784560"/>
      </c:barChart>
      <c:catAx>
        <c:axId val="42478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4560"/>
        <c:crosses val="autoZero"/>
        <c:auto val="1"/>
        <c:lblAlgn val="ctr"/>
        <c:lblOffset val="100"/>
        <c:noMultiLvlLbl val="0"/>
      </c:catAx>
      <c:valAx>
        <c:axId val="4247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3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Десорбция!$A$46</c:f>
              <c:strCache>
                <c:ptCount val="1"/>
                <c:pt idx="0">
                  <c:v>Калибровка побегов L = 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671106736657917"/>
                  <c:y val="-0.17946558763487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Десорбция!$C$47:$C$51</c:f>
              <c:numCache>
                <c:formatCode>General</c:formatCode>
                <c:ptCount val="5"/>
                <c:pt idx="0">
                  <c:v>8.2000000000000003E-2</c:v>
                </c:pt>
                <c:pt idx="1">
                  <c:v>0.16</c:v>
                </c:pt>
                <c:pt idx="2">
                  <c:v>0.24299999999999999</c:v>
                </c:pt>
                <c:pt idx="3">
                  <c:v>0.33100000000000002</c:v>
                </c:pt>
                <c:pt idx="4">
                  <c:v>0.36099999999999999</c:v>
                </c:pt>
              </c:numCache>
            </c:numRef>
          </c:xVal>
          <c:yVal>
            <c:numRef>
              <c:f>Десорбция!$B$47:$B$51</c:f>
              <c:numCache>
                <c:formatCode>General</c:formatCode>
                <c:ptCount val="5"/>
                <c:pt idx="0">
                  <c:v>9</c:v>
                </c:pt>
                <c:pt idx="1">
                  <c:v>17</c:v>
                </c:pt>
                <c:pt idx="2">
                  <c:v>26</c:v>
                </c:pt>
                <c:pt idx="3">
                  <c:v>35</c:v>
                </c:pt>
                <c:pt idx="4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B-4302-8F37-1FE48EEFC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35864"/>
        <c:axId val="168736192"/>
      </c:scatterChart>
      <c:valAx>
        <c:axId val="16873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736192"/>
        <c:crosses val="autoZero"/>
        <c:crossBetween val="midCat"/>
      </c:valAx>
      <c:valAx>
        <c:axId val="1687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73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80962</xdr:rowOff>
    </xdr:from>
    <xdr:to>
      <xdr:col>6</xdr:col>
      <xdr:colOff>57150</xdr:colOff>
      <xdr:row>27</xdr:row>
      <xdr:rowOff>252412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13C96F-2D71-4E89-95C5-6CD4601EB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37</xdr:row>
      <xdr:rowOff>61912</xdr:rowOff>
    </xdr:from>
    <xdr:to>
      <xdr:col>9</xdr:col>
      <xdr:colOff>485775</xdr:colOff>
      <xdr:row>51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E02A24-B03A-4BBF-9BAC-4143DBFA8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371475</xdr:colOff>
      <xdr:row>2</xdr:row>
      <xdr:rowOff>747712</xdr:rowOff>
    </xdr:from>
    <xdr:to>
      <xdr:col>27</xdr:col>
      <xdr:colOff>161925</xdr:colOff>
      <xdr:row>17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83AE69-29C8-4421-934B-498E81FA9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52</xdr:row>
      <xdr:rowOff>42862</xdr:rowOff>
    </xdr:from>
    <xdr:to>
      <xdr:col>9</xdr:col>
      <xdr:colOff>533400</xdr:colOff>
      <xdr:row>66</xdr:row>
      <xdr:rowOff>119062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8606EF4-FC9A-F1A9-E6D6-2B814BB11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20" zoomScaleNormal="120" workbookViewId="0">
      <selection activeCell="K21" sqref="K21"/>
    </sheetView>
  </sheetViews>
  <sheetFormatPr defaultRowHeight="15" x14ac:dyDescent="0.25"/>
  <cols>
    <col min="1" max="1" width="21.5703125" customWidth="1"/>
    <col min="2" max="2" width="11.7109375" customWidth="1"/>
    <col min="3" max="3" width="12.7109375" customWidth="1"/>
    <col min="4" max="4" width="13" customWidth="1"/>
    <col min="5" max="5" width="13.85546875" customWidth="1"/>
    <col min="6" max="6" width="15.42578125" customWidth="1"/>
    <col min="7" max="7" width="15.7109375" customWidth="1"/>
    <col min="8" max="8" width="22.28515625" customWidth="1"/>
    <col min="9" max="9" width="22.42578125" customWidth="1"/>
  </cols>
  <sheetData>
    <row r="1" spans="1:9" x14ac:dyDescent="0.25">
      <c r="A1" s="14" t="s">
        <v>30</v>
      </c>
      <c r="B1" s="14"/>
      <c r="C1" s="14"/>
      <c r="D1" s="14"/>
      <c r="E1" s="14"/>
      <c r="F1" s="7"/>
      <c r="G1" s="7"/>
    </row>
    <row r="2" spans="1:9" x14ac:dyDescent="0.25">
      <c r="A2" s="14" t="s">
        <v>6</v>
      </c>
      <c r="B2" s="14"/>
      <c r="C2" s="14"/>
      <c r="D2" s="14"/>
      <c r="E2" s="14"/>
      <c r="F2" s="7"/>
      <c r="G2" s="7"/>
    </row>
    <row r="3" spans="1:9" x14ac:dyDescent="0.25">
      <c r="A3" t="s">
        <v>0</v>
      </c>
      <c r="B3" t="s">
        <v>47</v>
      </c>
      <c r="C3" t="s">
        <v>48</v>
      </c>
      <c r="D3" t="s">
        <v>49</v>
      </c>
      <c r="E3" t="s">
        <v>50</v>
      </c>
      <c r="F3" t="s">
        <v>57</v>
      </c>
      <c r="G3" t="s">
        <v>58</v>
      </c>
      <c r="H3" t="s">
        <v>53</v>
      </c>
      <c r="I3" t="s">
        <v>54</v>
      </c>
    </row>
    <row r="4" spans="1:9" ht="17.25" x14ac:dyDescent="0.25">
      <c r="A4" t="s">
        <v>45</v>
      </c>
      <c r="B4">
        <v>1.1695</v>
      </c>
      <c r="C4">
        <v>1.9182999999999999</v>
      </c>
      <c r="D4">
        <f>B4/(1+$F$28)</f>
        <v>7.2759446479604042E-2</v>
      </c>
      <c r="E4">
        <f>C4/(1+$G$28)</f>
        <v>0.18768273688060225</v>
      </c>
      <c r="F4">
        <v>2.9899999999999999E-2</v>
      </c>
      <c r="G4">
        <v>7.7100000000000002E-2</v>
      </c>
      <c r="H4">
        <f>F4/D4</f>
        <v>0.41094320320841887</v>
      </c>
      <c r="I4">
        <f>G4/E4</f>
        <v>0.41079963603178143</v>
      </c>
    </row>
    <row r="5" spans="1:9" ht="17.25" x14ac:dyDescent="0.25">
      <c r="A5" t="s">
        <v>45</v>
      </c>
      <c r="B5">
        <v>1.1422000000000001</v>
      </c>
      <c r="C5">
        <v>1.91</v>
      </c>
      <c r="D5">
        <f t="shared" ref="D5:D15" si="0">B5/(1+$F$28)</f>
        <v>7.1061000230016033E-2</v>
      </c>
      <c r="E5">
        <f t="shared" ref="E5:E21" si="1">C5/(1+$G$28)</f>
        <v>0.1868706810415213</v>
      </c>
      <c r="F5">
        <v>2.9499999999999998E-2</v>
      </c>
      <c r="G5">
        <v>8.6900000000000005E-2</v>
      </c>
      <c r="H5">
        <f t="shared" ref="H5:H15" si="2">F5/D5</f>
        <v>0.41513629001156749</v>
      </c>
      <c r="I5">
        <f t="shared" ref="I5:I21" si="3">G5/E5</f>
        <v>0.46502746988272314</v>
      </c>
    </row>
    <row r="6" spans="1:9" ht="17.25" x14ac:dyDescent="0.25">
      <c r="A6" t="s">
        <v>45</v>
      </c>
      <c r="B6">
        <v>1.2056</v>
      </c>
      <c r="C6">
        <v>1.8831</v>
      </c>
      <c r="D6">
        <f t="shared" si="0"/>
        <v>7.5005377234553777E-2</v>
      </c>
      <c r="E6">
        <f t="shared" si="1"/>
        <v>0.18423883741847577</v>
      </c>
      <c r="F6">
        <v>3.3000000000000002E-2</v>
      </c>
      <c r="G6">
        <v>7.3499999999999996E-2</v>
      </c>
      <c r="H6">
        <f t="shared" si="2"/>
        <v>0.43996845581889066</v>
      </c>
      <c r="I6">
        <f t="shared" si="3"/>
        <v>0.3989386875746172</v>
      </c>
    </row>
    <row r="7" spans="1:9" ht="17.25" x14ac:dyDescent="0.25">
      <c r="A7" t="s">
        <v>44</v>
      </c>
      <c r="B7">
        <v>1.1967000000000001</v>
      </c>
      <c r="C7">
        <v>1.9481999999999999</v>
      </c>
      <c r="D7">
        <f t="shared" si="0"/>
        <v>7.4451671314358425E-2</v>
      </c>
      <c r="E7">
        <f t="shared" si="1"/>
        <v>0.19060809466235171</v>
      </c>
      <c r="F7">
        <v>3.1399999999999997E-2</v>
      </c>
      <c r="G7">
        <v>7.2900000000000006E-2</v>
      </c>
      <c r="H7">
        <f t="shared" si="2"/>
        <v>0.42175010239084221</v>
      </c>
      <c r="I7">
        <f t="shared" si="3"/>
        <v>0.38246014750389812</v>
      </c>
    </row>
    <row r="8" spans="1:9" ht="17.25" x14ac:dyDescent="0.25">
      <c r="A8" t="s">
        <v>44</v>
      </c>
      <c r="B8">
        <v>1.1596</v>
      </c>
      <c r="C8">
        <v>1.7549999999999999</v>
      </c>
      <c r="D8">
        <f t="shared" si="0"/>
        <v>7.2143526411072134E-2</v>
      </c>
      <c r="E8">
        <f t="shared" si="1"/>
        <v>0.17170578284181667</v>
      </c>
      <c r="F8">
        <v>2.8500000000000001E-2</v>
      </c>
      <c r="G8">
        <v>6.59E-2</v>
      </c>
      <c r="H8">
        <f t="shared" si="2"/>
        <v>0.39504584011609944</v>
      </c>
      <c r="I8">
        <f t="shared" si="3"/>
        <v>0.38379604291318559</v>
      </c>
    </row>
    <row r="9" spans="1:9" ht="17.25" x14ac:dyDescent="0.25">
      <c r="A9" t="s">
        <v>44</v>
      </c>
      <c r="B9">
        <v>1.0508</v>
      </c>
      <c r="C9">
        <v>1.6389</v>
      </c>
      <c r="D9">
        <f t="shared" si="0"/>
        <v>6.5374627072054672E-2</v>
      </c>
      <c r="E9">
        <f t="shared" si="1"/>
        <v>0.16034678489997342</v>
      </c>
      <c r="F9">
        <v>2.6200000000000001E-2</v>
      </c>
      <c r="G9">
        <v>6.0199999999999997E-2</v>
      </c>
      <c r="H9">
        <f t="shared" si="2"/>
        <v>0.40076710450864766</v>
      </c>
      <c r="I9">
        <f t="shared" si="3"/>
        <v>0.37543627730081153</v>
      </c>
    </row>
    <row r="10" spans="1:9" x14ac:dyDescent="0.25">
      <c r="A10" t="s">
        <v>43</v>
      </c>
      <c r="B10">
        <v>1.0296000000000001</v>
      </c>
      <c r="C10">
        <v>1.3956999999999999</v>
      </c>
      <c r="D10">
        <f t="shared" si="0"/>
        <v>6.4055687127319655E-2</v>
      </c>
      <c r="E10">
        <f t="shared" si="1"/>
        <v>0.13655257043437238</v>
      </c>
      <c r="F10">
        <v>2.7699999999999999E-2</v>
      </c>
      <c r="G10">
        <v>5.4899999999999997E-2</v>
      </c>
      <c r="H10">
        <f t="shared" si="2"/>
        <v>0.43243623231989325</v>
      </c>
      <c r="I10">
        <f t="shared" si="3"/>
        <v>0.40204296283375435</v>
      </c>
    </row>
    <row r="11" spans="1:9" x14ac:dyDescent="0.25">
      <c r="A11" t="s">
        <v>43</v>
      </c>
      <c r="B11">
        <v>1.1843999999999999</v>
      </c>
      <c r="C11">
        <v>1.8752</v>
      </c>
      <c r="D11">
        <f t="shared" si="0"/>
        <v>7.3686437289818746E-2</v>
      </c>
      <c r="E11">
        <f t="shared" si="1"/>
        <v>0.18346591680055535</v>
      </c>
      <c r="F11">
        <v>2.92E-2</v>
      </c>
      <c r="G11">
        <v>6.8599999999999994E-2</v>
      </c>
      <c r="H11">
        <f t="shared" si="2"/>
        <v>0.3962737387499472</v>
      </c>
      <c r="I11">
        <f t="shared" si="3"/>
        <v>0.37391141197399963</v>
      </c>
    </row>
    <row r="12" spans="1:9" x14ac:dyDescent="0.25">
      <c r="A12" t="s">
        <v>43</v>
      </c>
      <c r="B12">
        <v>1.0781000000000001</v>
      </c>
      <c r="C12">
        <v>1.5944</v>
      </c>
      <c r="D12">
        <f t="shared" si="0"/>
        <v>6.7073073321642696E-2</v>
      </c>
      <c r="E12">
        <f t="shared" si="1"/>
        <v>0.15599299154586468</v>
      </c>
      <c r="F12">
        <v>2.81E-2</v>
      </c>
      <c r="G12">
        <v>6.0699999999999997E-2</v>
      </c>
      <c r="H12">
        <f t="shared" si="2"/>
        <v>0.41894606297894027</v>
      </c>
      <c r="I12">
        <f t="shared" si="3"/>
        <v>0.38912004570508624</v>
      </c>
    </row>
    <row r="13" spans="1:9" x14ac:dyDescent="0.25">
      <c r="A13" t="s">
        <v>42</v>
      </c>
      <c r="B13">
        <v>1.145</v>
      </c>
      <c r="C13">
        <v>1.6289</v>
      </c>
      <c r="D13">
        <f t="shared" si="0"/>
        <v>7.1235199845358393E-2</v>
      </c>
      <c r="E13">
        <f t="shared" si="1"/>
        <v>0.15936840437096023</v>
      </c>
      <c r="F13">
        <v>2.92E-2</v>
      </c>
      <c r="G13">
        <v>6.6199999999999995E-2</v>
      </c>
      <c r="H13">
        <f t="shared" si="2"/>
        <v>0.40990970845016361</v>
      </c>
      <c r="I13">
        <f t="shared" si="3"/>
        <v>0.41538973964944093</v>
      </c>
    </row>
    <row r="14" spans="1:9" x14ac:dyDescent="0.25">
      <c r="A14" t="s">
        <v>42</v>
      </c>
      <c r="B14">
        <v>1.2796000000000001</v>
      </c>
      <c r="C14">
        <v>1.9273</v>
      </c>
      <c r="D14">
        <f t="shared" si="0"/>
        <v>7.9609224211459037E-2</v>
      </c>
      <c r="E14">
        <f t="shared" si="1"/>
        <v>0.18856327935671413</v>
      </c>
      <c r="F14" s="8">
        <v>3.5900000000000001E-2</v>
      </c>
      <c r="G14" s="8">
        <v>7.6200000000000004E-2</v>
      </c>
      <c r="H14">
        <f t="shared" si="2"/>
        <v>0.45095276779286236</v>
      </c>
      <c r="I14">
        <f t="shared" si="3"/>
        <v>0.40410837284946044</v>
      </c>
    </row>
    <row r="15" spans="1:9" x14ac:dyDescent="0.25">
      <c r="A15" t="s">
        <v>42</v>
      </c>
      <c r="B15">
        <v>1.2868999999999999</v>
      </c>
      <c r="C15">
        <v>1.9228000000000001</v>
      </c>
      <c r="D15">
        <f t="shared" si="0"/>
        <v>8.0063387494315907E-2</v>
      </c>
      <c r="E15">
        <f t="shared" si="1"/>
        <v>0.1881230081186582</v>
      </c>
      <c r="F15">
        <v>3.1899999999999998E-2</v>
      </c>
      <c r="G15" s="8">
        <v>7.3700000000000002E-2</v>
      </c>
      <c r="H15">
        <f t="shared" si="2"/>
        <v>0.3984343030984635</v>
      </c>
      <c r="I15">
        <f t="shared" si="3"/>
        <v>0.39176494537825951</v>
      </c>
    </row>
    <row r="16" spans="1:9" x14ac:dyDescent="0.25">
      <c r="A16" t="s">
        <v>55</v>
      </c>
      <c r="C16">
        <v>1.9855</v>
      </c>
      <c r="E16">
        <f t="shared" si="1"/>
        <v>0.19425745403557096</v>
      </c>
      <c r="G16" s="8">
        <v>7.5800000000000006E-2</v>
      </c>
      <c r="I16">
        <f t="shared" si="3"/>
        <v>0.39020381676638305</v>
      </c>
    </row>
    <row r="17" spans="1:9" x14ac:dyDescent="0.25">
      <c r="A17" t="s">
        <v>55</v>
      </c>
      <c r="C17">
        <v>2.1861999999999999</v>
      </c>
      <c r="E17">
        <f t="shared" si="1"/>
        <v>0.21389355125286588</v>
      </c>
      <c r="G17" s="8">
        <v>7.9299999999999995E-2</v>
      </c>
      <c r="I17">
        <f t="shared" si="3"/>
        <v>0.37074516522590806</v>
      </c>
    </row>
    <row r="18" spans="1:9" x14ac:dyDescent="0.25">
      <c r="A18" t="s">
        <v>55</v>
      </c>
      <c r="C18">
        <v>2.0497999999999998</v>
      </c>
      <c r="E18">
        <f t="shared" si="1"/>
        <v>0.20054844083712581</v>
      </c>
      <c r="G18" s="8">
        <v>7.9100000000000004E-2</v>
      </c>
      <c r="I18">
        <f t="shared" si="3"/>
        <v>0.39441842414641648</v>
      </c>
    </row>
    <row r="19" spans="1:9" x14ac:dyDescent="0.25">
      <c r="A19" t="s">
        <v>56</v>
      </c>
      <c r="C19">
        <v>1.9246000000000001</v>
      </c>
      <c r="E19">
        <f t="shared" si="1"/>
        <v>0.18829911661388057</v>
      </c>
      <c r="G19" s="8">
        <v>7.51E-2</v>
      </c>
      <c r="I19">
        <f t="shared" si="3"/>
        <v>0.39883352269781153</v>
      </c>
    </row>
    <row r="20" spans="1:9" x14ac:dyDescent="0.25">
      <c r="A20" t="s">
        <v>56</v>
      </c>
      <c r="C20">
        <v>1.9718</v>
      </c>
      <c r="E20">
        <f t="shared" si="1"/>
        <v>0.19291707271082287</v>
      </c>
      <c r="G20" s="8">
        <v>7.8700000000000006E-2</v>
      </c>
      <c r="I20">
        <f t="shared" si="3"/>
        <v>0.40794730551385172</v>
      </c>
    </row>
    <row r="21" spans="1:9" x14ac:dyDescent="0.25">
      <c r="A21" t="s">
        <v>56</v>
      </c>
      <c r="C21">
        <v>1.6515</v>
      </c>
      <c r="E21">
        <f t="shared" si="1"/>
        <v>0.16157954436653005</v>
      </c>
      <c r="G21" s="8">
        <v>6.2100000000000002E-2</v>
      </c>
      <c r="I21">
        <f t="shared" si="3"/>
        <v>0.38433082754046644</v>
      </c>
    </row>
    <row r="23" spans="1:9" x14ac:dyDescent="0.25">
      <c r="A23" t="s">
        <v>46</v>
      </c>
      <c r="B23" t="s">
        <v>47</v>
      </c>
      <c r="C23" t="s">
        <v>48</v>
      </c>
      <c r="D23" t="s">
        <v>49</v>
      </c>
      <c r="E23" s="9" t="s">
        <v>50</v>
      </c>
      <c r="F23" s="10" t="s">
        <v>51</v>
      </c>
      <c r="G23" s="10" t="s">
        <v>52</v>
      </c>
      <c r="H23" s="9"/>
      <c r="I23" s="9"/>
    </row>
    <row r="24" spans="1:9" x14ac:dyDescent="0.25">
      <c r="A24">
        <v>1</v>
      </c>
      <c r="B24">
        <v>1.3308</v>
      </c>
      <c r="C24">
        <v>2.0665</v>
      </c>
      <c r="D24">
        <v>8.0799999999999997E-2</v>
      </c>
      <c r="E24" s="9">
        <v>0.2034</v>
      </c>
      <c r="F24" s="9">
        <f>(B24-D24)/D24</f>
        <v>15.470297029702971</v>
      </c>
      <c r="G24" s="9">
        <f>(C24-E24)/E24</f>
        <v>9.1597836774827925</v>
      </c>
      <c r="H24" s="9"/>
      <c r="I24" s="9"/>
    </row>
    <row r="25" spans="1:9" x14ac:dyDescent="0.25">
      <c r="A25">
        <v>2</v>
      </c>
      <c r="B25">
        <v>1.2292000000000001</v>
      </c>
      <c r="C25">
        <v>2.0013999999999998</v>
      </c>
      <c r="D25">
        <v>7.7299999999999994E-2</v>
      </c>
      <c r="E25" s="9">
        <v>0.18970000000000001</v>
      </c>
      <c r="F25" s="9">
        <f t="shared" ref="F25:F26" si="4">(B25-D25)/D25</f>
        <v>14.901681759379045</v>
      </c>
      <c r="G25" s="9">
        <f t="shared" ref="G25:G26" si="5">(C25-E25)/E25</f>
        <v>9.550342646283605</v>
      </c>
      <c r="H25" s="9"/>
      <c r="I25" s="9"/>
    </row>
    <row r="26" spans="1:9" x14ac:dyDescent="0.25">
      <c r="A26">
        <v>3</v>
      </c>
      <c r="B26">
        <v>1.214</v>
      </c>
      <c r="C26">
        <v>1.8552</v>
      </c>
      <c r="D26">
        <v>7.6600000000000001E-2</v>
      </c>
      <c r="E26" s="9">
        <v>0.18640000000000001</v>
      </c>
      <c r="F26" s="9">
        <f t="shared" si="4"/>
        <v>14.848563968668406</v>
      </c>
      <c r="G26" s="9">
        <f t="shared" si="5"/>
        <v>8.9527896995708147</v>
      </c>
      <c r="H26" s="9"/>
      <c r="I26" s="9"/>
    </row>
    <row r="27" spans="1:9" x14ac:dyDescent="0.25">
      <c r="E27" s="9"/>
      <c r="F27" s="9"/>
      <c r="G27" s="9"/>
      <c r="H27" s="9"/>
      <c r="I27" s="9"/>
    </row>
    <row r="28" spans="1:9" x14ac:dyDescent="0.25">
      <c r="F28">
        <f>AVERAGE(F24:F26)</f>
        <v>15.073514252583474</v>
      </c>
      <c r="G28">
        <f>AVERAGE(G24:G26)</f>
        <v>9.2209720077790696</v>
      </c>
    </row>
  </sheetData>
  <mergeCells count="2">
    <mergeCell ref="A2:E2"/>
    <mergeCell ref="A1:E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opLeftCell="E1" zoomScale="85" zoomScaleNormal="85" workbookViewId="0">
      <selection activeCell="R3" sqref="R3:R8"/>
    </sheetView>
  </sheetViews>
  <sheetFormatPr defaultRowHeight="20.25" x14ac:dyDescent="0.3"/>
  <cols>
    <col min="1" max="1" width="18.42578125" style="1" customWidth="1"/>
    <col min="2" max="2" width="10" style="1" customWidth="1"/>
    <col min="3" max="3" width="13.140625" style="1" customWidth="1"/>
    <col min="4" max="4" width="12" style="1" customWidth="1"/>
    <col min="5" max="5" width="12.7109375" style="1" customWidth="1"/>
    <col min="6" max="6" width="14.5703125" style="1" customWidth="1"/>
    <col min="7" max="7" width="9.42578125" style="1" bestFit="1" customWidth="1"/>
    <col min="8" max="8" width="12" style="1" bestFit="1" customWidth="1"/>
    <col min="9" max="10" width="10.7109375" style="1" bestFit="1" customWidth="1"/>
    <col min="11" max="11" width="20.42578125" style="1" customWidth="1"/>
    <col min="12" max="12" width="19.7109375" style="1" customWidth="1"/>
    <col min="13" max="13" width="22.7109375" style="1" customWidth="1"/>
    <col min="14" max="14" width="20.85546875" style="1" customWidth="1"/>
    <col min="15" max="15" width="27.42578125" style="1" customWidth="1"/>
    <col min="16" max="16" width="19" style="1" customWidth="1"/>
    <col min="17" max="17" width="18.7109375" style="1" customWidth="1"/>
    <col min="18" max="18" width="18.28515625" style="1" customWidth="1"/>
    <col min="19" max="19" width="19.42578125" style="1" customWidth="1"/>
    <col min="20" max="20" width="20.28515625" style="1" customWidth="1"/>
    <col min="21" max="21" width="29.28515625" style="1" customWidth="1"/>
    <col min="22" max="16384" width="9.140625" style="1"/>
  </cols>
  <sheetData>
    <row r="1" spans="1:21" ht="26.25" x14ac:dyDescent="0.4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60.75" x14ac:dyDescent="0.3">
      <c r="A2" s="2" t="s">
        <v>0</v>
      </c>
      <c r="B2" s="2" t="s">
        <v>23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3</v>
      </c>
      <c r="Q2" s="2" t="s">
        <v>4</v>
      </c>
      <c r="R2" s="2" t="s">
        <v>26</v>
      </c>
      <c r="S2" s="3" t="s">
        <v>20</v>
      </c>
      <c r="T2" s="3" t="s">
        <v>21</v>
      </c>
      <c r="U2" s="3" t="s">
        <v>22</v>
      </c>
    </row>
    <row r="3" spans="1:21" ht="24" x14ac:dyDescent="0.3">
      <c r="A3" s="1" t="s">
        <v>36</v>
      </c>
      <c r="B3" s="1">
        <v>4.87</v>
      </c>
      <c r="C3" s="4">
        <v>150</v>
      </c>
      <c r="D3" s="4">
        <v>1</v>
      </c>
      <c r="E3" s="5">
        <v>8.5000000000000006E-2</v>
      </c>
      <c r="F3" s="5">
        <v>8.1000000000000003E-2</v>
      </c>
      <c r="G3" s="5">
        <f t="shared" ref="G3:G8" si="0">AVERAGE(E3:F3)</f>
        <v>8.3000000000000004E-2</v>
      </c>
      <c r="H3" s="2">
        <f>(G3*21.507+0.273)/D3</f>
        <v>2.058081</v>
      </c>
      <c r="I3" s="2">
        <f>H3/63.5</f>
        <v>3.2410724409448817E-2</v>
      </c>
      <c r="J3" s="2">
        <f>I3*C3</f>
        <v>4.8616086614173222</v>
      </c>
      <c r="K3" s="2">
        <f>$S$13</f>
        <v>14.55790866141732</v>
      </c>
      <c r="L3" s="2">
        <f>K3-J3</f>
        <v>9.6962999999999973</v>
      </c>
      <c r="M3" s="2">
        <f>L3/P3</f>
        <v>4.8835557794006537</v>
      </c>
      <c r="N3" s="2">
        <f>L3/Q3</f>
        <v>49.914686919681778</v>
      </c>
      <c r="O3" s="2">
        <f>L3/R3</f>
        <v>127.91952506596301</v>
      </c>
      <c r="P3" s="11">
        <v>1.9855</v>
      </c>
      <c r="Q3" s="2">
        <v>0.19425745403557096</v>
      </c>
      <c r="R3" s="11">
        <v>7.5800000000000006E-2</v>
      </c>
      <c r="S3" s="16">
        <f>AVERAGE(M3:M5)</f>
        <v>4.8255734537965855</v>
      </c>
      <c r="T3" s="16">
        <f>AVERAGE(N3:N5)</f>
        <v>49.322051192736673</v>
      </c>
      <c r="U3" s="16">
        <f>AVERAGE(O3:O5)</f>
        <v>128.10582805780732</v>
      </c>
    </row>
    <row r="4" spans="1:21" ht="24" x14ac:dyDescent="0.3">
      <c r="A4" s="1" t="s">
        <v>37</v>
      </c>
      <c r="B4" s="1">
        <v>4.93</v>
      </c>
      <c r="C4" s="4">
        <v>150</v>
      </c>
      <c r="D4" s="4">
        <v>1</v>
      </c>
      <c r="E4" s="5">
        <v>7.2999999999999995E-2</v>
      </c>
      <c r="F4" s="5">
        <v>6.9000000000000006E-2</v>
      </c>
      <c r="G4" s="5">
        <f t="shared" si="0"/>
        <v>7.1000000000000008E-2</v>
      </c>
      <c r="H4" s="2">
        <f t="shared" ref="H4:H8" si="1">(G4*21.507+0.273)/D4</f>
        <v>1.7999970000000003</v>
      </c>
      <c r="I4" s="2">
        <f t="shared" ref="I4:I8" si="2">H4/63.5</f>
        <v>2.8346409448818902E-2</v>
      </c>
      <c r="J4" s="2">
        <f t="shared" ref="J4:J8" si="3">I4*C4</f>
        <v>4.2519614173228355</v>
      </c>
      <c r="K4" s="2">
        <f t="shared" ref="K4:K5" si="4">$S$13</f>
        <v>14.55790866141732</v>
      </c>
      <c r="L4" s="2">
        <f t="shared" ref="L4:L8" si="5">K4-J4</f>
        <v>10.305947244094485</v>
      </c>
      <c r="M4" s="2">
        <f t="shared" ref="M4:M8" si="6">L4/P4</f>
        <v>4.7140916860737745</v>
      </c>
      <c r="N4" s="2">
        <f t="shared" ref="N4:N8" si="7">L4/Q4</f>
        <v>48.182599165464083</v>
      </c>
      <c r="O4" s="2">
        <f t="shared" ref="O4:O8" si="8">L4/R4</f>
        <v>129.9615037086316</v>
      </c>
      <c r="P4" s="11">
        <v>2.1861999999999999</v>
      </c>
      <c r="Q4" s="2">
        <v>0.21389355125286588</v>
      </c>
      <c r="R4" s="11">
        <v>7.9299999999999995E-2</v>
      </c>
      <c r="S4" s="17"/>
      <c r="T4" s="17"/>
      <c r="U4" s="17"/>
    </row>
    <row r="5" spans="1:21" ht="24" x14ac:dyDescent="0.3">
      <c r="A5" s="1" t="s">
        <v>38</v>
      </c>
      <c r="B5" s="1">
        <v>4.88</v>
      </c>
      <c r="C5" s="4">
        <v>150</v>
      </c>
      <c r="D5" s="4">
        <v>1</v>
      </c>
      <c r="E5" s="5">
        <v>7.6999999999999999E-2</v>
      </c>
      <c r="F5" s="5">
        <v>7.6999999999999999E-2</v>
      </c>
      <c r="G5" s="5">
        <f t="shared" si="0"/>
        <v>7.6999999999999999E-2</v>
      </c>
      <c r="H5" s="2">
        <f t="shared" si="1"/>
        <v>1.9290389999999999</v>
      </c>
      <c r="I5" s="2">
        <f t="shared" si="2"/>
        <v>3.0378566929133856E-2</v>
      </c>
      <c r="J5" s="2">
        <f t="shared" si="3"/>
        <v>4.5567850393700784</v>
      </c>
      <c r="K5" s="2">
        <f t="shared" si="4"/>
        <v>14.55790866141732</v>
      </c>
      <c r="L5" s="2">
        <f t="shared" si="5"/>
        <v>10.001123622047242</v>
      </c>
      <c r="M5" s="2">
        <f t="shared" si="6"/>
        <v>4.8790728959153293</v>
      </c>
      <c r="N5" s="2">
        <f t="shared" si="7"/>
        <v>49.868867493064151</v>
      </c>
      <c r="O5" s="2">
        <f t="shared" si="8"/>
        <v>126.43645539882732</v>
      </c>
      <c r="P5" s="11">
        <v>2.0497999999999998</v>
      </c>
      <c r="Q5" s="2">
        <v>0.20054844083712581</v>
      </c>
      <c r="R5" s="11">
        <v>7.9100000000000004E-2</v>
      </c>
      <c r="S5" s="17"/>
      <c r="T5" s="17"/>
      <c r="U5" s="17"/>
    </row>
    <row r="6" spans="1:21" ht="24" x14ac:dyDescent="0.3">
      <c r="A6" s="1" t="s">
        <v>39</v>
      </c>
      <c r="B6" s="1">
        <v>4.8499999999999996</v>
      </c>
      <c r="C6" s="4">
        <v>150</v>
      </c>
      <c r="D6" s="4">
        <v>1</v>
      </c>
      <c r="E6" s="5">
        <v>0.12</v>
      </c>
      <c r="F6" s="5">
        <v>0.11899999999999999</v>
      </c>
      <c r="G6" s="5">
        <f t="shared" si="0"/>
        <v>0.1195</v>
      </c>
      <c r="H6" s="2">
        <f t="shared" si="1"/>
        <v>2.8430865000000001</v>
      </c>
      <c r="I6" s="2">
        <f t="shared" si="2"/>
        <v>4.4773015748031497E-2</v>
      </c>
      <c r="J6" s="2">
        <f t="shared" si="3"/>
        <v>6.7159523622047246</v>
      </c>
      <c r="K6" s="2">
        <f>$S$14</f>
        <v>14.801428346456692</v>
      </c>
      <c r="L6" s="2">
        <f t="shared" si="5"/>
        <v>8.0854759842519677</v>
      </c>
      <c r="M6" s="2">
        <f>L6/P6</f>
        <v>4.2011202245931454</v>
      </c>
      <c r="N6" s="2">
        <f t="shared" si="7"/>
        <v>42.939532216881055</v>
      </c>
      <c r="O6" s="2">
        <f t="shared" si="8"/>
        <v>107.66279606194364</v>
      </c>
      <c r="P6" s="11">
        <v>1.9246000000000001</v>
      </c>
      <c r="Q6" s="2">
        <v>0.18829911661388057</v>
      </c>
      <c r="R6" s="11">
        <v>7.51E-2</v>
      </c>
      <c r="S6" s="16">
        <f t="shared" ref="S6" si="9">AVERAGE(M6:M8)</f>
        <v>4.1042236589944565</v>
      </c>
      <c r="T6" s="16">
        <f t="shared" ref="T6" si="10">AVERAGE(N6:N8)</f>
        <v>41.949155132246936</v>
      </c>
      <c r="U6" s="16">
        <f t="shared" ref="U6" si="11">AVERAGE(O6:O8)</f>
        <v>105.99409930697838</v>
      </c>
    </row>
    <row r="7" spans="1:21" ht="24" x14ac:dyDescent="0.3">
      <c r="A7" s="1" t="s">
        <v>40</v>
      </c>
      <c r="B7" s="1">
        <v>4.8</v>
      </c>
      <c r="C7" s="4">
        <v>150</v>
      </c>
      <c r="D7" s="4">
        <v>1</v>
      </c>
      <c r="E7" s="5">
        <v>0.14399999999999999</v>
      </c>
      <c r="F7" s="5">
        <v>0.14099999999999999</v>
      </c>
      <c r="G7" s="5">
        <f t="shared" si="0"/>
        <v>0.14249999999999999</v>
      </c>
      <c r="H7" s="2">
        <f t="shared" si="1"/>
        <v>3.3377474999999999</v>
      </c>
      <c r="I7" s="2">
        <f t="shared" si="2"/>
        <v>5.2562952755905508E-2</v>
      </c>
      <c r="J7" s="2">
        <f t="shared" si="3"/>
        <v>7.8844429133858265</v>
      </c>
      <c r="K7" s="2">
        <f t="shared" ref="K7:K8" si="12">$S$14</f>
        <v>14.801428346456692</v>
      </c>
      <c r="L7" s="2">
        <f t="shared" si="5"/>
        <v>6.9169854330708658</v>
      </c>
      <c r="M7" s="2">
        <f t="shared" si="6"/>
        <v>3.5079548803483447</v>
      </c>
      <c r="N7" s="2">
        <f t="shared" si="7"/>
        <v>35.854708636592406</v>
      </c>
      <c r="O7" s="2">
        <f t="shared" si="8"/>
        <v>87.890539174979224</v>
      </c>
      <c r="P7" s="11">
        <v>1.9718</v>
      </c>
      <c r="Q7" s="2">
        <v>0.19291707271082287</v>
      </c>
      <c r="R7" s="11">
        <v>7.8700000000000006E-2</v>
      </c>
      <c r="S7" s="17"/>
      <c r="T7" s="17"/>
      <c r="U7" s="17"/>
    </row>
    <row r="8" spans="1:21" ht="24" x14ac:dyDescent="0.3">
      <c r="A8" s="1" t="s">
        <v>41</v>
      </c>
      <c r="B8" s="1">
        <v>4.92</v>
      </c>
      <c r="C8" s="4">
        <v>150</v>
      </c>
      <c r="D8" s="4">
        <v>1</v>
      </c>
      <c r="E8" s="5">
        <v>0.128</v>
      </c>
      <c r="F8" s="5">
        <v>0.13</v>
      </c>
      <c r="G8" s="5">
        <f t="shared" si="0"/>
        <v>0.129</v>
      </c>
      <c r="H8" s="2">
        <f t="shared" si="1"/>
        <v>3.0474030000000005</v>
      </c>
      <c r="I8" s="2">
        <f t="shared" si="2"/>
        <v>4.7990598425196859E-2</v>
      </c>
      <c r="J8" s="2">
        <f t="shared" si="3"/>
        <v>7.1985897637795286</v>
      </c>
      <c r="K8" s="2">
        <f t="shared" si="12"/>
        <v>14.801428346456692</v>
      </c>
      <c r="L8" s="2">
        <f t="shared" si="5"/>
        <v>7.6028385826771636</v>
      </c>
      <c r="M8" s="2">
        <f t="shared" si="6"/>
        <v>4.603595872041879</v>
      </c>
      <c r="N8" s="2">
        <f t="shared" si="7"/>
        <v>47.053224543267326</v>
      </c>
      <c r="O8" s="2">
        <f t="shared" si="8"/>
        <v>122.42896268401229</v>
      </c>
      <c r="P8" s="11">
        <v>1.6515</v>
      </c>
      <c r="Q8" s="2">
        <v>0.16157954436653005</v>
      </c>
      <c r="R8" s="11">
        <v>6.2100000000000002E-2</v>
      </c>
      <c r="S8" s="17"/>
      <c r="T8" s="17"/>
      <c r="U8" s="17"/>
    </row>
    <row r="11" spans="1:21" x14ac:dyDescent="0.3">
      <c r="A11" s="1" t="s">
        <v>24</v>
      </c>
      <c r="K11" s="1" t="s">
        <v>25</v>
      </c>
    </row>
    <row r="12" spans="1:21" x14ac:dyDescent="0.3">
      <c r="A12" s="1">
        <v>0.1</v>
      </c>
      <c r="B12" s="1">
        <f>A12*10</f>
        <v>1</v>
      </c>
      <c r="C12" s="1">
        <v>3.3000000000000002E-2</v>
      </c>
      <c r="K12" s="1" t="s">
        <v>0</v>
      </c>
      <c r="L12" s="1" t="s">
        <v>7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14</v>
      </c>
    </row>
    <row r="13" spans="1:21" ht="24" x14ac:dyDescent="0.3">
      <c r="A13" s="1">
        <v>0.2</v>
      </c>
      <c r="B13" s="1">
        <f t="shared" ref="B13:B16" si="13">A13*10</f>
        <v>2</v>
      </c>
      <c r="C13" s="1">
        <v>7.8E-2</v>
      </c>
      <c r="K13" s="1" t="s">
        <v>34</v>
      </c>
      <c r="L13" s="1">
        <v>150</v>
      </c>
      <c r="M13" s="1">
        <v>1</v>
      </c>
      <c r="N13" s="1">
        <v>0.28699999999999998</v>
      </c>
      <c r="O13" s="1">
        <v>0.28499999999999998</v>
      </c>
      <c r="P13" s="1">
        <f t="shared" ref="P13:P14" si="14">AVERAGE(N13:O13)</f>
        <v>0.28599999999999998</v>
      </c>
      <c r="Q13" s="1">
        <f>(P13*20.618+0.2661)/M13</f>
        <v>6.1628479999999985</v>
      </c>
      <c r="R13" s="1">
        <f t="shared" ref="R13:R14" si="15">Q13/63.5</f>
        <v>9.7052724409448801E-2</v>
      </c>
      <c r="S13" s="1">
        <f t="shared" ref="S13:S14" si="16">R13*L13</f>
        <v>14.55790866141732</v>
      </c>
    </row>
    <row r="14" spans="1:21" ht="24" x14ac:dyDescent="0.3">
      <c r="A14" s="1">
        <v>0.3</v>
      </c>
      <c r="B14" s="1">
        <f t="shared" si="13"/>
        <v>3</v>
      </c>
      <c r="C14" s="1">
        <v>0.13100000000000001</v>
      </c>
      <c r="K14" s="1" t="s">
        <v>35</v>
      </c>
      <c r="L14" s="1">
        <v>150</v>
      </c>
      <c r="M14" s="1">
        <v>1</v>
      </c>
      <c r="N14" s="1">
        <v>0.29299999999999998</v>
      </c>
      <c r="O14" s="1">
        <v>0.28899999999999998</v>
      </c>
      <c r="P14" s="1">
        <f t="shared" si="14"/>
        <v>0.29099999999999998</v>
      </c>
      <c r="Q14" s="1">
        <f>(P14*20.618+0.2661)/M14</f>
        <v>6.2659379999999993</v>
      </c>
      <c r="R14" s="1">
        <f t="shared" si="15"/>
        <v>9.8676188976377949E-2</v>
      </c>
      <c r="S14" s="1">
        <f t="shared" si="16"/>
        <v>14.801428346456692</v>
      </c>
    </row>
    <row r="15" spans="1:21" x14ac:dyDescent="0.3">
      <c r="A15" s="1">
        <v>0.4</v>
      </c>
      <c r="B15" s="1">
        <f t="shared" si="13"/>
        <v>4</v>
      </c>
      <c r="C15" s="1">
        <v>0.17599999999999999</v>
      </c>
    </row>
    <row r="16" spans="1:21" x14ac:dyDescent="0.3">
      <c r="A16" s="1">
        <v>0.5</v>
      </c>
      <c r="B16" s="1">
        <f t="shared" si="13"/>
        <v>5</v>
      </c>
      <c r="C16" s="1">
        <v>0.216</v>
      </c>
    </row>
  </sheetData>
  <mergeCells count="7">
    <mergeCell ref="A1:U1"/>
    <mergeCell ref="U3:U5"/>
    <mergeCell ref="S6:S8"/>
    <mergeCell ref="T6:T8"/>
    <mergeCell ref="U6:U8"/>
    <mergeCell ref="S3:S5"/>
    <mergeCell ref="T3:T5"/>
  </mergeCells>
  <phoneticPr fontId="4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51"/>
  <sheetViews>
    <sheetView topLeftCell="A27" workbookViewId="0">
      <selection activeCell="G35" sqref="G35"/>
    </sheetView>
  </sheetViews>
  <sheetFormatPr defaultRowHeight="15" x14ac:dyDescent="0.25"/>
  <cols>
    <col min="1" max="1" width="29.85546875" customWidth="1"/>
    <col min="7" max="7" width="16.5703125" customWidth="1"/>
    <col min="8" max="8" width="15.140625" customWidth="1"/>
    <col min="9" max="9" width="14.28515625" customWidth="1"/>
    <col min="10" max="10" width="18.5703125" customWidth="1"/>
    <col min="11" max="11" width="21.5703125" customWidth="1"/>
    <col min="12" max="12" width="28.140625" customWidth="1"/>
    <col min="13" max="13" width="19.42578125" customWidth="1"/>
    <col min="14" max="14" width="20.7109375" customWidth="1"/>
    <col min="15" max="15" width="27" customWidth="1"/>
    <col min="16" max="16" width="18.42578125" customWidth="1"/>
    <col min="17" max="17" width="21.140625" customWidth="1"/>
    <col min="18" max="18" width="22.85546875" customWidth="1"/>
  </cols>
  <sheetData>
    <row r="2" spans="1:18" ht="26.25" x14ac:dyDescent="0.4">
      <c r="A2" s="15" t="s">
        <v>32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81" x14ac:dyDescent="0.3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27</v>
      </c>
      <c r="K3" s="2" t="s">
        <v>28</v>
      </c>
      <c r="L3" s="2" t="s">
        <v>29</v>
      </c>
      <c r="M3" s="2" t="s">
        <v>1</v>
      </c>
      <c r="N3" s="2" t="s">
        <v>2</v>
      </c>
      <c r="O3" s="2" t="s">
        <v>5</v>
      </c>
      <c r="P3" s="3" t="s">
        <v>20</v>
      </c>
      <c r="Q3" s="3" t="s">
        <v>21</v>
      </c>
      <c r="R3" s="3" t="s">
        <v>22</v>
      </c>
    </row>
    <row r="4" spans="1:18" ht="24" x14ac:dyDescent="0.3">
      <c r="A4" s="1" t="s">
        <v>60</v>
      </c>
      <c r="B4" s="4">
        <v>20</v>
      </c>
      <c r="C4" s="4">
        <v>5</v>
      </c>
      <c r="D4" s="5">
        <v>0.184</v>
      </c>
      <c r="E4" s="5">
        <v>0.17899999999999999</v>
      </c>
      <c r="F4" s="5">
        <f>AVERAGE(D4:E4)</f>
        <v>0.18149999999999999</v>
      </c>
      <c r="G4" s="2">
        <f>(F4*111.22-0.108)/C4</f>
        <v>4.0156859999999996</v>
      </c>
      <c r="H4" s="2">
        <f>G4/63.5</f>
        <v>6.3239149606299214E-2</v>
      </c>
      <c r="I4" s="2">
        <f>H4*B4</f>
        <v>1.2647829921259843</v>
      </c>
      <c r="J4" s="2">
        <f>I4/M4</f>
        <v>1.0814732724463312</v>
      </c>
      <c r="K4" s="2">
        <f>I4/N4</f>
        <v>17.383076058454193</v>
      </c>
      <c r="L4" s="2">
        <f>I4/O4</f>
        <v>42.300434519263689</v>
      </c>
      <c r="M4" s="12">
        <v>1.1695</v>
      </c>
      <c r="N4" s="2">
        <v>7.2759446479604042E-2</v>
      </c>
      <c r="O4" s="12">
        <v>2.9899999999999999E-2</v>
      </c>
      <c r="P4" s="16">
        <f>AVERAGE(J4:J6)</f>
        <v>0.91647390170057286</v>
      </c>
      <c r="Q4" s="16">
        <f>AVERAGE(K4:K6)</f>
        <v>14.730956321104943</v>
      </c>
      <c r="R4" s="16">
        <f>AVERAGE(L4:L6)</f>
        <v>35.214196230480184</v>
      </c>
    </row>
    <row r="5" spans="1:18" ht="24" x14ac:dyDescent="0.3">
      <c r="A5" s="1" t="s">
        <v>60</v>
      </c>
      <c r="B5" s="4">
        <v>20</v>
      </c>
      <c r="C5" s="4">
        <v>5</v>
      </c>
      <c r="D5" s="5">
        <v>0.18</v>
      </c>
      <c r="E5" s="5">
        <v>0.18099999999999999</v>
      </c>
      <c r="F5" s="5">
        <f t="shared" ref="F5:F15" si="0">AVERAGE(D5:E5)</f>
        <v>0.18049999999999999</v>
      </c>
      <c r="G5" s="2">
        <f t="shared" ref="G5:G15" si="1">(F5*111.22-0.108)/C5</f>
        <v>3.9934419999999995</v>
      </c>
      <c r="H5" s="2">
        <f t="shared" ref="H5:H11" si="2">G5/63.5</f>
        <v>6.2888850393700776E-2</v>
      </c>
      <c r="I5" s="2">
        <f t="shared" ref="I5:I11" si="3">H5*B5</f>
        <v>1.2577770078740156</v>
      </c>
      <c r="J5" s="2">
        <f t="shared" ref="J5:J12" si="4">I5/M5</f>
        <v>1.1011880650271542</v>
      </c>
      <c r="K5" s="2">
        <f t="shared" ref="K5:K12" si="5">I5/N5</f>
        <v>17.699962057988778</v>
      </c>
      <c r="L5" s="2">
        <f t="shared" ref="L5:L15" si="6">I5/O5</f>
        <v>42.636508741492058</v>
      </c>
      <c r="M5" s="12">
        <v>1.1422000000000001</v>
      </c>
      <c r="N5" s="2">
        <v>7.1061000230016033E-2</v>
      </c>
      <c r="O5" s="12">
        <v>2.9499999999999998E-2</v>
      </c>
      <c r="P5" s="17"/>
      <c r="Q5" s="17"/>
      <c r="R5" s="17"/>
    </row>
    <row r="6" spans="1:18" ht="24" x14ac:dyDescent="0.3">
      <c r="A6" s="1" t="s">
        <v>60</v>
      </c>
      <c r="B6" s="4">
        <v>20</v>
      </c>
      <c r="C6" s="4">
        <v>5</v>
      </c>
      <c r="D6" s="5">
        <v>0.1</v>
      </c>
      <c r="E6" s="5">
        <v>9.7000000000000003E-2</v>
      </c>
      <c r="F6" s="5">
        <f t="shared" si="0"/>
        <v>9.8500000000000004E-2</v>
      </c>
      <c r="G6" s="2">
        <f t="shared" si="1"/>
        <v>2.1694339999999999</v>
      </c>
      <c r="H6" s="2">
        <f t="shared" si="2"/>
        <v>3.4164314960629917E-2</v>
      </c>
      <c r="I6" s="2">
        <f t="shared" si="3"/>
        <v>0.68328629921259831</v>
      </c>
      <c r="J6" s="2">
        <f t="shared" si="4"/>
        <v>0.56676036762823345</v>
      </c>
      <c r="K6" s="2">
        <f t="shared" si="5"/>
        <v>9.1098308468718585</v>
      </c>
      <c r="L6" s="2">
        <f t="shared" si="6"/>
        <v>20.705645430684797</v>
      </c>
      <c r="M6" s="12">
        <v>1.2056</v>
      </c>
      <c r="N6" s="2">
        <v>7.5005377234553777E-2</v>
      </c>
      <c r="O6" s="12">
        <v>3.3000000000000002E-2</v>
      </c>
      <c r="P6" s="17"/>
      <c r="Q6" s="17"/>
      <c r="R6" s="17"/>
    </row>
    <row r="7" spans="1:18" ht="24" x14ac:dyDescent="0.3">
      <c r="A7" s="1" t="s">
        <v>61</v>
      </c>
      <c r="B7" s="4">
        <v>20</v>
      </c>
      <c r="C7" s="4">
        <v>5</v>
      </c>
      <c r="D7" s="5">
        <v>0.16700000000000001</v>
      </c>
      <c r="E7" s="5">
        <v>0.16700000000000001</v>
      </c>
      <c r="F7" s="5">
        <f t="shared" si="0"/>
        <v>0.16700000000000001</v>
      </c>
      <c r="G7" s="2">
        <f t="shared" si="1"/>
        <v>3.6931479999999999</v>
      </c>
      <c r="H7" s="2">
        <f t="shared" si="2"/>
        <v>5.8159811023622048E-2</v>
      </c>
      <c r="I7" s="2">
        <f t="shared" si="3"/>
        <v>1.1631962204724409</v>
      </c>
      <c r="J7" s="2">
        <f t="shared" si="4"/>
        <v>0.97200319250642664</v>
      </c>
      <c r="K7" s="2">
        <f t="shared" si="5"/>
        <v>15.623507168308684</v>
      </c>
      <c r="L7" s="2">
        <f t="shared" si="6"/>
        <v>37.04446562014143</v>
      </c>
      <c r="M7" s="12">
        <v>1.1967000000000001</v>
      </c>
      <c r="N7" s="2">
        <v>7.4451671314358425E-2</v>
      </c>
      <c r="O7" s="12">
        <v>3.1399999999999997E-2</v>
      </c>
      <c r="P7" s="16">
        <f t="shared" ref="P7:R7" si="7">AVERAGE(J7:J9)</f>
        <v>0.99353357496488215</v>
      </c>
      <c r="Q7" s="16">
        <f t="shared" si="7"/>
        <v>15.969576077618242</v>
      </c>
      <c r="R7" s="16">
        <f t="shared" si="7"/>
        <v>39.391716211969829</v>
      </c>
    </row>
    <row r="8" spans="1:18" ht="24" x14ac:dyDescent="0.3">
      <c r="A8" s="1" t="s">
        <v>61</v>
      </c>
      <c r="B8" s="4">
        <v>20</v>
      </c>
      <c r="C8" s="4">
        <v>5</v>
      </c>
      <c r="D8" s="5">
        <v>0.16300000000000001</v>
      </c>
      <c r="E8" s="5">
        <v>0.16500000000000001</v>
      </c>
      <c r="F8" s="5">
        <f t="shared" si="0"/>
        <v>0.16400000000000001</v>
      </c>
      <c r="G8" s="2">
        <f t="shared" si="1"/>
        <v>3.6264159999999999</v>
      </c>
      <c r="H8" s="2">
        <f>G8/63.5</f>
        <v>5.7108913385826771E-2</v>
      </c>
      <c r="I8" s="2">
        <f>H8*B8</f>
        <v>1.1421782677165355</v>
      </c>
      <c r="J8" s="2">
        <f t="shared" si="4"/>
        <v>0.98497608461239705</v>
      </c>
      <c r="K8" s="2">
        <f t="shared" si="5"/>
        <v>15.832027134471225</v>
      </c>
      <c r="L8" s="2">
        <f t="shared" si="6"/>
        <v>40.07643044619423</v>
      </c>
      <c r="M8" s="12">
        <v>1.1596</v>
      </c>
      <c r="N8" s="2">
        <v>7.2143526411072134E-2</v>
      </c>
      <c r="O8" s="12">
        <v>2.8500000000000001E-2</v>
      </c>
      <c r="P8" s="17"/>
      <c r="Q8" s="17"/>
      <c r="R8" s="17"/>
    </row>
    <row r="9" spans="1:18" ht="24" x14ac:dyDescent="0.3">
      <c r="A9" s="1" t="s">
        <v>61</v>
      </c>
      <c r="B9" s="4">
        <v>20</v>
      </c>
      <c r="C9" s="4">
        <v>5</v>
      </c>
      <c r="D9" s="5">
        <v>0.154</v>
      </c>
      <c r="E9" s="5">
        <v>0.155</v>
      </c>
      <c r="F9" s="5">
        <f t="shared" si="0"/>
        <v>0.1545</v>
      </c>
      <c r="G9" s="2">
        <f t="shared" si="1"/>
        <v>3.4150979999999995</v>
      </c>
      <c r="H9" s="2">
        <f t="shared" si="2"/>
        <v>5.3781070866141728E-2</v>
      </c>
      <c r="I9" s="2">
        <f t="shared" si="3"/>
        <v>1.0756214173228344</v>
      </c>
      <c r="J9" s="2">
        <f t="shared" si="4"/>
        <v>1.0236214477758228</v>
      </c>
      <c r="K9" s="2">
        <f t="shared" si="5"/>
        <v>16.453193930074814</v>
      </c>
      <c r="L9" s="2">
        <f t="shared" si="6"/>
        <v>41.054252569573833</v>
      </c>
      <c r="M9" s="12">
        <v>1.0508</v>
      </c>
      <c r="N9" s="2">
        <v>6.5374627072054672E-2</v>
      </c>
      <c r="O9" s="12">
        <v>2.6200000000000001E-2</v>
      </c>
      <c r="P9" s="17"/>
      <c r="Q9" s="17"/>
      <c r="R9" s="17"/>
    </row>
    <row r="10" spans="1:18" ht="20.25" x14ac:dyDescent="0.3">
      <c r="A10" s="1" t="s">
        <v>43</v>
      </c>
      <c r="B10" s="4">
        <v>20</v>
      </c>
      <c r="C10" s="4">
        <v>5</v>
      </c>
      <c r="D10" s="5">
        <v>0.19900000000000001</v>
      </c>
      <c r="E10" s="5">
        <v>0.19900000000000001</v>
      </c>
      <c r="F10" s="5">
        <f t="shared" si="0"/>
        <v>0.19900000000000001</v>
      </c>
      <c r="G10" s="2">
        <f t="shared" si="1"/>
        <v>4.4049560000000003</v>
      </c>
      <c r="H10" s="2">
        <f t="shared" si="2"/>
        <v>6.9369385826771657E-2</v>
      </c>
      <c r="I10" s="2">
        <f t="shared" si="3"/>
        <v>1.3873877165354331</v>
      </c>
      <c r="J10" s="2">
        <f t="shared" si="4"/>
        <v>1.3475016671867066</v>
      </c>
      <c r="K10" s="2">
        <f t="shared" si="5"/>
        <v>21.659087252905518</v>
      </c>
      <c r="L10" s="2">
        <f t="shared" si="6"/>
        <v>50.086199152903724</v>
      </c>
      <c r="M10" s="12">
        <v>1.0296000000000001</v>
      </c>
      <c r="N10" s="2">
        <v>6.4055687127319655E-2</v>
      </c>
      <c r="O10" s="12">
        <v>2.7699999999999999E-2</v>
      </c>
      <c r="P10" s="16">
        <f>AVERAGE(J10:J12)</f>
        <v>1.2750878918230413</v>
      </c>
      <c r="Q10" s="16">
        <f t="shared" ref="Q10:R10" si="8">AVERAGE(K10:K12)</f>
        <v>20.49514340251427</v>
      </c>
      <c r="R10" s="16">
        <f t="shared" si="8"/>
        <v>49.240225103955758</v>
      </c>
    </row>
    <row r="11" spans="1:18" ht="20.25" x14ac:dyDescent="0.3">
      <c r="A11" s="1" t="s">
        <v>43</v>
      </c>
      <c r="B11" s="4">
        <v>20</v>
      </c>
      <c r="C11" s="4">
        <v>5</v>
      </c>
      <c r="D11" s="5">
        <v>0.19900000000000001</v>
      </c>
      <c r="E11" s="5">
        <v>0.19900000000000001</v>
      </c>
      <c r="F11" s="5">
        <f t="shared" si="0"/>
        <v>0.19900000000000001</v>
      </c>
      <c r="G11" s="2">
        <f t="shared" si="1"/>
        <v>4.4049560000000003</v>
      </c>
      <c r="H11" s="2">
        <f t="shared" si="2"/>
        <v>6.9369385826771657E-2</v>
      </c>
      <c r="I11" s="2">
        <f t="shared" si="3"/>
        <v>1.3873877165354331</v>
      </c>
      <c r="J11" s="2">
        <f t="shared" si="4"/>
        <v>1.1713844280103287</v>
      </c>
      <c r="K11" s="2">
        <f t="shared" si="5"/>
        <v>18.828264298878356</v>
      </c>
      <c r="L11" s="2">
        <f t="shared" si="6"/>
        <v>47.51327796354223</v>
      </c>
      <c r="M11" s="12">
        <v>1.1843999999999999</v>
      </c>
      <c r="N11" s="2">
        <v>7.3686437289818746E-2</v>
      </c>
      <c r="O11" s="12">
        <v>2.92E-2</v>
      </c>
      <c r="P11" s="17"/>
      <c r="Q11" s="17"/>
      <c r="R11" s="17"/>
    </row>
    <row r="12" spans="1:18" ht="20.25" x14ac:dyDescent="0.3">
      <c r="A12" s="1" t="s">
        <v>43</v>
      </c>
      <c r="B12" s="4">
        <v>20</v>
      </c>
      <c r="C12" s="4">
        <v>5</v>
      </c>
      <c r="D12" s="5">
        <v>0.20200000000000001</v>
      </c>
      <c r="E12" s="5">
        <v>0.20200000000000001</v>
      </c>
      <c r="F12" s="5">
        <f t="shared" si="0"/>
        <v>0.20200000000000001</v>
      </c>
      <c r="G12" s="2">
        <f t="shared" si="1"/>
        <v>4.4716880000000003</v>
      </c>
      <c r="H12" s="2">
        <f>G12/63.5</f>
        <v>7.0420283464566941E-2</v>
      </c>
      <c r="I12" s="2">
        <f>H12*B12</f>
        <v>1.4084056692913389</v>
      </c>
      <c r="J12" s="2">
        <f t="shared" si="4"/>
        <v>1.3063775802720887</v>
      </c>
      <c r="K12" s="2">
        <f t="shared" si="5"/>
        <v>20.998078655758928</v>
      </c>
      <c r="L12" s="2">
        <f t="shared" si="6"/>
        <v>50.121198195421314</v>
      </c>
      <c r="M12" s="12">
        <v>1.0781000000000001</v>
      </c>
      <c r="N12" s="2">
        <v>6.7073073321642696E-2</v>
      </c>
      <c r="O12" s="12">
        <v>2.81E-2</v>
      </c>
      <c r="P12" s="17"/>
      <c r="Q12" s="17"/>
      <c r="R12" s="17"/>
    </row>
    <row r="13" spans="1:18" ht="20.25" x14ac:dyDescent="0.3">
      <c r="A13" s="1" t="s">
        <v>42</v>
      </c>
      <c r="B13" s="4">
        <v>20</v>
      </c>
      <c r="C13" s="4">
        <v>5</v>
      </c>
      <c r="D13" s="5">
        <v>0.189</v>
      </c>
      <c r="E13" s="5">
        <v>0.19</v>
      </c>
      <c r="F13" s="5">
        <f t="shared" si="0"/>
        <v>0.1895</v>
      </c>
      <c r="G13" s="2">
        <f t="shared" si="1"/>
        <v>4.193638</v>
      </c>
      <c r="H13" s="2">
        <f>G13/63.5</f>
        <v>6.6041543307086614E-2</v>
      </c>
      <c r="I13" s="2">
        <f t="shared" ref="I13:I14" si="9">H13*B13</f>
        <v>1.3208308661417323</v>
      </c>
      <c r="J13" s="2">
        <f t="shared" ref="J13:J15" si="10">I13/M13</f>
        <v>1.1535640752329539</v>
      </c>
      <c r="K13" s="2">
        <f t="shared" ref="K13:K15" si="11">I13/N13</f>
        <v>18.541828604525158</v>
      </c>
      <c r="L13" s="2">
        <f t="shared" si="6"/>
        <v>45.233933771977135</v>
      </c>
      <c r="M13" s="12">
        <v>1.145</v>
      </c>
      <c r="N13" s="2">
        <v>7.1235199845358393E-2</v>
      </c>
      <c r="O13" s="12">
        <v>2.92E-2</v>
      </c>
      <c r="P13" s="16">
        <f>AVERAGE(J13:J15)</f>
        <v>1.0743519340381058</v>
      </c>
      <c r="Q13" s="16">
        <f t="shared" ref="Q13" si="12">AVERAGE(K13:K15)</f>
        <v>17.268611124052114</v>
      </c>
      <c r="R13" s="16">
        <f t="shared" ref="R13" si="13">AVERAGE(L13:L15)</f>
        <v>41.286082529318577</v>
      </c>
    </row>
    <row r="14" spans="1:18" ht="20.25" x14ac:dyDescent="0.3">
      <c r="A14" s="1" t="s">
        <v>42</v>
      </c>
      <c r="B14" s="4">
        <v>20</v>
      </c>
      <c r="C14" s="4">
        <v>5</v>
      </c>
      <c r="D14" s="5">
        <v>0.191</v>
      </c>
      <c r="E14" s="5">
        <v>0.189</v>
      </c>
      <c r="F14" s="5">
        <f t="shared" si="0"/>
        <v>0.19</v>
      </c>
      <c r="G14" s="2">
        <f t="shared" si="1"/>
        <v>4.2047599999999994</v>
      </c>
      <c r="H14" s="2">
        <f t="shared" ref="H14:H15" si="14">G14/63.5</f>
        <v>6.6216692913385819E-2</v>
      </c>
      <c r="I14" s="2">
        <f t="shared" si="9"/>
        <v>1.3243338582677164</v>
      </c>
      <c r="J14" s="2">
        <f t="shared" si="10"/>
        <v>1.034959251537759</v>
      </c>
      <c r="K14" s="2">
        <f t="shared" si="11"/>
        <v>16.635432280435293</v>
      </c>
      <c r="L14" s="2">
        <f t="shared" si="6"/>
        <v>36.889522514421067</v>
      </c>
      <c r="M14" s="12">
        <v>1.2796000000000001</v>
      </c>
      <c r="N14" s="2">
        <v>7.9609224211459037E-2</v>
      </c>
      <c r="O14" s="12">
        <v>3.5900000000000001E-2</v>
      </c>
      <c r="P14" s="17"/>
      <c r="Q14" s="17"/>
      <c r="R14" s="17"/>
    </row>
    <row r="15" spans="1:18" ht="20.25" x14ac:dyDescent="0.3">
      <c r="A15" s="1" t="s">
        <v>42</v>
      </c>
      <c r="B15" s="4">
        <v>20</v>
      </c>
      <c r="C15" s="4">
        <v>5</v>
      </c>
      <c r="D15" s="5">
        <v>0.19</v>
      </c>
      <c r="E15" s="5">
        <v>0.192</v>
      </c>
      <c r="F15" s="5">
        <f t="shared" si="0"/>
        <v>0.191</v>
      </c>
      <c r="G15" s="2">
        <f t="shared" si="1"/>
        <v>4.227004</v>
      </c>
      <c r="H15" s="2">
        <f t="shared" si="14"/>
        <v>6.6566992125984256E-2</v>
      </c>
      <c r="I15" s="2">
        <f>H15*B15</f>
        <v>1.3313398425196852</v>
      </c>
      <c r="J15" s="2">
        <f t="shared" si="10"/>
        <v>1.0345324753436049</v>
      </c>
      <c r="K15" s="2">
        <f t="shared" si="11"/>
        <v>16.628572487195893</v>
      </c>
      <c r="L15" s="2">
        <f t="shared" si="6"/>
        <v>41.734791301557529</v>
      </c>
      <c r="M15" s="12">
        <v>1.2868999999999999</v>
      </c>
      <c r="N15" s="2">
        <v>8.0063387494315907E-2</v>
      </c>
      <c r="O15" s="12">
        <v>3.1899999999999998E-2</v>
      </c>
      <c r="P15" s="17"/>
      <c r="Q15" s="17"/>
      <c r="R15" s="17"/>
    </row>
    <row r="16" spans="1:18" ht="20.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6.25" x14ac:dyDescent="0.4">
      <c r="A17" s="15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81" x14ac:dyDescent="0.3">
      <c r="A18" s="2" t="s">
        <v>0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27</v>
      </c>
      <c r="K18" s="2" t="s">
        <v>28</v>
      </c>
      <c r="L18" s="2" t="s">
        <v>29</v>
      </c>
      <c r="M18" s="2" t="s">
        <v>3</v>
      </c>
      <c r="N18" s="2" t="s">
        <v>4</v>
      </c>
      <c r="O18" s="2" t="s">
        <v>26</v>
      </c>
      <c r="P18" s="3" t="s">
        <v>20</v>
      </c>
      <c r="Q18" s="3" t="s">
        <v>21</v>
      </c>
      <c r="R18" s="3" t="s">
        <v>22</v>
      </c>
    </row>
    <row r="19" spans="1:18" ht="24" x14ac:dyDescent="0.3">
      <c r="A19" s="1" t="s">
        <v>60</v>
      </c>
      <c r="B19" s="4">
        <v>20</v>
      </c>
      <c r="C19" s="4">
        <v>5</v>
      </c>
      <c r="D19" s="5">
        <v>8.5999999999999993E-2</v>
      </c>
      <c r="E19" s="5">
        <v>8.7999999999999995E-2</v>
      </c>
      <c r="F19" s="5">
        <f>AVERAGE(D19:E19)</f>
        <v>8.6999999999999994E-2</v>
      </c>
      <c r="G19" s="2">
        <f>(F19*106.66+0.0932)/C19</f>
        <v>1.8745239999999996</v>
      </c>
      <c r="H19" s="2">
        <f>G19/63.5</f>
        <v>2.9520062992125978E-2</v>
      </c>
      <c r="I19" s="2">
        <f>H19*B19</f>
        <v>0.59040125984251957</v>
      </c>
      <c r="J19" s="2">
        <f>I19/M19</f>
        <v>0.30777316365663326</v>
      </c>
      <c r="K19" s="2">
        <f>I19/N19</f>
        <v>3.145740890480055</v>
      </c>
      <c r="L19" s="2">
        <f>I19/O19</f>
        <v>7.657603889008036</v>
      </c>
      <c r="M19" s="12">
        <v>1.9182999999999999</v>
      </c>
      <c r="N19" s="2">
        <v>0.18768273688060225</v>
      </c>
      <c r="O19" s="12">
        <v>7.7100000000000002E-2</v>
      </c>
      <c r="P19" s="16">
        <f>AVERAGE(J19:J21)</f>
        <v>0.4176347950114645</v>
      </c>
      <c r="Q19" s="16">
        <f>AVERAGE(K19:K21)</f>
        <v>4.2686335492867284</v>
      </c>
      <c r="R19" s="16">
        <f>AVERAGE(L19:L21)</f>
        <v>10.063194508346765</v>
      </c>
    </row>
    <row r="20" spans="1:18" ht="24" x14ac:dyDescent="0.3">
      <c r="A20" s="1" t="s">
        <v>60</v>
      </c>
      <c r="B20" s="4">
        <v>20</v>
      </c>
      <c r="C20" s="4">
        <v>5</v>
      </c>
      <c r="D20" s="5">
        <v>0.13</v>
      </c>
      <c r="E20" s="5">
        <v>0.13100000000000001</v>
      </c>
      <c r="F20" s="5">
        <f t="shared" ref="F20:F27" si="15">AVERAGE(D20:E20)</f>
        <v>0.1305</v>
      </c>
      <c r="G20" s="2">
        <f t="shared" ref="G20:G36" si="16">(F20*106.66+0.0932)/C20</f>
        <v>2.8024659999999999</v>
      </c>
      <c r="H20" s="2">
        <f t="shared" ref="H20:H26" si="17">G20/63.5</f>
        <v>4.4133322834645668E-2</v>
      </c>
      <c r="I20" s="2">
        <f t="shared" ref="I20:I26" si="18">H20*B20</f>
        <v>0.88266645669291333</v>
      </c>
      <c r="J20" s="2">
        <f t="shared" ref="J20:J26" si="19">I20/M20</f>
        <v>0.4621290349177557</v>
      </c>
      <c r="K20" s="2">
        <f t="shared" ref="K20:K26" si="20">I20/N20</f>
        <v>4.7234079298763367</v>
      </c>
      <c r="L20" s="2">
        <f t="shared" ref="L20:L27" si="21">I20/O20</f>
        <v>10.157266475177368</v>
      </c>
      <c r="M20" s="12">
        <v>1.91</v>
      </c>
      <c r="N20" s="2">
        <v>0.1868706810415213</v>
      </c>
      <c r="O20" s="12">
        <v>8.6900000000000005E-2</v>
      </c>
      <c r="P20" s="17"/>
      <c r="Q20" s="17"/>
      <c r="R20" s="17"/>
    </row>
    <row r="21" spans="1:18" ht="24" x14ac:dyDescent="0.3">
      <c r="A21" s="1" t="s">
        <v>60</v>
      </c>
      <c r="B21" s="4">
        <v>20</v>
      </c>
      <c r="C21" s="4">
        <v>5</v>
      </c>
      <c r="D21" s="5">
        <v>0.13200000000000001</v>
      </c>
      <c r="E21" s="5">
        <v>0.13700000000000001</v>
      </c>
      <c r="F21" s="5">
        <f t="shared" si="15"/>
        <v>0.13450000000000001</v>
      </c>
      <c r="G21" s="2">
        <f t="shared" si="16"/>
        <v>2.887794</v>
      </c>
      <c r="H21" s="2">
        <f t="shared" si="17"/>
        <v>4.5477070866141729E-2</v>
      </c>
      <c r="I21" s="2">
        <f t="shared" si="18"/>
        <v>0.90954141732283456</v>
      </c>
      <c r="J21" s="2">
        <f t="shared" si="19"/>
        <v>0.48300218646000453</v>
      </c>
      <c r="K21" s="2">
        <f t="shared" si="20"/>
        <v>4.9367518275037936</v>
      </c>
      <c r="L21" s="2">
        <f t="shared" si="21"/>
        <v>12.374713160854892</v>
      </c>
      <c r="M21" s="12">
        <v>1.8831</v>
      </c>
      <c r="N21" s="2">
        <v>0.18423883741847577</v>
      </c>
      <c r="O21" s="12">
        <v>7.3499999999999996E-2</v>
      </c>
      <c r="P21" s="17"/>
      <c r="Q21" s="17"/>
      <c r="R21" s="17"/>
    </row>
    <row r="22" spans="1:18" ht="24" x14ac:dyDescent="0.3">
      <c r="A22" s="1" t="s">
        <v>61</v>
      </c>
      <c r="B22" s="4">
        <v>20</v>
      </c>
      <c r="C22" s="4">
        <v>5</v>
      </c>
      <c r="D22" s="5">
        <v>0.14899999999999999</v>
      </c>
      <c r="E22" s="5">
        <v>0.14799999999999999</v>
      </c>
      <c r="F22" s="5">
        <f t="shared" si="15"/>
        <v>0.14849999999999999</v>
      </c>
      <c r="G22" s="2">
        <f t="shared" si="16"/>
        <v>3.1864419999999996</v>
      </c>
      <c r="H22" s="2">
        <f t="shared" si="17"/>
        <v>5.0180188976377944E-2</v>
      </c>
      <c r="I22" s="2">
        <f t="shared" si="18"/>
        <v>1.003603779527559</v>
      </c>
      <c r="J22" s="2">
        <f t="shared" si="19"/>
        <v>0.51514412253750075</v>
      </c>
      <c r="K22" s="2">
        <f t="shared" si="20"/>
        <v>5.2652736564277065</v>
      </c>
      <c r="L22" s="2">
        <f t="shared" si="21"/>
        <v>13.766855686249093</v>
      </c>
      <c r="M22" s="12">
        <v>1.9481999999999999</v>
      </c>
      <c r="N22" s="2">
        <v>0.19060809466235171</v>
      </c>
      <c r="O22" s="12">
        <v>7.2900000000000006E-2</v>
      </c>
      <c r="P22" s="16">
        <f t="shared" ref="P22:R22" si="22">AVERAGE(J22:J24)</f>
        <v>0.51414922194388402</v>
      </c>
      <c r="Q22" s="16">
        <f t="shared" si="22"/>
        <v>5.2551048053098279</v>
      </c>
      <c r="R22" s="16">
        <f t="shared" si="22"/>
        <v>13.812439879416951</v>
      </c>
    </row>
    <row r="23" spans="1:18" ht="24" x14ac:dyDescent="0.3">
      <c r="A23" s="1" t="s">
        <v>61</v>
      </c>
      <c r="B23" s="4">
        <v>20</v>
      </c>
      <c r="C23" s="4">
        <v>5</v>
      </c>
      <c r="D23" s="5">
        <v>0.13</v>
      </c>
      <c r="E23" s="5">
        <v>0.13</v>
      </c>
      <c r="F23" s="5">
        <f t="shared" si="15"/>
        <v>0.13</v>
      </c>
      <c r="G23" s="2">
        <f t="shared" si="16"/>
        <v>2.7917999999999998</v>
      </c>
      <c r="H23" s="2">
        <f t="shared" si="17"/>
        <v>4.396535433070866E-2</v>
      </c>
      <c r="I23" s="2">
        <f t="shared" si="18"/>
        <v>0.87930708661417323</v>
      </c>
      <c r="J23" s="2">
        <f t="shared" si="19"/>
        <v>0.50102967898243489</v>
      </c>
      <c r="K23" s="2">
        <f t="shared" si="20"/>
        <v>5.1210103239460008</v>
      </c>
      <c r="L23" s="2">
        <f t="shared" si="21"/>
        <v>13.343051390199896</v>
      </c>
      <c r="M23" s="12">
        <v>1.7549999999999999</v>
      </c>
      <c r="N23" s="2">
        <v>0.17170578284181667</v>
      </c>
      <c r="O23" s="12">
        <v>6.59E-2</v>
      </c>
      <c r="P23" s="17"/>
      <c r="Q23" s="17"/>
      <c r="R23" s="17"/>
    </row>
    <row r="24" spans="1:18" ht="24" x14ac:dyDescent="0.3">
      <c r="A24" s="1" t="s">
        <v>61</v>
      </c>
      <c r="B24" s="4">
        <v>20</v>
      </c>
      <c r="C24" s="4">
        <v>5</v>
      </c>
      <c r="D24" s="5">
        <v>0.125</v>
      </c>
      <c r="E24" s="5">
        <v>0.13</v>
      </c>
      <c r="F24" s="5">
        <f t="shared" si="15"/>
        <v>0.1275</v>
      </c>
      <c r="G24" s="2">
        <f t="shared" si="16"/>
        <v>2.73847</v>
      </c>
      <c r="H24" s="2">
        <f t="shared" si="17"/>
        <v>4.3125511811023622E-2</v>
      </c>
      <c r="I24" s="2">
        <f t="shared" si="18"/>
        <v>0.8625102362204724</v>
      </c>
      <c r="J24" s="2">
        <f t="shared" si="19"/>
        <v>0.52627386431171663</v>
      </c>
      <c r="K24" s="2">
        <f t="shared" si="20"/>
        <v>5.3790304355557765</v>
      </c>
      <c r="L24" s="2">
        <f t="shared" si="21"/>
        <v>14.327412561801868</v>
      </c>
      <c r="M24" s="12">
        <v>1.6389</v>
      </c>
      <c r="N24" s="2">
        <v>0.16034678489997342</v>
      </c>
      <c r="O24" s="12">
        <v>6.0199999999999997E-2</v>
      </c>
      <c r="P24" s="17"/>
      <c r="Q24" s="17"/>
      <c r="R24" s="17"/>
    </row>
    <row r="25" spans="1:18" ht="20.25" x14ac:dyDescent="0.3">
      <c r="A25" s="1" t="s">
        <v>43</v>
      </c>
      <c r="B25" s="4">
        <v>20</v>
      </c>
      <c r="C25" s="4">
        <v>5</v>
      </c>
      <c r="D25" s="5">
        <v>0.16500000000000001</v>
      </c>
      <c r="E25" s="5">
        <v>0.16500000000000001</v>
      </c>
      <c r="F25" s="5">
        <f t="shared" si="15"/>
        <v>0.16500000000000001</v>
      </c>
      <c r="G25" s="2">
        <f t="shared" si="16"/>
        <v>3.5384199999999999</v>
      </c>
      <c r="H25" s="2">
        <f t="shared" si="17"/>
        <v>5.5723149606299212E-2</v>
      </c>
      <c r="I25" s="2">
        <f t="shared" si="18"/>
        <v>1.1144629921259843</v>
      </c>
      <c r="J25" s="2">
        <f t="shared" si="19"/>
        <v>0.79849752248046457</v>
      </c>
      <c r="K25" s="2">
        <f t="shared" si="20"/>
        <v>8.1614208255537672</v>
      </c>
      <c r="L25" s="2">
        <f>I25/O25</f>
        <v>20.299872352021573</v>
      </c>
      <c r="M25" s="12">
        <v>1.3956999999999999</v>
      </c>
      <c r="N25" s="2">
        <v>0.13655257043437238</v>
      </c>
      <c r="O25" s="12">
        <v>5.4899999999999997E-2</v>
      </c>
      <c r="P25" s="16">
        <f t="shared" ref="P25:R25" si="23">AVERAGE(J25:J27)</f>
        <v>0.70077837175250546</v>
      </c>
      <c r="Q25" s="16">
        <f t="shared" si="23"/>
        <v>7.1626361213393546</v>
      </c>
      <c r="R25" s="16">
        <f t="shared" si="23"/>
        <v>18.39419625667524</v>
      </c>
    </row>
    <row r="26" spans="1:18" ht="20.25" x14ac:dyDescent="0.3">
      <c r="A26" s="1" t="s">
        <v>43</v>
      </c>
      <c r="B26" s="4">
        <v>20</v>
      </c>
      <c r="C26" s="4">
        <v>5</v>
      </c>
      <c r="D26" s="5">
        <v>0.16400000000000001</v>
      </c>
      <c r="E26" s="5">
        <v>0.16600000000000001</v>
      </c>
      <c r="F26" s="5">
        <f t="shared" si="15"/>
        <v>0.16500000000000001</v>
      </c>
      <c r="G26" s="2">
        <f t="shared" si="16"/>
        <v>3.5384199999999999</v>
      </c>
      <c r="H26" s="2">
        <f t="shared" si="17"/>
        <v>5.5723149606299212E-2</v>
      </c>
      <c r="I26" s="2">
        <f t="shared" si="18"/>
        <v>1.1144629921259843</v>
      </c>
      <c r="J26" s="2">
        <f t="shared" si="19"/>
        <v>0.59431686866786704</v>
      </c>
      <c r="K26" s="2">
        <f t="shared" si="20"/>
        <v>6.0744960784051791</v>
      </c>
      <c r="L26" s="2">
        <f t="shared" si="21"/>
        <v>16.245816211749045</v>
      </c>
      <c r="M26" s="12">
        <v>1.8752</v>
      </c>
      <c r="N26" s="2">
        <v>0.18346591680055535</v>
      </c>
      <c r="O26" s="12">
        <v>6.8599999999999994E-2</v>
      </c>
      <c r="P26" s="17"/>
      <c r="Q26" s="17"/>
      <c r="R26" s="17"/>
    </row>
    <row r="27" spans="1:18" ht="20.25" x14ac:dyDescent="0.3">
      <c r="A27" s="1" t="s">
        <v>43</v>
      </c>
      <c r="B27" s="4">
        <v>20</v>
      </c>
      <c r="C27" s="4">
        <v>5</v>
      </c>
      <c r="D27" s="5">
        <v>0.16600000000000001</v>
      </c>
      <c r="E27" s="5">
        <v>0.16900000000000001</v>
      </c>
      <c r="F27" s="5">
        <f t="shared" si="15"/>
        <v>0.16750000000000001</v>
      </c>
      <c r="G27" s="2">
        <f t="shared" si="16"/>
        <v>3.5917499999999998</v>
      </c>
      <c r="H27" s="2">
        <f>G27/63.5</f>
        <v>5.656299212598425E-2</v>
      </c>
      <c r="I27" s="2">
        <f>H27*B27</f>
        <v>1.1312598425196849</v>
      </c>
      <c r="J27" s="2">
        <f>I27/M27</f>
        <v>0.70952072410918521</v>
      </c>
      <c r="K27" s="2">
        <f>I27/N27</f>
        <v>7.2519914600591182</v>
      </c>
      <c r="L27" s="2">
        <f t="shared" si="21"/>
        <v>18.636900206255106</v>
      </c>
      <c r="M27" s="12">
        <v>1.5944</v>
      </c>
      <c r="N27" s="2">
        <v>0.15599299154586468</v>
      </c>
      <c r="O27" s="12">
        <v>6.0699999999999997E-2</v>
      </c>
      <c r="P27" s="17"/>
      <c r="Q27" s="17"/>
      <c r="R27" s="17"/>
    </row>
    <row r="28" spans="1:18" ht="20.25" x14ac:dyDescent="0.3">
      <c r="A28" s="1" t="s">
        <v>42</v>
      </c>
      <c r="B28" s="4">
        <v>20</v>
      </c>
      <c r="C28" s="4">
        <v>5</v>
      </c>
      <c r="D28" s="5">
        <v>0.153</v>
      </c>
      <c r="E28" s="5">
        <v>0.158</v>
      </c>
      <c r="F28" s="5">
        <f t="shared" ref="F28:F36" si="24">AVERAGE(D28:E28)</f>
        <v>0.1555</v>
      </c>
      <c r="G28" s="2">
        <f t="shared" si="16"/>
        <v>3.3357659999999996</v>
      </c>
      <c r="H28" s="2">
        <f t="shared" ref="H28:H36" si="25">G28/63.5</f>
        <v>5.2531748031496059E-2</v>
      </c>
      <c r="I28" s="2">
        <f t="shared" ref="I28:I36" si="26">H28*B28</f>
        <v>1.0506349606299212</v>
      </c>
      <c r="J28" s="2">
        <f t="shared" ref="J28:J36" si="27">I28/M28</f>
        <v>0.64499659931851017</v>
      </c>
      <c r="K28" s="2">
        <f t="shared" ref="K28:K36" si="28">I28/N28</f>
        <v>6.5924921867471848</v>
      </c>
      <c r="L28" s="2">
        <f t="shared" ref="L28:L36" si="29">I28/O28</f>
        <v>15.870618740633253</v>
      </c>
      <c r="M28" s="12">
        <v>1.6289</v>
      </c>
      <c r="N28" s="2">
        <v>0.15936840437096023</v>
      </c>
      <c r="O28" s="12">
        <v>6.6199999999999995E-2</v>
      </c>
      <c r="P28" s="16">
        <f t="shared" ref="P28" si="30">AVERAGE(J28:J30)</f>
        <v>0.59048279169122164</v>
      </c>
      <c r="Q28" s="16">
        <f t="shared" ref="Q28" si="31">AVERAGE(K28:K30)</f>
        <v>6.0353080849512155</v>
      </c>
      <c r="R28" s="16">
        <f t="shared" ref="R28" si="32">AVERAGE(L28:L30)</f>
        <v>14.937903883536402</v>
      </c>
    </row>
    <row r="29" spans="1:18" ht="20.25" x14ac:dyDescent="0.3">
      <c r="A29" s="1" t="s">
        <v>42</v>
      </c>
      <c r="B29" s="4">
        <v>20</v>
      </c>
      <c r="C29" s="4">
        <v>5</v>
      </c>
      <c r="D29" s="5">
        <v>0.157</v>
      </c>
      <c r="E29" s="5">
        <v>0.16200000000000001</v>
      </c>
      <c r="F29" s="5">
        <f t="shared" si="24"/>
        <v>0.1595</v>
      </c>
      <c r="G29" s="2">
        <f t="shared" si="16"/>
        <v>3.4210940000000001</v>
      </c>
      <c r="H29" s="2">
        <f t="shared" si="25"/>
        <v>5.3875496062992127E-2</v>
      </c>
      <c r="I29" s="2">
        <f t="shared" si="26"/>
        <v>1.0775099212598425</v>
      </c>
      <c r="J29" s="2">
        <f t="shared" si="27"/>
        <v>0.55907742502975277</v>
      </c>
      <c r="K29" s="2">
        <f t="shared" si="28"/>
        <v>5.7143147114103039</v>
      </c>
      <c r="L29" s="2">
        <f t="shared" si="29"/>
        <v>14.140550147766961</v>
      </c>
      <c r="M29" s="12">
        <v>1.9273</v>
      </c>
      <c r="N29" s="2">
        <v>0.18856327935671413</v>
      </c>
      <c r="O29" s="12">
        <v>7.6200000000000004E-2</v>
      </c>
      <c r="P29" s="17"/>
      <c r="Q29" s="17"/>
      <c r="R29" s="17"/>
    </row>
    <row r="30" spans="1:18" ht="20.25" x14ac:dyDescent="0.3">
      <c r="A30" s="1" t="s">
        <v>42</v>
      </c>
      <c r="B30" s="4">
        <v>20</v>
      </c>
      <c r="C30" s="4">
        <v>5</v>
      </c>
      <c r="D30" s="5">
        <v>0.159</v>
      </c>
      <c r="E30" s="5">
        <v>0.16400000000000001</v>
      </c>
      <c r="F30" s="5">
        <f t="shared" si="24"/>
        <v>0.1615</v>
      </c>
      <c r="G30" s="2">
        <f t="shared" si="16"/>
        <v>3.4637579999999999</v>
      </c>
      <c r="H30" s="2">
        <f t="shared" si="25"/>
        <v>5.4547370078740158E-2</v>
      </c>
      <c r="I30" s="2">
        <f t="shared" si="26"/>
        <v>1.0909474015748031</v>
      </c>
      <c r="J30" s="2">
        <f t="shared" si="27"/>
        <v>0.56737435072540199</v>
      </c>
      <c r="K30" s="2">
        <f t="shared" si="28"/>
        <v>5.7991173566961587</v>
      </c>
      <c r="L30" s="2">
        <f t="shared" si="29"/>
        <v>14.802542762208997</v>
      </c>
      <c r="M30" s="12">
        <v>1.9228000000000001</v>
      </c>
      <c r="N30" s="2">
        <v>0.1881230081186582</v>
      </c>
      <c r="O30" s="12">
        <v>7.3700000000000002E-2</v>
      </c>
      <c r="P30" s="17"/>
      <c r="Q30" s="17"/>
      <c r="R30" s="17"/>
    </row>
    <row r="31" spans="1:18" ht="20.25" x14ac:dyDescent="0.3">
      <c r="A31" s="1" t="s">
        <v>55</v>
      </c>
      <c r="B31" s="4">
        <v>20</v>
      </c>
      <c r="C31" s="4">
        <v>1</v>
      </c>
      <c r="D31" s="5">
        <v>0.28299999999999997</v>
      </c>
      <c r="E31" s="5">
        <v>0.28499999999999998</v>
      </c>
      <c r="F31" s="5">
        <f t="shared" si="24"/>
        <v>0.28399999999999997</v>
      </c>
      <c r="G31" s="2">
        <f t="shared" si="16"/>
        <v>30.384639999999997</v>
      </c>
      <c r="H31" s="2">
        <f t="shared" si="25"/>
        <v>0.47849826771653542</v>
      </c>
      <c r="I31" s="2">
        <f t="shared" si="26"/>
        <v>9.5699653543307086</v>
      </c>
      <c r="J31" s="2">
        <f t="shared" si="27"/>
        <v>4.8199271489955722</v>
      </c>
      <c r="K31" s="2">
        <f t="shared" si="28"/>
        <v>49.264340469418123</v>
      </c>
      <c r="L31" s="2">
        <f t="shared" si="29"/>
        <v>126.25284108615709</v>
      </c>
      <c r="M31" s="12">
        <v>1.9855</v>
      </c>
      <c r="N31" s="2">
        <v>0.19425745403557096</v>
      </c>
      <c r="O31" s="12">
        <v>7.5800000000000006E-2</v>
      </c>
      <c r="P31" s="16">
        <f t="shared" ref="P31" si="33">AVERAGE(J31:J33)</f>
        <v>4.6601085162236302</v>
      </c>
      <c r="Q31" s="16">
        <f t="shared" ref="Q31" si="34">AVERAGE(K31:K33)</f>
        <v>47.630838697534578</v>
      </c>
      <c r="R31" s="16">
        <f t="shared" ref="R31" si="35">AVERAGE(L31:L33)</f>
        <v>123.69838568299708</v>
      </c>
    </row>
    <row r="32" spans="1:18" ht="20.25" x14ac:dyDescent="0.3">
      <c r="A32" s="1" t="s">
        <v>55</v>
      </c>
      <c r="B32" s="4">
        <v>20</v>
      </c>
      <c r="C32" s="4">
        <v>1</v>
      </c>
      <c r="D32" s="5">
        <v>0.29099999999999998</v>
      </c>
      <c r="E32" s="5">
        <v>0.29399999999999998</v>
      </c>
      <c r="F32" s="5">
        <f t="shared" si="24"/>
        <v>0.29249999999999998</v>
      </c>
      <c r="G32" s="2">
        <f t="shared" si="16"/>
        <v>31.291249999999998</v>
      </c>
      <c r="H32" s="2">
        <f t="shared" si="25"/>
        <v>0.49277559055118109</v>
      </c>
      <c r="I32" s="2">
        <f t="shared" si="26"/>
        <v>9.8555118110236215</v>
      </c>
      <c r="J32" s="2">
        <f t="shared" si="27"/>
        <v>4.5080559011177481</v>
      </c>
      <c r="K32" s="2">
        <f t="shared" si="28"/>
        <v>46.076713174827759</v>
      </c>
      <c r="L32" s="2">
        <f t="shared" si="29"/>
        <v>124.28135953371529</v>
      </c>
      <c r="M32" s="12">
        <v>2.1861999999999999</v>
      </c>
      <c r="N32" s="2">
        <v>0.21389355125286588</v>
      </c>
      <c r="O32" s="12">
        <v>7.9299999999999995E-2</v>
      </c>
      <c r="P32" s="17"/>
      <c r="Q32" s="17"/>
      <c r="R32" s="17"/>
    </row>
    <row r="33" spans="1:18" ht="20.25" x14ac:dyDescent="0.3">
      <c r="A33" s="1" t="s">
        <v>55</v>
      </c>
      <c r="B33" s="4">
        <v>20</v>
      </c>
      <c r="C33" s="4">
        <v>1</v>
      </c>
      <c r="D33" s="5">
        <v>0.28299999999999997</v>
      </c>
      <c r="E33" s="5">
        <v>0.28299999999999997</v>
      </c>
      <c r="F33" s="5">
        <f t="shared" si="24"/>
        <v>0.28299999999999997</v>
      </c>
      <c r="G33" s="2">
        <f t="shared" si="16"/>
        <v>30.277979999999996</v>
      </c>
      <c r="H33" s="2">
        <f t="shared" si="25"/>
        <v>0.47681858267716531</v>
      </c>
      <c r="I33" s="2">
        <f t="shared" si="26"/>
        <v>9.5363716535433056</v>
      </c>
      <c r="J33" s="2">
        <f t="shared" si="27"/>
        <v>4.6523424985575694</v>
      </c>
      <c r="K33" s="2">
        <f t="shared" si="28"/>
        <v>47.55146244835786</v>
      </c>
      <c r="L33" s="2">
        <f t="shared" si="29"/>
        <v>120.5609564291189</v>
      </c>
      <c r="M33" s="12">
        <v>2.0497999999999998</v>
      </c>
      <c r="N33" s="2">
        <v>0.20054844083712581</v>
      </c>
      <c r="O33" s="12">
        <v>7.9100000000000004E-2</v>
      </c>
      <c r="P33" s="17"/>
      <c r="Q33" s="17"/>
      <c r="R33" s="17"/>
    </row>
    <row r="34" spans="1:18" ht="20.25" x14ac:dyDescent="0.3">
      <c r="A34" s="1" t="s">
        <v>56</v>
      </c>
      <c r="B34" s="4">
        <v>20</v>
      </c>
      <c r="C34" s="4">
        <v>1</v>
      </c>
      <c r="D34" s="5">
        <v>0.23100000000000001</v>
      </c>
      <c r="E34" s="5">
        <v>0.22800000000000001</v>
      </c>
      <c r="F34" s="5">
        <f t="shared" si="24"/>
        <v>0.22950000000000001</v>
      </c>
      <c r="G34" s="2">
        <f t="shared" si="16"/>
        <v>24.571670000000001</v>
      </c>
      <c r="H34" s="2">
        <f t="shared" si="25"/>
        <v>0.38695543307086616</v>
      </c>
      <c r="I34" s="2">
        <f t="shared" si="26"/>
        <v>7.7391086614173235</v>
      </c>
      <c r="J34" s="2">
        <f t="shared" si="27"/>
        <v>4.0211517517496222</v>
      </c>
      <c r="K34" s="2">
        <f t="shared" si="28"/>
        <v>41.100079493664659</v>
      </c>
      <c r="L34" s="2">
        <f t="shared" si="29"/>
        <v>103.05071453285385</v>
      </c>
      <c r="M34" s="12">
        <v>1.9246000000000001</v>
      </c>
      <c r="N34" s="2">
        <v>0.18829911661388057</v>
      </c>
      <c r="O34" s="12">
        <v>7.51E-2</v>
      </c>
      <c r="P34" s="16">
        <f t="shared" ref="P34" si="36">AVERAGE(J34:J36)</f>
        <v>3.9601699793133514</v>
      </c>
      <c r="Q34" s="16">
        <f t="shared" ref="Q34" si="37">AVERAGE(K34:K36)</f>
        <v>40.476786504608789</v>
      </c>
      <c r="R34" s="16">
        <f t="shared" ref="R34" si="38">AVERAGE(L34:L36)</f>
        <v>102.25196007940569</v>
      </c>
    </row>
    <row r="35" spans="1:18" ht="20.25" x14ac:dyDescent="0.3">
      <c r="A35" s="1" t="s">
        <v>56</v>
      </c>
      <c r="B35" s="4">
        <v>20</v>
      </c>
      <c r="C35" s="4">
        <v>1</v>
      </c>
      <c r="D35" s="5">
        <v>0.20300000000000001</v>
      </c>
      <c r="E35" s="5">
        <v>0.2</v>
      </c>
      <c r="F35" s="5">
        <f t="shared" si="24"/>
        <v>0.20150000000000001</v>
      </c>
      <c r="G35" s="2">
        <f t="shared" si="16"/>
        <v>21.585190000000001</v>
      </c>
      <c r="H35" s="2">
        <f t="shared" si="25"/>
        <v>0.33992425196850395</v>
      </c>
      <c r="I35" s="2">
        <f t="shared" si="26"/>
        <v>6.7984850393700791</v>
      </c>
      <c r="J35" s="2">
        <f t="shared" si="27"/>
        <v>3.4478573077239472</v>
      </c>
      <c r="K35" s="2">
        <f t="shared" si="28"/>
        <v>35.240453029062969</v>
      </c>
      <c r="L35" s="2">
        <f>I35/O35</f>
        <v>86.384816256290705</v>
      </c>
      <c r="M35" s="12">
        <v>1.9718</v>
      </c>
      <c r="N35" s="2">
        <v>0.19291707271082287</v>
      </c>
      <c r="O35" s="12">
        <v>7.8700000000000006E-2</v>
      </c>
      <c r="P35" s="17"/>
      <c r="Q35" s="17"/>
      <c r="R35" s="17"/>
    </row>
    <row r="36" spans="1:18" ht="20.25" x14ac:dyDescent="0.3">
      <c r="A36" s="1" t="s">
        <v>56</v>
      </c>
      <c r="B36" s="4">
        <v>20</v>
      </c>
      <c r="C36" s="4">
        <v>1</v>
      </c>
      <c r="D36" s="5">
        <v>0.21299999999999999</v>
      </c>
      <c r="E36" s="5">
        <v>0.219</v>
      </c>
      <c r="F36" s="5">
        <f t="shared" si="24"/>
        <v>0.216</v>
      </c>
      <c r="G36" s="2">
        <f t="shared" si="16"/>
        <v>23.13176</v>
      </c>
      <c r="H36" s="2">
        <f t="shared" si="25"/>
        <v>0.36427968503937008</v>
      </c>
      <c r="I36" s="2">
        <f t="shared" si="26"/>
        <v>7.2855937007874019</v>
      </c>
      <c r="J36" s="2">
        <f t="shared" si="27"/>
        <v>4.4115008784664864</v>
      </c>
      <c r="K36" s="2">
        <f t="shared" si="28"/>
        <v>45.089826991098732</v>
      </c>
      <c r="L36" s="2">
        <f t="shared" si="29"/>
        <v>117.32034944907249</v>
      </c>
      <c r="M36" s="12">
        <v>1.6515</v>
      </c>
      <c r="N36" s="2">
        <v>0.16157954436653005</v>
      </c>
      <c r="O36" s="12">
        <v>6.2100000000000002E-2</v>
      </c>
      <c r="P36" s="17"/>
      <c r="Q36" s="17"/>
      <c r="R36" s="17"/>
    </row>
    <row r="37" spans="1:18" ht="20.25" x14ac:dyDescent="0.3">
      <c r="B37" s="13"/>
    </row>
    <row r="39" spans="1:18" ht="20.25" x14ac:dyDescent="0.3">
      <c r="A39" s="6" t="s">
        <v>59</v>
      </c>
    </row>
    <row r="40" spans="1:18" x14ac:dyDescent="0.25">
      <c r="A40">
        <v>0.9</v>
      </c>
      <c r="B40">
        <f>A40*10</f>
        <v>9</v>
      </c>
      <c r="C40">
        <v>0.08</v>
      </c>
    </row>
    <row r="41" spans="1:18" x14ac:dyDescent="0.25">
      <c r="A41">
        <v>1.4</v>
      </c>
      <c r="B41">
        <f t="shared" ref="B41:B44" si="39">A41*10</f>
        <v>14</v>
      </c>
      <c r="C41">
        <v>0.13</v>
      </c>
    </row>
    <row r="42" spans="1:18" x14ac:dyDescent="0.25">
      <c r="A42">
        <v>1.9</v>
      </c>
      <c r="B42">
        <f t="shared" si="39"/>
        <v>19</v>
      </c>
      <c r="C42">
        <v>0.17</v>
      </c>
    </row>
    <row r="43" spans="1:18" x14ac:dyDescent="0.25">
      <c r="A43">
        <v>2.4</v>
      </c>
      <c r="B43">
        <f t="shared" si="39"/>
        <v>24</v>
      </c>
      <c r="C43">
        <v>0.219</v>
      </c>
    </row>
    <row r="44" spans="1:18" x14ac:dyDescent="0.25">
      <c r="A44">
        <v>2.9</v>
      </c>
      <c r="B44">
        <f t="shared" si="39"/>
        <v>29</v>
      </c>
      <c r="C44">
        <v>0.26</v>
      </c>
    </row>
    <row r="46" spans="1:18" x14ac:dyDescent="0.25">
      <c r="A46" t="s">
        <v>62</v>
      </c>
    </row>
    <row r="47" spans="1:18" x14ac:dyDescent="0.25">
      <c r="A47">
        <v>0.9</v>
      </c>
      <c r="B47">
        <f>A47*10</f>
        <v>9</v>
      </c>
      <c r="C47">
        <v>8.2000000000000003E-2</v>
      </c>
    </row>
    <row r="48" spans="1:18" x14ac:dyDescent="0.25">
      <c r="A48">
        <v>1.7</v>
      </c>
      <c r="B48">
        <f t="shared" ref="B48:B51" si="40">A48*10</f>
        <v>17</v>
      </c>
      <c r="C48">
        <v>0.16</v>
      </c>
    </row>
    <row r="49" spans="1:3" x14ac:dyDescent="0.25">
      <c r="A49">
        <v>2.6</v>
      </c>
      <c r="B49">
        <f t="shared" si="40"/>
        <v>26</v>
      </c>
      <c r="C49">
        <v>0.24299999999999999</v>
      </c>
    </row>
    <row r="50" spans="1:3" x14ac:dyDescent="0.25">
      <c r="A50">
        <v>3.5</v>
      </c>
      <c r="B50">
        <f t="shared" si="40"/>
        <v>35</v>
      </c>
      <c r="C50">
        <v>0.33100000000000002</v>
      </c>
    </row>
    <row r="51" spans="1:3" x14ac:dyDescent="0.25">
      <c r="A51">
        <v>3.9</v>
      </c>
      <c r="B51">
        <f t="shared" si="40"/>
        <v>39</v>
      </c>
      <c r="C51">
        <v>0.36099999999999999</v>
      </c>
    </row>
  </sheetData>
  <mergeCells count="32">
    <mergeCell ref="P34:P36"/>
    <mergeCell ref="Q34:Q36"/>
    <mergeCell ref="R34:R36"/>
    <mergeCell ref="P28:P30"/>
    <mergeCell ref="Q28:Q30"/>
    <mergeCell ref="R28:R30"/>
    <mergeCell ref="P31:P33"/>
    <mergeCell ref="Q31:Q33"/>
    <mergeCell ref="R31:R33"/>
    <mergeCell ref="A2:R2"/>
    <mergeCell ref="P4:P6"/>
    <mergeCell ref="Q4:Q6"/>
    <mergeCell ref="R4:R6"/>
    <mergeCell ref="P7:P9"/>
    <mergeCell ref="Q7:Q9"/>
    <mergeCell ref="R7:R9"/>
    <mergeCell ref="P10:P12"/>
    <mergeCell ref="Q10:Q12"/>
    <mergeCell ref="R10:R12"/>
    <mergeCell ref="A17:R17"/>
    <mergeCell ref="P19:P21"/>
    <mergeCell ref="Q19:Q21"/>
    <mergeCell ref="R19:R21"/>
    <mergeCell ref="P13:P15"/>
    <mergeCell ref="Q13:Q15"/>
    <mergeCell ref="R13:R15"/>
    <mergeCell ref="P22:P24"/>
    <mergeCell ref="Q22:Q24"/>
    <mergeCell ref="R22:R24"/>
    <mergeCell ref="P25:P27"/>
    <mergeCell ref="Q25:Q27"/>
    <mergeCell ref="R25:R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Массы растений</vt:lpstr>
      <vt:lpstr>Сорбция по растворам</vt:lpstr>
      <vt:lpstr>Десорбция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Никушин</dc:creator>
  <cp:lastModifiedBy>Олег Никушин</cp:lastModifiedBy>
  <dcterms:created xsi:type="dcterms:W3CDTF">2015-06-05T18:19:34Z</dcterms:created>
  <dcterms:modified xsi:type="dcterms:W3CDTF">2022-08-11T14:30:12Z</dcterms:modified>
</cp:coreProperties>
</file>