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BBC73EB1-6EC7-4612-9BE9-E12B3D627D1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ы растений" sheetId="1" r:id="rId1"/>
    <sheet name="Поглощение ПО Растворам" sheetId="4" r:id="rId2"/>
    <sheet name="Сорбция по растворам" sheetId="2" r:id="rId3"/>
    <sheet name="Десорбция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K5" i="1"/>
  <c r="K6" i="1"/>
  <c r="K7" i="1"/>
  <c r="K8" i="1"/>
  <c r="K9" i="1"/>
  <c r="K10" i="1"/>
  <c r="K11" i="1"/>
  <c r="K12" i="1"/>
  <c r="K4" i="1"/>
  <c r="J5" i="1"/>
  <c r="J6" i="1"/>
  <c r="J7" i="1"/>
  <c r="J8" i="1"/>
  <c r="J9" i="1"/>
  <c r="J10" i="1"/>
  <c r="J11" i="1"/>
  <c r="J12" i="1"/>
  <c r="J4" i="1"/>
  <c r="L6" i="3" l="1"/>
  <c r="D9" i="1"/>
  <c r="D8" i="1"/>
  <c r="E8" i="1"/>
  <c r="E9" i="1"/>
  <c r="E7" i="1"/>
  <c r="D7" i="1"/>
  <c r="E10" i="1"/>
  <c r="E12" i="1"/>
  <c r="E11" i="1"/>
  <c r="D11" i="1"/>
  <c r="D12" i="1"/>
  <c r="D10" i="1"/>
  <c r="B27" i="3" l="1"/>
  <c r="B28" i="3"/>
  <c r="B29" i="3"/>
  <c r="B30" i="3"/>
  <c r="B31" i="3"/>
  <c r="B20" i="4"/>
  <c r="M19" i="4"/>
  <c r="N19" i="4" s="1"/>
  <c r="O19" i="4" s="1"/>
  <c r="P19" i="4" s="1"/>
  <c r="B19" i="4"/>
  <c r="M18" i="4"/>
  <c r="N18" i="4" s="1"/>
  <c r="O18" i="4" s="1"/>
  <c r="P18" i="4" s="1"/>
  <c r="B18" i="4"/>
  <c r="M17" i="4"/>
  <c r="N17" i="4" s="1"/>
  <c r="O17" i="4" s="1"/>
  <c r="P17" i="4" s="1"/>
  <c r="B17" i="4"/>
  <c r="B16" i="4"/>
  <c r="G11" i="4"/>
  <c r="H11" i="4" s="1"/>
  <c r="I11" i="4" s="1"/>
  <c r="J11" i="4" s="1"/>
  <c r="G10" i="4"/>
  <c r="H10" i="4" s="1"/>
  <c r="I10" i="4" s="1"/>
  <c r="J10" i="4" s="1"/>
  <c r="G9" i="4"/>
  <c r="H9" i="4" s="1"/>
  <c r="I9" i="4" s="1"/>
  <c r="J9" i="4" s="1"/>
  <c r="G8" i="4"/>
  <c r="H8" i="4" s="1"/>
  <c r="I8" i="4" s="1"/>
  <c r="J8" i="4" s="1"/>
  <c r="G7" i="4"/>
  <c r="H7" i="4" s="1"/>
  <c r="I7" i="4" s="1"/>
  <c r="J7" i="4" s="1"/>
  <c r="G6" i="4"/>
  <c r="H6" i="4" s="1"/>
  <c r="I6" i="4" s="1"/>
  <c r="J6" i="4" s="1"/>
  <c r="G5" i="4"/>
  <c r="H5" i="4" s="1"/>
  <c r="I5" i="4" s="1"/>
  <c r="J5" i="4" s="1"/>
  <c r="G4" i="4"/>
  <c r="H4" i="4" s="1"/>
  <c r="I4" i="4" s="1"/>
  <c r="J4" i="4" s="1"/>
  <c r="G3" i="4"/>
  <c r="H3" i="4" s="1"/>
  <c r="I3" i="4" s="1"/>
  <c r="J3" i="4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E5" i="1"/>
  <c r="E6" i="1"/>
  <c r="E4" i="1"/>
  <c r="D5" i="1"/>
  <c r="D6" i="1"/>
  <c r="D4" i="1"/>
  <c r="K5" i="4" l="1"/>
  <c r="L5" i="4" s="1"/>
  <c r="K4" i="4"/>
  <c r="L4" i="4" s="1"/>
  <c r="N4" i="4" s="1"/>
  <c r="K3" i="4"/>
  <c r="L3" i="4" s="1"/>
  <c r="N3" i="4" s="1"/>
  <c r="K6" i="4"/>
  <c r="L6" i="4" s="1"/>
  <c r="K8" i="4"/>
  <c r="L8" i="4" s="1"/>
  <c r="K7" i="4"/>
  <c r="L7" i="4" s="1"/>
  <c r="K10" i="4"/>
  <c r="L10" i="4" s="1"/>
  <c r="K9" i="4"/>
  <c r="L9" i="4" s="1"/>
  <c r="K11" i="4"/>
  <c r="L11" i="4" s="1"/>
  <c r="H22" i="3"/>
  <c r="I22" i="3" s="1"/>
  <c r="K22" i="3" s="1"/>
  <c r="H21" i="3"/>
  <c r="I21" i="3" s="1"/>
  <c r="H20" i="3"/>
  <c r="I20" i="3" s="1"/>
  <c r="H18" i="3"/>
  <c r="I18" i="3" s="1"/>
  <c r="H17" i="3"/>
  <c r="I17" i="3" s="1"/>
  <c r="H10" i="3"/>
  <c r="I10" i="3" s="1"/>
  <c r="H7" i="3"/>
  <c r="I7" i="3" s="1"/>
  <c r="H5" i="3"/>
  <c r="I5" i="3" s="1"/>
  <c r="H4" i="3"/>
  <c r="I4" i="3" s="1"/>
  <c r="H19" i="3"/>
  <c r="I19" i="3" s="1"/>
  <c r="H23" i="3"/>
  <c r="I23" i="3" s="1"/>
  <c r="H16" i="3"/>
  <c r="I16" i="3" s="1"/>
  <c r="K16" i="3" s="1"/>
  <c r="H9" i="3"/>
  <c r="I9" i="3" s="1"/>
  <c r="H6" i="3"/>
  <c r="I6" i="3" s="1"/>
  <c r="H8" i="3"/>
  <c r="I8" i="3" s="1"/>
  <c r="F11" i="3"/>
  <c r="G11" i="3" s="1"/>
  <c r="F12" i="3"/>
  <c r="G12" i="3" s="1"/>
  <c r="J9" i="3" l="1"/>
  <c r="L9" i="3"/>
  <c r="K9" i="3"/>
  <c r="M7" i="4"/>
  <c r="N7" i="4"/>
  <c r="J4" i="3"/>
  <c r="K4" i="3"/>
  <c r="L4" i="3"/>
  <c r="J7" i="3"/>
  <c r="L7" i="3"/>
  <c r="R7" i="3" s="1"/>
  <c r="K7" i="3"/>
  <c r="J6" i="3"/>
  <c r="K6" i="3"/>
  <c r="J19" i="3"/>
  <c r="L19" i="3"/>
  <c r="J8" i="3"/>
  <c r="K8" i="3"/>
  <c r="L8" i="3"/>
  <c r="K23" i="3"/>
  <c r="L23" i="3"/>
  <c r="J10" i="3"/>
  <c r="L10" i="3"/>
  <c r="K10" i="3"/>
  <c r="J5" i="3"/>
  <c r="L5" i="3"/>
  <c r="K5" i="3"/>
  <c r="M8" i="4"/>
  <c r="N8" i="4"/>
  <c r="M11" i="4"/>
  <c r="N11" i="4"/>
  <c r="N9" i="4"/>
  <c r="M9" i="4"/>
  <c r="R9" i="4" s="1"/>
  <c r="M4" i="4"/>
  <c r="M3" i="4"/>
  <c r="R3" i="4" s="1"/>
  <c r="N10" i="4"/>
  <c r="M10" i="4"/>
  <c r="N5" i="4"/>
  <c r="M5" i="4"/>
  <c r="M6" i="4"/>
  <c r="N6" i="4"/>
  <c r="S6" i="4" s="1"/>
  <c r="K19" i="3"/>
  <c r="J23" i="3"/>
  <c r="R4" i="3"/>
  <c r="L16" i="3"/>
  <c r="J16" i="3"/>
  <c r="L22" i="3"/>
  <c r="J22" i="3"/>
  <c r="K21" i="3"/>
  <c r="L21" i="3"/>
  <c r="J21" i="3"/>
  <c r="J20" i="3"/>
  <c r="L20" i="3"/>
  <c r="K20" i="3"/>
  <c r="J18" i="3"/>
  <c r="P18" i="3" s="1"/>
  <c r="K18" i="3"/>
  <c r="L18" i="3"/>
  <c r="J17" i="3"/>
  <c r="L17" i="3"/>
  <c r="K17" i="3"/>
  <c r="H12" i="3"/>
  <c r="I12" i="3" s="1"/>
  <c r="H11" i="3"/>
  <c r="I11" i="3" s="1"/>
  <c r="B31" i="2"/>
  <c r="B28" i="2"/>
  <c r="B29" i="2"/>
  <c r="B30" i="2"/>
  <c r="B27" i="2"/>
  <c r="P30" i="2"/>
  <c r="Q30" i="2" s="1"/>
  <c r="P29" i="2"/>
  <c r="Q29" i="2" s="1"/>
  <c r="P28" i="2"/>
  <c r="Q28" i="2" s="1"/>
  <c r="R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J11" i="3" l="1"/>
  <c r="K11" i="3"/>
  <c r="L11" i="3"/>
  <c r="J12" i="3"/>
  <c r="K12" i="3"/>
  <c r="L12" i="3"/>
  <c r="R16" i="3"/>
  <c r="R18" i="3"/>
  <c r="R21" i="3"/>
  <c r="Q21" i="3"/>
  <c r="Q16" i="3"/>
  <c r="S9" i="4"/>
  <c r="R6" i="4"/>
  <c r="S3" i="4"/>
  <c r="P16" i="3"/>
  <c r="Q18" i="3"/>
  <c r="P21" i="3"/>
  <c r="Q10" i="3"/>
  <c r="P10" i="3"/>
  <c r="P7" i="3"/>
  <c r="Q7" i="3"/>
  <c r="P4" i="3"/>
  <c r="Q4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S28" i="2"/>
  <c r="K17" i="2" s="1"/>
  <c r="K15" i="2" l="1"/>
  <c r="K3" i="2"/>
  <c r="L17" i="2"/>
  <c r="K16" i="2"/>
  <c r="L16" i="2" s="1"/>
  <c r="K4" i="2"/>
  <c r="L4" i="2" s="1"/>
  <c r="N4" i="2" s="1"/>
  <c r="K5" i="2"/>
  <c r="L5" i="2" s="1"/>
  <c r="L3" i="2"/>
  <c r="O3" i="2" s="1"/>
  <c r="L9" i="2"/>
  <c r="M9" i="2" s="1"/>
  <c r="L15" i="2"/>
  <c r="K23" i="2"/>
  <c r="L23" i="2" s="1"/>
  <c r="M23" i="2" s="1"/>
  <c r="K10" i="2"/>
  <c r="L10" i="2" s="1"/>
  <c r="K11" i="2"/>
  <c r="L11" i="2" s="1"/>
  <c r="K9" i="2"/>
  <c r="K22" i="2"/>
  <c r="L22" i="2" s="1"/>
  <c r="N22" i="2" s="1"/>
  <c r="K21" i="2"/>
  <c r="L21" i="2" s="1"/>
  <c r="K18" i="2"/>
  <c r="L18" i="2" s="1"/>
  <c r="K7" i="2"/>
  <c r="L7" i="2" s="1"/>
  <c r="K6" i="2"/>
  <c r="L6" i="2" s="1"/>
  <c r="O6" i="2" s="1"/>
  <c r="K20" i="2"/>
  <c r="L20" i="2" s="1"/>
  <c r="K8" i="2"/>
  <c r="L8" i="2" s="1"/>
  <c r="K19" i="2"/>
  <c r="L19" i="2" s="1"/>
  <c r="M19" i="2" s="1"/>
  <c r="R10" i="3"/>
  <c r="O15" i="2" l="1"/>
  <c r="M15" i="2"/>
  <c r="N15" i="2"/>
  <c r="N3" i="2"/>
  <c r="M8" i="2"/>
  <c r="N8" i="2"/>
  <c r="O8" i="2"/>
  <c r="M4" i="2"/>
  <c r="S3" i="2" s="1"/>
  <c r="O4" i="2"/>
  <c r="M22" i="2"/>
  <c r="O22" i="2"/>
  <c r="M17" i="2"/>
  <c r="O17" i="2"/>
  <c r="N17" i="2"/>
  <c r="N11" i="2"/>
  <c r="O11" i="2"/>
  <c r="M11" i="2"/>
  <c r="N20" i="2"/>
  <c r="O20" i="2"/>
  <c r="M20" i="2"/>
  <c r="M18" i="2"/>
  <c r="N18" i="2"/>
  <c r="T18" i="2" s="1"/>
  <c r="O18" i="2"/>
  <c r="N5" i="2"/>
  <c r="O5" i="2"/>
  <c r="M5" i="2"/>
  <c r="M21" i="2"/>
  <c r="N21" i="2"/>
  <c r="O21" i="2"/>
  <c r="M16" i="2"/>
  <c r="N16" i="2"/>
  <c r="O16" i="2"/>
  <c r="O10" i="2"/>
  <c r="M10" i="2"/>
  <c r="S9" i="2" s="1"/>
  <c r="N10" i="2"/>
  <c r="N9" i="2"/>
  <c r="N7" i="2"/>
  <c r="O7" i="2"/>
  <c r="O9" i="2"/>
  <c r="N6" i="2"/>
  <c r="N19" i="2"/>
  <c r="O23" i="2"/>
  <c r="M6" i="2"/>
  <c r="N23" i="2"/>
  <c r="U15" i="2"/>
  <c r="M7" i="2"/>
  <c r="O19" i="2"/>
  <c r="U21" i="2" l="1"/>
  <c r="U9" i="2"/>
  <c r="U6" i="2"/>
  <c r="U3" i="2"/>
  <c r="U18" i="2"/>
  <c r="S15" i="2"/>
  <c r="T9" i="2"/>
  <c r="T6" i="2"/>
  <c r="T3" i="2"/>
  <c r="S6" i="2"/>
  <c r="S18" i="2"/>
  <c r="S21" i="2"/>
  <c r="T21" i="2"/>
  <c r="T15" i="2"/>
</calcChain>
</file>

<file path=xl/sharedStrings.xml><?xml version="1.0" encoding="utf-8"?>
<sst xmlns="http://schemas.openxmlformats.org/spreadsheetml/2006/main" count="198" uniqueCount="72">
  <si>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</si>
  <si>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</si>
  <si>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</si>
  <si>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</si>
  <si>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</si>
  <si>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</si>
  <si>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</si>
  <si>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</si>
  <si>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</si>
  <si>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</si>
  <si>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</si>
  <si>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</si>
  <si>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</si>
  <si>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</si>
  <si>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</si>
  <si>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</si>
  <si>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</si>
  <si>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</si>
  <si>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</si>
  <si>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</si>
  <si>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</si>
  <si>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</si>
  <si>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</si>
  <si>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</si>
  <si>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</si>
  <si>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</si>
  <si>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</si>
  <si>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</si>
  <si>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</si>
  <si>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</si>
  <si>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</si>
  <si>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t>pH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</si>
  <si>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</si>
  <si>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</si>
  <si>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</si>
  <si>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</si>
  <si>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</si>
  <si>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</si>
  <si>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</si>
  <si>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</si>
  <si>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</si>
  <si>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</si>
  <si>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</si>
  <si>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t>Масса растений 9 растений 10 дней</t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</si>
  <si>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</si>
  <si>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</si>
  <si>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</si>
  <si>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t>10-5 1</t>
  </si>
  <si>
    <t>10-5 2</t>
  </si>
  <si>
    <t>10-5 3</t>
  </si>
  <si>
    <t>Gln 5 1</t>
  </si>
  <si>
    <t>Gln 5 2</t>
  </si>
  <si>
    <t>Gln 5 3</t>
  </si>
  <si>
    <t>КАЛИБРОВКА</t>
  </si>
  <si>
    <t>Gln 5</t>
  </si>
  <si>
    <t>10 мкМ</t>
  </si>
  <si>
    <t>His 1 1</t>
  </si>
  <si>
    <t>His 1 2</t>
  </si>
  <si>
    <t>His 1 3</t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</si>
  <si>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</si>
  <si>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</si>
  <si>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His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</si>
  <si>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t>ПОГЛОЩЕНИЕ МЕДИ ИНТАКТНЫМИ РАСТЕНИЯМИ ПО РАСТВОРУ 9 раст 9 дней</t>
  </si>
  <si>
    <t>ИСХОДНЫЕ РАСТВОРЫ</t>
  </si>
  <si>
    <t>His 1</t>
  </si>
  <si>
    <t>Поглощение на г сырой массы корня</t>
  </si>
  <si>
    <t>Поглощение на г сухой массы корня</t>
  </si>
  <si>
    <t>0,,035</t>
  </si>
  <si>
    <t>Массовая доля КС корня</t>
  </si>
  <si>
    <t>Массовая доля КС побега</t>
  </si>
  <si>
    <t>DW KC корня</t>
  </si>
  <si>
    <t>DW KC побега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</si>
</sst>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'Поглощение ПО Растворам'!$A$15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582037749307712E-2"/>
                  <c:y val="-0.19866319994557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'Поглощение ПО Растворам'!$C$16:$C$20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8.5000000000000006E-2</c:v>
                </c:pt>
                <c:pt idx="2">
                  <c:v>0.14000000000000001</c:v>
                </c:pt>
                <c:pt idx="3">
                  <c:v>0.186</c:v>
                </c:pt>
                <c:pt idx="4">
                  <c:v>0.23400000000000001</c:v>
                </c:pt>
              </c:numCache>
            </c:numRef>
          </c:xVal>
          <c:yVal>
            <c:numRef>
              <c:f>'Поглощение ПО Растворам'!$B$16:$B$20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A-4186-B5B0-4F9FC559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57928"/>
        <c:axId val="214856360"/>
      </c:scatterChart>
      <c:valAx>
        <c:axId val="21485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856360"/>
        <c:crosses val="autoZero"/>
        <c:crossBetween val="midCat"/>
      </c:valAx>
      <c:valAx>
        <c:axId val="2148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85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73315835520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7.2999999999999995E-2</c:v>
                </c:pt>
                <c:pt idx="2">
                  <c:v>0.12</c:v>
                </c:pt>
                <c:pt idx="3">
                  <c:v>0.18099999999999999</c:v>
                </c:pt>
                <c:pt idx="4">
                  <c:v>0.23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55576"/>
        <c:axId val="214855184"/>
      </c:scatterChart>
      <c:valAx>
        <c:axId val="2148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855184"/>
        <c:crosses val="autoZero"/>
        <c:crossBetween val="midCat"/>
      </c:valAx>
      <c:valAx>
        <c:axId val="2148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85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1 1</c:v>
                </c:pt>
                <c:pt idx="4">
                  <c:v>His 1 2</c:v>
                </c:pt>
                <c:pt idx="5">
                  <c:v>His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14.43773102813128</c:v>
                </c:pt>
                <c:pt idx="1">
                  <c:v>16.275823883077315</c:v>
                </c:pt>
                <c:pt idx="2">
                  <c:v>15.937203119020994</c:v>
                </c:pt>
                <c:pt idx="3">
                  <c:v>10.087707530987819</c:v>
                </c:pt>
                <c:pt idx="4">
                  <c:v>11.104551846673276</c:v>
                </c:pt>
                <c:pt idx="5">
                  <c:v>10.228082850437563</c:v>
                </c:pt>
                <c:pt idx="6">
                  <c:v>11.279510163165417</c:v>
                </c:pt>
                <c:pt idx="7">
                  <c:v>12.022967529360226</c:v>
                </c:pt>
                <c:pt idx="8">
                  <c:v>14.049577204894671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1 1</c:v>
                </c:pt>
                <c:pt idx="4">
                  <c:v>His 1 2</c:v>
                </c:pt>
                <c:pt idx="5">
                  <c:v>His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Десорбция!$K$16:$K$23</c:f>
              <c:numCache>
                <c:formatCode>0.0000</c:formatCode>
                <c:ptCount val="8"/>
                <c:pt idx="0">
                  <c:v>4.5074596948164176</c:v>
                </c:pt>
                <c:pt idx="1">
                  <c:v>4.3371195971543299</c:v>
                </c:pt>
                <c:pt idx="2">
                  <c:v>3.0022753989249069</c:v>
                </c:pt>
                <c:pt idx="3">
                  <c:v>3.020968398127438</c:v>
                </c:pt>
                <c:pt idx="4">
                  <c:v>2.8524352202061332</c:v>
                </c:pt>
                <c:pt idx="5">
                  <c:v>3.8652277520953557</c:v>
                </c:pt>
                <c:pt idx="6">
                  <c:v>3.7128232854184162</c:v>
                </c:pt>
                <c:pt idx="7">
                  <c:v>4.1566242194349163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734032"/>
        <c:axId val="286736776"/>
      </c:barChart>
      <c:catAx>
        <c:axId val="2867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736776"/>
        <c:crosses val="autoZero"/>
        <c:auto val="1"/>
        <c:lblAlgn val="ctr"/>
        <c:lblOffset val="100"/>
        <c:noMultiLvlLbl val="0"/>
      </c:catAx>
      <c:valAx>
        <c:axId val="2867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7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Десорбция!$A$26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77821522309711"/>
                  <c:y val="-0.2203692767570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Десорбция!$C$27:$C$31</c:f>
              <c:numCache>
                <c:formatCode>General</c:formatCode>
                <c:ptCount val="5"/>
                <c:pt idx="0">
                  <c:v>0.11</c:v>
                </c:pt>
                <c:pt idx="1">
                  <c:v>0.14499999999999999</c:v>
                </c:pt>
                <c:pt idx="2">
                  <c:v>0.17</c:v>
                </c:pt>
                <c:pt idx="3">
                  <c:v>0.20799999999999999</c:v>
                </c:pt>
                <c:pt idx="4">
                  <c:v>0.23100000000000001</c:v>
                </c:pt>
              </c:numCache>
            </c:numRef>
          </c:xVal>
          <c:yVal>
            <c:numRef>
              <c:f>Десорбция!$B$27:$B$31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E0E-B2A1-6A1A01CD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0184"/>
        <c:axId val="288240576"/>
      </c:scatterChart>
      <c:valAx>
        <c:axId val="2882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0576"/>
        <c:crosses val="autoZero"/>
        <c:crossBetween val="midCat"/>
      </c:valAx>
      <c:valAx>
        <c:axId val="2882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80962</xdr:rowOff>
    </xdr:from>
    <xdr:to>
      <xdr:col>6</xdr:col>
      <xdr:colOff>57150</xdr:colOff>
      <xdr:row>31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E8C642-8F68-48F4-ABC8-E12DFAAC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42862</xdr:rowOff>
    </xdr:from>
    <xdr:to>
      <xdr:col>10</xdr:col>
      <xdr:colOff>323850</xdr:colOff>
      <xdr:row>40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A68DB0-E9BE-4F0C-8AF5-5E8DF072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20" zoomScaleNormal="120" workbookViewId="0">
      <selection activeCell="F10" sqref="F10:G12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7" width="13.85546875" customWidth="1"/>
    <col min="8" max="8" width="22.28515625" customWidth="1"/>
    <col min="9" max="9" width="22.42578125" customWidth="1"/>
    <col min="10" max="10" width="20" customWidth="1"/>
    <col min="11" max="11" width="16.7109375" customWidth="1"/>
  </cols>
  <sheetData>
    <row r="1" spans="1:11" x14ac:dyDescent="0.25">
      <c r="A1" s="11" t="s">
        <v>43</v>
      </c>
      <c r="B1" s="11"/>
      <c r="C1" s="11"/>
      <c r="D1" s="11"/>
      <c r="E1" s="11"/>
      <c r="F1" s="9"/>
      <c r="G1" s="9"/>
    </row>
    <row r="2" spans="1:11" x14ac:dyDescent="0.25">
      <c r="A2" s="11" t="s">
        <v>14</v>
      </c>
      <c r="B2" s="11"/>
      <c r="C2" s="11"/>
      <c r="D2" s="11"/>
      <c r="E2" s="11"/>
      <c r="F2" s="9"/>
      <c r="G2" s="9"/>
    </row>
    <row r="3" spans="1:11" ht="30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70</v>
      </c>
      <c r="G3" t="s">
        <v>71</v>
      </c>
      <c r="H3" t="s">
        <v>5</v>
      </c>
      <c r="I3" t="s">
        <v>34</v>
      </c>
      <c r="J3" s="10" t="s">
        <v>68</v>
      </c>
      <c r="K3" s="10" t="s">
        <v>69</v>
      </c>
    </row>
    <row r="4" spans="1:11" ht="17.25" x14ac:dyDescent="0.25">
      <c r="A4" t="s">
        <v>11</v>
      </c>
      <c r="B4">
        <v>1.2067000000000001</v>
      </c>
      <c r="C4">
        <v>2.0505</v>
      </c>
      <c r="D4">
        <f>B4/(1+$H$4)</f>
        <v>7.3840500925066055E-2</v>
      </c>
      <c r="E4">
        <f>C4/(1+$I$4)</f>
        <v>0.21323622746815221</v>
      </c>
      <c r="F4">
        <v>3.7499999999999999E-2</v>
      </c>
      <c r="G4">
        <v>0.1056</v>
      </c>
      <c r="H4">
        <v>15.341980144806563</v>
      </c>
      <c r="I4">
        <v>8.6160958404980761</v>
      </c>
      <c r="J4">
        <f>F4/D4</f>
        <v>0.50785137600915387</v>
      </c>
      <c r="K4">
        <f>G4/E4</f>
        <v>0.49522541855966679</v>
      </c>
    </row>
    <row r="5" spans="1:11" ht="17.25" x14ac:dyDescent="0.25">
      <c r="A5" t="s">
        <v>12</v>
      </c>
      <c r="B5">
        <v>1.1414</v>
      </c>
      <c r="C5">
        <v>2.1242000000000001</v>
      </c>
      <c r="D5">
        <f t="shared" ref="D5:D6" si="0">B5/(1+$H$4)</f>
        <v>6.9844657127596244E-2</v>
      </c>
      <c r="E5">
        <f t="shared" ref="E5:E6" si="1">C5/(1+$I$4)</f>
        <v>0.22090046056466664</v>
      </c>
      <c r="F5">
        <v>3.9699999999999999E-2</v>
      </c>
      <c r="G5">
        <v>0.1084</v>
      </c>
      <c r="J5">
        <f t="shared" ref="J5:J12" si="2">F5/D5</f>
        <v>0.56840425069986034</v>
      </c>
      <c r="K5">
        <f t="shared" ref="K5:K12" si="3">G5/E5</f>
        <v>0.49071875958478078</v>
      </c>
    </row>
    <row r="6" spans="1:11" ht="17.25" x14ac:dyDescent="0.25">
      <c r="A6" t="s">
        <v>13</v>
      </c>
      <c r="B6">
        <v>1.1625000000000001</v>
      </c>
      <c r="C6">
        <v>2.1635</v>
      </c>
      <c r="D6">
        <f t="shared" si="0"/>
        <v>7.113581033014775E-2</v>
      </c>
      <c r="E6">
        <f t="shared" si="1"/>
        <v>0.22498735826742125</v>
      </c>
      <c r="F6">
        <v>3.7100000000000001E-2</v>
      </c>
      <c r="G6">
        <v>0.1101</v>
      </c>
      <c r="J6">
        <f t="shared" si="2"/>
        <v>0.52153760290092344</v>
      </c>
      <c r="K6">
        <f t="shared" si="3"/>
        <v>0.48936082830544869</v>
      </c>
    </row>
    <row r="7" spans="1:11" ht="17.25" x14ac:dyDescent="0.25">
      <c r="A7" t="s">
        <v>59</v>
      </c>
      <c r="B7">
        <v>1.3758999999999999</v>
      </c>
      <c r="C7">
        <v>2.3294999999999999</v>
      </c>
      <c r="D7">
        <f>B7/(1+$H$7)</f>
        <v>8.1003278823920777E-2</v>
      </c>
      <c r="E7">
        <f>C7/(1+$I$7)</f>
        <v>0.24212398965734488</v>
      </c>
      <c r="F7">
        <v>3.39E-2</v>
      </c>
      <c r="G7">
        <v>0.1101</v>
      </c>
      <c r="H7">
        <v>15.985732182407512</v>
      </c>
      <c r="I7">
        <v>8.6211036473367226</v>
      </c>
      <c r="J7">
        <f t="shared" si="2"/>
        <v>0.4185015778643903</v>
      </c>
      <c r="K7">
        <f t="shared" si="3"/>
        <v>0.45472569717612077</v>
      </c>
    </row>
    <row r="8" spans="1:11" ht="17.25" x14ac:dyDescent="0.25">
      <c r="A8" t="s">
        <v>60</v>
      </c>
      <c r="B8">
        <v>1.2170000000000001</v>
      </c>
      <c r="C8">
        <v>2.0697000000000001</v>
      </c>
      <c r="D8">
        <f t="shared" ref="D8" si="4">B8/(1+$H$7)</f>
        <v>7.1648368579629043E-2</v>
      </c>
      <c r="E8">
        <f t="shared" ref="E8:E9" si="5">C8/(1+$I$7)</f>
        <v>0.21512085056613298</v>
      </c>
      <c r="F8">
        <v>3.1699999999999999E-2</v>
      </c>
      <c r="G8">
        <v>0.1013</v>
      </c>
      <c r="J8">
        <f t="shared" si="2"/>
        <v>0.44243854575375352</v>
      </c>
      <c r="K8">
        <f t="shared" si="3"/>
        <v>0.4708981009205247</v>
      </c>
    </row>
    <row r="9" spans="1:11" ht="17.25" x14ac:dyDescent="0.25">
      <c r="A9" t="s">
        <v>61</v>
      </c>
      <c r="B9">
        <v>1.3366</v>
      </c>
      <c r="C9">
        <v>2.1608000000000001</v>
      </c>
      <c r="D9">
        <f>B9/(1+$H$7)</f>
        <v>7.8689572262557253E-2</v>
      </c>
      <c r="E9">
        <f t="shared" si="5"/>
        <v>0.22458961873860953</v>
      </c>
      <c r="F9">
        <v>3.3500000000000002E-2</v>
      </c>
      <c r="G9">
        <v>0.1019</v>
      </c>
      <c r="J9">
        <f t="shared" si="2"/>
        <v>0.42572349851163521</v>
      </c>
      <c r="K9">
        <f t="shared" si="3"/>
        <v>0.4537164298702388</v>
      </c>
    </row>
    <row r="10" spans="1:11" ht="17.25" x14ac:dyDescent="0.25">
      <c r="A10" t="s">
        <v>44</v>
      </c>
      <c r="B10">
        <v>1.4713000000000001</v>
      </c>
      <c r="C10">
        <v>2.1566999999999998</v>
      </c>
      <c r="D10">
        <f>B10/(1+$H$10)</f>
        <v>8.9338380016277003E-2</v>
      </c>
      <c r="E10">
        <f>C10/(1+$I$10)</f>
        <v>0.22474592157148407</v>
      </c>
      <c r="F10">
        <v>4.0300000000000002E-2</v>
      </c>
      <c r="G10">
        <v>0.1076</v>
      </c>
      <c r="H10">
        <v>15.468845749519261</v>
      </c>
      <c r="I10">
        <v>8.5961696876177864</v>
      </c>
      <c r="J10">
        <f t="shared" si="2"/>
        <v>0.45109391946280586</v>
      </c>
      <c r="K10">
        <f t="shared" si="3"/>
        <v>0.47876285917729583</v>
      </c>
    </row>
    <row r="11" spans="1:11" ht="17.25" x14ac:dyDescent="0.25">
      <c r="A11" t="s">
        <v>45</v>
      </c>
      <c r="B11">
        <v>1.5403</v>
      </c>
      <c r="C11">
        <v>2.2054</v>
      </c>
      <c r="D11">
        <f>B11/(1+$H$10)</f>
        <v>9.3528108977823335E-2</v>
      </c>
      <c r="E11">
        <f>C11/(1+$I$10)</f>
        <v>0.22982086309349981</v>
      </c>
      <c r="F11">
        <v>3.9600000000000003E-2</v>
      </c>
      <c r="G11">
        <v>0.1079</v>
      </c>
      <c r="J11">
        <f t="shared" si="2"/>
        <v>0.42340212405438082</v>
      </c>
      <c r="K11">
        <f t="shared" si="3"/>
        <v>0.46949610469482139</v>
      </c>
    </row>
    <row r="12" spans="1:11" ht="17.25" x14ac:dyDescent="0.25">
      <c r="A12" t="s">
        <v>46</v>
      </c>
      <c r="B12">
        <v>1.2965</v>
      </c>
      <c r="C12">
        <v>1.9557</v>
      </c>
      <c r="D12">
        <f t="shared" ref="D12" si="6">B12/(1+$H$10)</f>
        <v>7.8724399980359641E-2</v>
      </c>
      <c r="E12">
        <f>C12/(1+$I$10)</f>
        <v>0.2038000643656287</v>
      </c>
      <c r="F12">
        <v>3.5000000000000003E-2</v>
      </c>
      <c r="G12">
        <v>9.5899999999999999E-2</v>
      </c>
      <c r="J12">
        <f t="shared" si="2"/>
        <v>0.4445889712558227</v>
      </c>
      <c r="K12">
        <f t="shared" si="3"/>
        <v>0.47055922331776129</v>
      </c>
    </row>
    <row r="13" spans="1:11" x14ac:dyDescent="0.25">
      <c r="A13" s="11"/>
      <c r="B13" s="11"/>
      <c r="C13" s="11"/>
      <c r="D13" s="11"/>
      <c r="E13" s="11"/>
      <c r="F13" s="9"/>
      <c r="G13" s="9"/>
    </row>
  </sheetData>
  <mergeCells count="3">
    <mergeCell ref="A2:E2"/>
    <mergeCell ref="A13:E13"/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zoomScale="85" zoomScaleNormal="85" workbookViewId="0">
      <selection activeCell="M9" sqref="M9:N11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9.28515625" style="2" customWidth="1"/>
    <col min="21" max="16384" width="9.140625" style="2"/>
  </cols>
  <sheetData>
    <row r="1" spans="1:20" ht="54.75" customHeight="1" x14ac:dyDescent="0.4">
      <c r="A1" s="14" t="s">
        <v>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60.75" x14ac:dyDescent="0.3">
      <c r="A2" s="3" t="s">
        <v>0</v>
      </c>
      <c r="B2" s="3" t="s">
        <v>31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65</v>
      </c>
      <c r="N2" s="3" t="s">
        <v>66</v>
      </c>
      <c r="O2" s="3" t="s">
        <v>1</v>
      </c>
      <c r="P2" s="3" t="s">
        <v>2</v>
      </c>
      <c r="Q2" s="3" t="s">
        <v>6</v>
      </c>
      <c r="R2" s="4" t="s">
        <v>28</v>
      </c>
      <c r="S2" s="4" t="s">
        <v>29</v>
      </c>
    </row>
    <row r="3" spans="1:20" x14ac:dyDescent="0.3">
      <c r="A3" s="2" t="s">
        <v>47</v>
      </c>
      <c r="B3" s="2">
        <v>6.51</v>
      </c>
      <c r="C3" s="5">
        <v>150</v>
      </c>
      <c r="D3" s="5">
        <v>20</v>
      </c>
      <c r="E3" s="6">
        <v>3.5999999999999997E-2</v>
      </c>
      <c r="F3" s="6">
        <v>3.5999999999999997E-2</v>
      </c>
      <c r="G3" s="6">
        <f>AVERAGE(E3:F3)</f>
        <v>3.5999999999999997E-2</v>
      </c>
      <c r="H3" s="3">
        <f>(G3*21.135+0.2694)/D3</f>
        <v>5.1512999999999996E-2</v>
      </c>
      <c r="I3" s="3">
        <f>H3/63.5</f>
        <v>8.1122834645669286E-4</v>
      </c>
      <c r="J3" s="3">
        <f>I3*C3</f>
        <v>0.12168425196850392</v>
      </c>
      <c r="K3" s="3">
        <f>$P$17</f>
        <v>1.2021850393700788</v>
      </c>
      <c r="L3" s="3">
        <f>K3-J3</f>
        <v>1.0805007874015748</v>
      </c>
      <c r="M3" s="3">
        <f t="shared" ref="M3:M11" si="0">L3/O3</f>
        <v>0.89541790619174177</v>
      </c>
      <c r="N3" s="3">
        <f t="shared" ref="N3:N11" si="1">L3/P3</f>
        <v>15.908475473390952</v>
      </c>
      <c r="O3">
        <v>1.2067000000000001</v>
      </c>
      <c r="P3" s="3">
        <v>6.7919819797243083E-2</v>
      </c>
      <c r="Q3" s="1"/>
      <c r="R3" s="12">
        <f>AVERAGE(M3:M5)</f>
        <v>0.91362273128648175</v>
      </c>
      <c r="S3" s="12">
        <f>AVERAGE(N3:N5)</f>
        <v>16.231912174303911</v>
      </c>
    </row>
    <row r="4" spans="1:20" x14ac:dyDescent="0.3">
      <c r="A4" s="2" t="s">
        <v>48</v>
      </c>
      <c r="B4" s="2">
        <v>6.39</v>
      </c>
      <c r="C4" s="5">
        <v>150</v>
      </c>
      <c r="D4" s="5">
        <v>20</v>
      </c>
      <c r="E4" s="6">
        <v>5.0999999999999997E-2</v>
      </c>
      <c r="F4" s="6">
        <v>5.0999999999999997E-2</v>
      </c>
      <c r="G4" s="6">
        <f t="shared" ref="G4:G11" si="2">AVERAGE(E4:F4)</f>
        <v>5.0999999999999997E-2</v>
      </c>
      <c r="H4" s="3">
        <f t="shared" ref="H4:H11" si="3">(G4*21.135+0.2694)/D4</f>
        <v>6.7364249999999987E-2</v>
      </c>
      <c r="I4" s="3">
        <f t="shared" ref="I4:I10" si="4">H4/63.5</f>
        <v>1.0608543307086612E-3</v>
      </c>
      <c r="J4" s="3">
        <f t="shared" ref="J4:J10" si="5">I4*C4</f>
        <v>0.15912814960629917</v>
      </c>
      <c r="K4" s="3">
        <f t="shared" ref="K4:K5" si="6">$P$17</f>
        <v>1.2021850393700788</v>
      </c>
      <c r="L4" s="3">
        <f t="shared" ref="L4:L10" si="7">K4-J4</f>
        <v>1.0430568897637795</v>
      </c>
      <c r="M4" s="3">
        <f t="shared" si="0"/>
        <v>0.91383992444697704</v>
      </c>
      <c r="N4" s="3">
        <f t="shared" si="1"/>
        <v>16.235770944653304</v>
      </c>
      <c r="O4">
        <v>1.1414</v>
      </c>
      <c r="P4" s="3">
        <v>6.4244370859843566E-2</v>
      </c>
      <c r="Q4" s="1"/>
      <c r="R4" s="13"/>
      <c r="S4" s="13"/>
    </row>
    <row r="5" spans="1:20" x14ac:dyDescent="0.3">
      <c r="A5" s="2" t="s">
        <v>49</v>
      </c>
      <c r="B5" s="2">
        <v>6.31</v>
      </c>
      <c r="C5" s="5">
        <v>150</v>
      </c>
      <c r="D5" s="5">
        <v>20</v>
      </c>
      <c r="E5" s="6">
        <v>3.5000000000000003E-2</v>
      </c>
      <c r="F5" s="6">
        <v>3.5000000000000003E-2</v>
      </c>
      <c r="G5" s="6">
        <f t="shared" si="2"/>
        <v>3.5000000000000003E-2</v>
      </c>
      <c r="H5" s="3">
        <f t="shared" si="3"/>
        <v>5.0456250000000001E-2</v>
      </c>
      <c r="I5" s="3">
        <f t="shared" si="4"/>
        <v>7.9458661417322835E-4</v>
      </c>
      <c r="J5" s="3">
        <f t="shared" si="5"/>
        <v>0.11918799212598426</v>
      </c>
      <c r="K5" s="3">
        <f t="shared" si="6"/>
        <v>1.2021850393700788</v>
      </c>
      <c r="L5" s="3">
        <f t="shared" si="7"/>
        <v>1.0829970472440946</v>
      </c>
      <c r="M5" s="3">
        <f t="shared" si="0"/>
        <v>0.93161036322072643</v>
      </c>
      <c r="N5" s="3">
        <f t="shared" si="1"/>
        <v>16.551490104867472</v>
      </c>
      <c r="O5">
        <v>1.1625000000000001</v>
      </c>
      <c r="P5" s="3">
        <v>6.5431996779891505E-2</v>
      </c>
      <c r="Q5" s="1"/>
      <c r="R5" s="13"/>
      <c r="S5" s="13"/>
    </row>
    <row r="6" spans="1:20" x14ac:dyDescent="0.3">
      <c r="A6" s="2" t="s">
        <v>56</v>
      </c>
      <c r="B6" s="2">
        <v>4.4800000000000004</v>
      </c>
      <c r="C6" s="5">
        <v>150</v>
      </c>
      <c r="D6" s="5">
        <v>20</v>
      </c>
      <c r="E6" s="6">
        <v>6.6000000000000003E-2</v>
      </c>
      <c r="F6" s="6">
        <v>6.9000000000000006E-2</v>
      </c>
      <c r="G6" s="6">
        <f t="shared" si="2"/>
        <v>6.7500000000000004E-2</v>
      </c>
      <c r="H6" s="3">
        <f t="shared" si="3"/>
        <v>8.4800625000000004E-2</v>
      </c>
      <c r="I6" s="3">
        <f t="shared" si="4"/>
        <v>1.3354429133858269E-3</v>
      </c>
      <c r="J6" s="3">
        <f t="shared" si="5"/>
        <v>0.20031643700787402</v>
      </c>
      <c r="K6" s="3">
        <f>$P$18</f>
        <v>1.4057196850393703</v>
      </c>
      <c r="L6" s="3">
        <f t="shared" si="7"/>
        <v>1.2054032480314962</v>
      </c>
      <c r="M6" s="3">
        <f t="shared" si="0"/>
        <v>0.87608347120539021</v>
      </c>
      <c r="N6" s="3">
        <f t="shared" si="1"/>
        <v>15.564969516401099</v>
      </c>
      <c r="O6">
        <v>1.3758999999999999</v>
      </c>
      <c r="P6" s="3">
        <v>7.7443341393077597E-2</v>
      </c>
      <c r="Q6" s="1"/>
      <c r="R6" s="12">
        <f>AVERAGE(M6:M8)</f>
        <v>0.86260497152388105</v>
      </c>
      <c r="S6" s="12">
        <f>AVERAGE(N6:N8)</f>
        <v>15.32550325141055</v>
      </c>
    </row>
    <row r="7" spans="1:20" x14ac:dyDescent="0.3">
      <c r="A7" s="2" t="s">
        <v>57</v>
      </c>
      <c r="B7" s="2">
        <v>4.62</v>
      </c>
      <c r="C7" s="5">
        <v>150</v>
      </c>
      <c r="D7" s="5">
        <v>20</v>
      </c>
      <c r="E7" s="6">
        <v>0.13</v>
      </c>
      <c r="F7" s="6">
        <v>0.13100000000000001</v>
      </c>
      <c r="G7" s="6">
        <f t="shared" si="2"/>
        <v>0.1305</v>
      </c>
      <c r="H7" s="3">
        <f t="shared" si="3"/>
        <v>0.15137587500000002</v>
      </c>
      <c r="I7" s="3">
        <f t="shared" si="4"/>
        <v>2.3838720472440949E-3</v>
      </c>
      <c r="J7" s="3">
        <f t="shared" si="5"/>
        <v>0.35758080708661422</v>
      </c>
      <c r="K7" s="3">
        <f t="shared" ref="K7:K8" si="8">$P$18</f>
        <v>1.4057196850393703</v>
      </c>
      <c r="L7" s="3">
        <f t="shared" si="7"/>
        <v>1.0481388779527561</v>
      </c>
      <c r="M7" s="3">
        <f t="shared" si="0"/>
        <v>0.86124805090612655</v>
      </c>
      <c r="N7" s="3">
        <f t="shared" si="1"/>
        <v>15.301395470878559</v>
      </c>
      <c r="O7">
        <v>1.2170000000000001</v>
      </c>
      <c r="P7" s="3">
        <v>6.8499561360110067E-2</v>
      </c>
      <c r="Q7" s="1"/>
      <c r="R7" s="13"/>
      <c r="S7" s="13"/>
    </row>
    <row r="8" spans="1:20" x14ac:dyDescent="0.3">
      <c r="A8" s="2" t="s">
        <v>58</v>
      </c>
      <c r="B8" s="2">
        <v>4.54</v>
      </c>
      <c r="C8" s="5">
        <v>150</v>
      </c>
      <c r="D8" s="5">
        <v>20</v>
      </c>
      <c r="E8" s="6">
        <v>9.2999999999999999E-2</v>
      </c>
      <c r="F8" s="6">
        <v>9.7000000000000003E-2</v>
      </c>
      <c r="G8" s="6">
        <f t="shared" si="2"/>
        <v>9.5000000000000001E-2</v>
      </c>
      <c r="H8" s="3">
        <f t="shared" si="3"/>
        <v>0.11386125</v>
      </c>
      <c r="I8" s="3">
        <f t="shared" si="4"/>
        <v>1.7930905511811023E-3</v>
      </c>
      <c r="J8" s="3">
        <f t="shared" si="5"/>
        <v>0.26896358267716536</v>
      </c>
      <c r="K8" s="3">
        <f t="shared" si="8"/>
        <v>1.4057196850393703</v>
      </c>
      <c r="L8" s="3">
        <f t="shared" si="7"/>
        <v>1.136756102362205</v>
      </c>
      <c r="M8" s="3">
        <f t="shared" si="0"/>
        <v>0.8504833924601265</v>
      </c>
      <c r="N8" s="3">
        <f t="shared" si="1"/>
        <v>15.11014476695199</v>
      </c>
      <c r="O8">
        <v>1.3366</v>
      </c>
      <c r="P8" s="3">
        <v>7.5231317760002567E-2</v>
      </c>
      <c r="Q8" s="1"/>
      <c r="R8" s="13"/>
      <c r="S8" s="13"/>
    </row>
    <row r="9" spans="1:20" x14ac:dyDescent="0.3">
      <c r="A9" s="2" t="s">
        <v>50</v>
      </c>
      <c r="B9" s="2">
        <v>6.01</v>
      </c>
      <c r="C9" s="5">
        <v>150</v>
      </c>
      <c r="D9" s="5">
        <v>20</v>
      </c>
      <c r="E9" s="6">
        <v>0.22600000000000001</v>
      </c>
      <c r="F9" s="6">
        <v>0.22700000000000001</v>
      </c>
      <c r="G9" s="6">
        <f t="shared" si="2"/>
        <v>0.22650000000000001</v>
      </c>
      <c r="H9" s="3">
        <f t="shared" si="3"/>
        <v>0.25282387500000003</v>
      </c>
      <c r="I9" s="3">
        <f t="shared" si="4"/>
        <v>3.9814783464566933E-3</v>
      </c>
      <c r="J9" s="3">
        <f t="shared" si="5"/>
        <v>0.59722175196850402</v>
      </c>
      <c r="K9" s="3">
        <f>$P$19</f>
        <v>1.4202578740157481</v>
      </c>
      <c r="L9" s="3">
        <f t="shared" si="7"/>
        <v>0.82303612204724408</v>
      </c>
      <c r="M9" s="3">
        <f t="shared" si="0"/>
        <v>0.55939381638499563</v>
      </c>
      <c r="N9" s="3">
        <f t="shared" si="1"/>
        <v>9.9384910067027867</v>
      </c>
      <c r="O9">
        <v>1.4713000000000001</v>
      </c>
      <c r="P9" s="3">
        <v>8.2812986548175802E-2</v>
      </c>
      <c r="Q9" s="1"/>
      <c r="R9" s="12">
        <f>AVERAGE(M9:M11)</f>
        <v>0.5866503889046415</v>
      </c>
      <c r="S9" s="12">
        <f>AVERAGE(N9:N11)</f>
        <v>10.422745914292983</v>
      </c>
    </row>
    <row r="10" spans="1:20" x14ac:dyDescent="0.3">
      <c r="A10" s="2" t="s">
        <v>51</v>
      </c>
      <c r="B10" s="2">
        <v>6.03</v>
      </c>
      <c r="C10" s="5">
        <v>150</v>
      </c>
      <c r="D10" s="5">
        <v>20</v>
      </c>
      <c r="E10" s="6">
        <v>0.218</v>
      </c>
      <c r="F10" s="6">
        <v>0.22</v>
      </c>
      <c r="G10" s="6">
        <f t="shared" si="2"/>
        <v>0.219</v>
      </c>
      <c r="H10" s="3">
        <f t="shared" si="3"/>
        <v>0.24489825000000001</v>
      </c>
      <c r="I10" s="3">
        <f t="shared" si="4"/>
        <v>3.8566653543307089E-3</v>
      </c>
      <c r="J10" s="3">
        <f t="shared" si="5"/>
        <v>0.57849980314960636</v>
      </c>
      <c r="K10" s="3">
        <f t="shared" ref="K10:K11" si="9">$P$19</f>
        <v>1.4202578740157481</v>
      </c>
      <c r="L10" s="3">
        <f t="shared" si="7"/>
        <v>0.84175807086614174</v>
      </c>
      <c r="M10" s="3">
        <f t="shared" si="0"/>
        <v>0.54648969088238764</v>
      </c>
      <c r="N10" s="3">
        <f t="shared" si="1"/>
        <v>9.7092293818857396</v>
      </c>
      <c r="O10">
        <v>1.5403</v>
      </c>
      <c r="P10" s="3">
        <v>8.6696692163498387E-2</v>
      </c>
      <c r="Q10" s="1"/>
      <c r="R10" s="13"/>
      <c r="S10" s="13"/>
    </row>
    <row r="11" spans="1:20" x14ac:dyDescent="0.3">
      <c r="A11" s="2" t="s">
        <v>52</v>
      </c>
      <c r="B11" s="2">
        <v>6.15</v>
      </c>
      <c r="C11" s="5">
        <v>150</v>
      </c>
      <c r="D11" s="5">
        <v>20</v>
      </c>
      <c r="E11" s="6">
        <v>0.214</v>
      </c>
      <c r="F11" s="6">
        <v>0.219</v>
      </c>
      <c r="G11" s="6">
        <f t="shared" si="2"/>
        <v>0.2165</v>
      </c>
      <c r="H11" s="3">
        <f t="shared" si="3"/>
        <v>0.24225637500000002</v>
      </c>
      <c r="I11" s="3">
        <f>H11/63.5</f>
        <v>3.8150610236220477E-3</v>
      </c>
      <c r="J11" s="3">
        <f>I11*C11</f>
        <v>0.57225915354330714</v>
      </c>
      <c r="K11" s="3">
        <f t="shared" si="9"/>
        <v>1.4202578740157481</v>
      </c>
      <c r="L11" s="3">
        <f>K11-J11</f>
        <v>0.84799872047244096</v>
      </c>
      <c r="M11" s="3">
        <f t="shared" si="0"/>
        <v>0.65406765944654144</v>
      </c>
      <c r="N11" s="3">
        <f t="shared" si="1"/>
        <v>11.620517354290426</v>
      </c>
      <c r="O11">
        <v>1.2965</v>
      </c>
      <c r="P11" s="3">
        <v>7.2974265656025231E-2</v>
      </c>
      <c r="Q11" s="1"/>
      <c r="R11" s="13"/>
      <c r="S11" s="13"/>
    </row>
    <row r="15" spans="1:20" x14ac:dyDescent="0.3">
      <c r="A15" s="2" t="s">
        <v>53</v>
      </c>
      <c r="H15" s="2" t="s">
        <v>63</v>
      </c>
    </row>
    <row r="16" spans="1:20" x14ac:dyDescent="0.3">
      <c r="A16" s="2">
        <v>0.1</v>
      </c>
      <c r="B16" s="2">
        <f>A16*10</f>
        <v>1</v>
      </c>
      <c r="C16" s="2">
        <v>4.1000000000000002E-2</v>
      </c>
      <c r="H16" s="2" t="s">
        <v>0</v>
      </c>
      <c r="I16" s="2" t="s">
        <v>15</v>
      </c>
      <c r="J16" s="2" t="s">
        <v>16</v>
      </c>
      <c r="K16" s="2" t="s">
        <v>17</v>
      </c>
      <c r="L16" s="2" t="s">
        <v>18</v>
      </c>
      <c r="M16" s="2" t="s">
        <v>19</v>
      </c>
      <c r="N16" s="2" t="s">
        <v>20</v>
      </c>
      <c r="O16" s="2" t="s">
        <v>21</v>
      </c>
      <c r="P16" s="2" t="s">
        <v>22</v>
      </c>
    </row>
    <row r="17" spans="1:16" x14ac:dyDescent="0.3">
      <c r="A17" s="2">
        <v>0.2</v>
      </c>
      <c r="B17" s="2">
        <f t="shared" ref="B17:B20" si="10">A17*10</f>
        <v>2</v>
      </c>
      <c r="C17" s="2">
        <v>8.5000000000000006E-2</v>
      </c>
      <c r="H17" s="8" t="s">
        <v>55</v>
      </c>
      <c r="I17" s="2">
        <v>150</v>
      </c>
      <c r="J17" s="2">
        <v>5</v>
      </c>
      <c r="K17" s="2">
        <v>0.11600000000000001</v>
      </c>
      <c r="L17" s="2">
        <v>0.114</v>
      </c>
      <c r="M17" s="2">
        <f>AVERAGE(K17:L17)</f>
        <v>0.115</v>
      </c>
      <c r="N17" s="2">
        <f>(M17*20.515+0.1854)/J17</f>
        <v>0.50892500000000007</v>
      </c>
      <c r="O17" s="2">
        <f>N17/63.5</f>
        <v>8.0145669291338591E-3</v>
      </c>
      <c r="P17" s="2">
        <f>O17*I17</f>
        <v>1.2021850393700788</v>
      </c>
    </row>
    <row r="18" spans="1:16" x14ac:dyDescent="0.3">
      <c r="A18" s="2">
        <v>0.3</v>
      </c>
      <c r="B18" s="2">
        <f t="shared" si="10"/>
        <v>3</v>
      </c>
      <c r="C18" s="2">
        <v>0.14000000000000001</v>
      </c>
      <c r="H18" s="2" t="s">
        <v>64</v>
      </c>
      <c r="I18" s="2">
        <v>150</v>
      </c>
      <c r="J18" s="2">
        <v>5</v>
      </c>
      <c r="K18" s="2">
        <v>0.13900000000000001</v>
      </c>
      <c r="L18" s="2">
        <v>0.13300000000000001</v>
      </c>
      <c r="M18" s="2">
        <f t="shared" ref="M18:M19" si="11">AVERAGE(K18:L18)</f>
        <v>0.13600000000000001</v>
      </c>
      <c r="N18" s="2">
        <f t="shared" ref="N18:N19" si="12">(M18*20.515+0.1854)/J18</f>
        <v>0.59508800000000006</v>
      </c>
      <c r="O18" s="2">
        <f t="shared" ref="O18:O19" si="13">N18/63.5</f>
        <v>9.3714645669291351E-3</v>
      </c>
      <c r="P18" s="2">
        <f t="shared" ref="P18:P19" si="14">O18*I18</f>
        <v>1.4057196850393703</v>
      </c>
    </row>
    <row r="19" spans="1:16" x14ac:dyDescent="0.3">
      <c r="A19" s="2">
        <v>0.4</v>
      </c>
      <c r="B19" s="2">
        <f t="shared" si="10"/>
        <v>4</v>
      </c>
      <c r="C19" s="2">
        <v>0.186</v>
      </c>
      <c r="H19" s="2" t="s">
        <v>54</v>
      </c>
      <c r="I19" s="2">
        <v>150</v>
      </c>
      <c r="J19" s="2">
        <v>5</v>
      </c>
      <c r="K19" s="2">
        <v>0.13600000000000001</v>
      </c>
      <c r="L19" s="2">
        <v>0.13900000000000001</v>
      </c>
      <c r="M19" s="2">
        <f t="shared" si="11"/>
        <v>0.13750000000000001</v>
      </c>
      <c r="N19" s="2">
        <f t="shared" si="12"/>
        <v>0.60124250000000001</v>
      </c>
      <c r="O19" s="2">
        <f t="shared" si="13"/>
        <v>9.4683858267716539E-3</v>
      </c>
      <c r="P19" s="2">
        <f t="shared" si="14"/>
        <v>1.4202578740157481</v>
      </c>
    </row>
    <row r="20" spans="1:16" x14ac:dyDescent="0.3">
      <c r="A20" s="2">
        <v>0.5</v>
      </c>
      <c r="B20" s="2">
        <f t="shared" si="10"/>
        <v>5</v>
      </c>
      <c r="C20" s="2">
        <v>0.23400000000000001</v>
      </c>
    </row>
  </sheetData>
  <mergeCells count="7">
    <mergeCell ref="R9:R11"/>
    <mergeCell ref="S9:S11"/>
    <mergeCell ref="A1:T1"/>
    <mergeCell ref="R3:R5"/>
    <mergeCell ref="S3:S5"/>
    <mergeCell ref="R6:R8"/>
    <mergeCell ref="S6:S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zoomScale="85" zoomScaleNormal="85" workbookViewId="0">
      <selection activeCell="N3" sqref="N3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0.28515625" style="2" customWidth="1"/>
    <col min="21" max="21" width="29.28515625" style="2" customWidth="1"/>
    <col min="22" max="16384" width="9.140625" style="2"/>
  </cols>
  <sheetData>
    <row r="1" spans="1:21" ht="54.75" customHeight="1" x14ac:dyDescent="0.4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60.75" x14ac:dyDescent="0.3">
      <c r="A2" s="3" t="s">
        <v>0</v>
      </c>
      <c r="B2" s="3" t="s">
        <v>31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1</v>
      </c>
      <c r="Q2" s="3" t="s">
        <v>2</v>
      </c>
      <c r="R2" s="3" t="s">
        <v>6</v>
      </c>
      <c r="S2" s="4" t="s">
        <v>28</v>
      </c>
      <c r="T2" s="4" t="s">
        <v>29</v>
      </c>
      <c r="U2" s="4" t="s">
        <v>30</v>
      </c>
    </row>
    <row r="3" spans="1:21" x14ac:dyDescent="0.3">
      <c r="A3" s="2" t="s">
        <v>47</v>
      </c>
      <c r="B3" s="2">
        <v>7.87</v>
      </c>
      <c r="C3" s="5">
        <v>150</v>
      </c>
      <c r="D3" s="5">
        <v>20</v>
      </c>
      <c r="E3" s="6">
        <v>3.5999999999999997E-2</v>
      </c>
      <c r="F3" s="6">
        <v>3.4000000000000002E-2</v>
      </c>
      <c r="G3" s="6">
        <f>AVERAGE(E3:F3)</f>
        <v>3.5000000000000003E-2</v>
      </c>
      <c r="H3" s="3">
        <f>(G3*20.69+0.3103)/D3</f>
        <v>5.1722500000000005E-2</v>
      </c>
      <c r="I3" s="3">
        <f>H3/63.5</f>
        <v>8.1452755905511817E-4</v>
      </c>
      <c r="J3" s="3">
        <f>I3*C3</f>
        <v>0.12217913385826773</v>
      </c>
      <c r="K3" s="3">
        <f>$S$28</f>
        <v>1.2658133858267719</v>
      </c>
      <c r="L3" s="3">
        <f>K3-J3</f>
        <v>1.1436342519685043</v>
      </c>
      <c r="M3" s="3">
        <f>L3/P3</f>
        <v>0.94773701165865931</v>
      </c>
      <c r="N3" s="3">
        <f>L3/Q3</f>
        <v>15.487899427024116</v>
      </c>
      <c r="O3" s="3">
        <f>L3/R3</f>
        <v>30.496913385826783</v>
      </c>
      <c r="P3">
        <v>1.2067000000000001</v>
      </c>
      <c r="Q3" s="3">
        <v>7.3840500925066055E-2</v>
      </c>
      <c r="R3" s="1">
        <v>3.7499999999999999E-2</v>
      </c>
      <c r="S3" s="12">
        <f>AVERAGE(M3:M5)</f>
        <v>1.0196103072642873</v>
      </c>
      <c r="T3" s="12">
        <f>AVERAGE(N3:N5)</f>
        <v>16.662451396753099</v>
      </c>
      <c r="U3" s="12">
        <f>AVERAGE(O3:O5)</f>
        <v>31.288975438761195</v>
      </c>
    </row>
    <row r="4" spans="1:21" x14ac:dyDescent="0.3">
      <c r="A4" s="2" t="s">
        <v>48</v>
      </c>
      <c r="B4" s="2">
        <v>8.9600000000000009</v>
      </c>
      <c r="C4" s="5">
        <v>150</v>
      </c>
      <c r="D4" s="5">
        <v>20</v>
      </c>
      <c r="E4" s="6">
        <v>1E-3</v>
      </c>
      <c r="F4" s="6">
        <v>0</v>
      </c>
      <c r="G4" s="6">
        <f t="shared" ref="G4:G11" si="0">AVERAGE(E4:F4)</f>
        <v>5.0000000000000001E-4</v>
      </c>
      <c r="H4" s="3">
        <f t="shared" ref="H4:H11" si="1">(G4*20.69+0.3103)/D4</f>
        <v>1.6032250000000001E-2</v>
      </c>
      <c r="I4" s="3">
        <f t="shared" ref="I4:I10" si="2">H4/63.5</f>
        <v>2.5247637795275591E-4</v>
      </c>
      <c r="J4" s="3">
        <f t="shared" ref="J4:J10" si="3">I4*C4</f>
        <v>3.7871456692913384E-2</v>
      </c>
      <c r="K4" s="3">
        <f t="shared" ref="K4:K5" si="4">$S$28</f>
        <v>1.2658133858267719</v>
      </c>
      <c r="L4" s="3">
        <f t="shared" ref="L4:L10" si="5">K4-J4</f>
        <v>1.2279419291338585</v>
      </c>
      <c r="M4" s="3">
        <f t="shared" ref="M4:M11" si="6">L4/P4</f>
        <v>1.0758208595881009</v>
      </c>
      <c r="N4" s="3">
        <f>L4/Q4</f>
        <v>17.581043126757475</v>
      </c>
      <c r="O4" s="3">
        <f t="shared" ref="O4:O11" si="7">L4/R4</f>
        <v>30.930527182213059</v>
      </c>
      <c r="P4">
        <v>1.1414</v>
      </c>
      <c r="Q4" s="3">
        <v>6.9844657127596244E-2</v>
      </c>
      <c r="R4" s="1">
        <v>3.9699999999999999E-2</v>
      </c>
      <c r="S4" s="13"/>
      <c r="T4" s="13"/>
      <c r="U4" s="13"/>
    </row>
    <row r="5" spans="1:21" x14ac:dyDescent="0.3">
      <c r="A5" s="2" t="s">
        <v>49</v>
      </c>
      <c r="B5" s="2">
        <v>9.35</v>
      </c>
      <c r="C5" s="5">
        <v>150</v>
      </c>
      <c r="D5" s="5">
        <v>20</v>
      </c>
      <c r="E5" s="6">
        <v>0.01</v>
      </c>
      <c r="F5" s="6">
        <v>1.0999999999999999E-2</v>
      </c>
      <c r="G5" s="6">
        <f t="shared" si="0"/>
        <v>1.0499999999999999E-2</v>
      </c>
      <c r="H5" s="3">
        <f t="shared" si="1"/>
        <v>2.6377250000000001E-2</v>
      </c>
      <c r="I5" s="3">
        <f t="shared" si="2"/>
        <v>4.1538976377952758E-4</v>
      </c>
      <c r="J5" s="3">
        <f t="shared" si="3"/>
        <v>6.2308464566929136E-2</v>
      </c>
      <c r="K5" s="3">
        <f t="shared" si="4"/>
        <v>1.2658133858267719</v>
      </c>
      <c r="L5" s="3">
        <f t="shared" si="5"/>
        <v>1.2035049212598428</v>
      </c>
      <c r="M5" s="3">
        <f t="shared" si="6"/>
        <v>1.0352730505461012</v>
      </c>
      <c r="N5" s="3">
        <f t="shared" ref="N5:N10" si="8">L5/Q5</f>
        <v>16.918411636477707</v>
      </c>
      <c r="O5" s="3">
        <f t="shared" si="7"/>
        <v>32.43948574824374</v>
      </c>
      <c r="P5">
        <v>1.1625000000000001</v>
      </c>
      <c r="Q5" s="3">
        <v>7.113581033014775E-2</v>
      </c>
      <c r="R5" s="1">
        <v>3.7100000000000001E-2</v>
      </c>
      <c r="S5" s="13"/>
      <c r="T5" s="13"/>
      <c r="U5" s="13"/>
    </row>
    <row r="6" spans="1:21" x14ac:dyDescent="0.3">
      <c r="A6" s="2" t="s">
        <v>56</v>
      </c>
      <c r="B6" s="2">
        <v>5.41</v>
      </c>
      <c r="C6" s="5">
        <v>150</v>
      </c>
      <c r="D6" s="5">
        <v>20</v>
      </c>
      <c r="E6" s="6">
        <v>0.157</v>
      </c>
      <c r="F6" s="6">
        <v>0.157</v>
      </c>
      <c r="G6" s="6">
        <f t="shared" si="0"/>
        <v>0.157</v>
      </c>
      <c r="H6" s="3">
        <f t="shared" si="1"/>
        <v>0.17793149999999999</v>
      </c>
      <c r="I6" s="3">
        <f t="shared" si="2"/>
        <v>2.8020708661417324E-3</v>
      </c>
      <c r="J6" s="3">
        <f t="shared" si="3"/>
        <v>0.42031062992125984</v>
      </c>
      <c r="K6" s="3">
        <f>$S$29</f>
        <v>1.4319850393700788</v>
      </c>
      <c r="L6" s="3">
        <f t="shared" si="5"/>
        <v>1.011674409448819</v>
      </c>
      <c r="M6" s="3">
        <f t="shared" si="6"/>
        <v>0.7352819314258443</v>
      </c>
      <c r="N6" s="3">
        <f t="shared" si="8"/>
        <v>12.489301965762715</v>
      </c>
      <c r="O6" s="3">
        <f t="shared" si="7"/>
        <v>29.842902933593482</v>
      </c>
      <c r="P6">
        <v>1.3758999999999999</v>
      </c>
      <c r="Q6" s="3">
        <v>8.1003278823920777E-2</v>
      </c>
      <c r="R6" s="1">
        <v>3.39E-2</v>
      </c>
      <c r="S6" s="12">
        <f t="shared" ref="S6:U6" si="9">AVERAGE(M6:M8)</f>
        <v>0.78029863251782983</v>
      </c>
      <c r="T6" s="12">
        <f t="shared" si="9"/>
        <v>13.253943594246673</v>
      </c>
      <c r="U6" s="12">
        <f t="shared" si="9"/>
        <v>30.873231127780603</v>
      </c>
    </row>
    <row r="7" spans="1:21" x14ac:dyDescent="0.3">
      <c r="A7" s="2" t="s">
        <v>57</v>
      </c>
      <c r="B7" s="2">
        <v>5.33</v>
      </c>
      <c r="C7" s="5">
        <v>150</v>
      </c>
      <c r="D7" s="5">
        <v>20</v>
      </c>
      <c r="E7" s="6">
        <v>0.14599999999999999</v>
      </c>
      <c r="F7" s="6">
        <v>0.14699999999999999</v>
      </c>
      <c r="G7" s="6">
        <f t="shared" si="0"/>
        <v>0.14649999999999999</v>
      </c>
      <c r="H7" s="3">
        <f t="shared" si="1"/>
        <v>0.16706925</v>
      </c>
      <c r="I7" s="3">
        <f t="shared" si="2"/>
        <v>2.6310118110236219E-3</v>
      </c>
      <c r="J7" s="3">
        <f t="shared" si="3"/>
        <v>0.39465177165354326</v>
      </c>
      <c r="K7" s="3">
        <f t="shared" ref="K7:K8" si="10">$S$29</f>
        <v>1.4319850393700788</v>
      </c>
      <c r="L7" s="3">
        <f t="shared" si="5"/>
        <v>1.0373332677165354</v>
      </c>
      <c r="M7" s="3">
        <f t="shared" si="6"/>
        <v>0.85236915999715313</v>
      </c>
      <c r="N7" s="3">
        <f t="shared" si="8"/>
        <v>14.478114272255301</v>
      </c>
      <c r="O7" s="3">
        <f t="shared" si="7"/>
        <v>32.723446931120996</v>
      </c>
      <c r="P7">
        <v>1.2170000000000001</v>
      </c>
      <c r="Q7" s="3">
        <v>7.1648368579629043E-2</v>
      </c>
      <c r="R7" s="1">
        <v>3.1699999999999999E-2</v>
      </c>
      <c r="S7" s="13"/>
      <c r="T7" s="13"/>
      <c r="U7" s="13"/>
    </row>
    <row r="8" spans="1:21" x14ac:dyDescent="0.3">
      <c r="A8" s="2" t="s">
        <v>58</v>
      </c>
      <c r="B8" s="2">
        <v>5.21</v>
      </c>
      <c r="C8" s="5">
        <v>150</v>
      </c>
      <c r="D8" s="5">
        <v>20</v>
      </c>
      <c r="E8" s="6">
        <v>0.161</v>
      </c>
      <c r="F8" s="6">
        <v>0.157</v>
      </c>
      <c r="G8" s="6">
        <f t="shared" si="0"/>
        <v>0.159</v>
      </c>
      <c r="H8" s="3">
        <f t="shared" si="1"/>
        <v>0.18000050000000001</v>
      </c>
      <c r="I8" s="3">
        <f t="shared" si="2"/>
        <v>2.8346535433070867E-3</v>
      </c>
      <c r="J8" s="3">
        <f t="shared" si="3"/>
        <v>0.425198031496063</v>
      </c>
      <c r="K8" s="3">
        <f t="shared" si="10"/>
        <v>1.4319850393700788</v>
      </c>
      <c r="L8" s="3">
        <f t="shared" si="5"/>
        <v>1.0067870078740158</v>
      </c>
      <c r="M8" s="3">
        <f t="shared" si="6"/>
        <v>0.75324480613049216</v>
      </c>
      <c r="N8" s="3">
        <f t="shared" si="8"/>
        <v>12.794414544722004</v>
      </c>
      <c r="O8" s="3">
        <f t="shared" si="7"/>
        <v>30.053343518627333</v>
      </c>
      <c r="P8">
        <v>1.3366</v>
      </c>
      <c r="Q8" s="3">
        <v>7.8689572262557253E-2</v>
      </c>
      <c r="R8" s="1">
        <v>3.3500000000000002E-2</v>
      </c>
      <c r="S8" s="13"/>
      <c r="T8" s="13"/>
      <c r="U8" s="13"/>
    </row>
    <row r="9" spans="1:21" x14ac:dyDescent="0.3">
      <c r="A9" s="2" t="s">
        <v>50</v>
      </c>
      <c r="B9" s="2">
        <v>6.31</v>
      </c>
      <c r="C9" s="5">
        <v>150</v>
      </c>
      <c r="D9" s="5">
        <v>20</v>
      </c>
      <c r="E9" s="6">
        <v>8.1000000000000003E-2</v>
      </c>
      <c r="F9" s="6">
        <v>8.5000000000000006E-2</v>
      </c>
      <c r="G9" s="6">
        <f t="shared" si="0"/>
        <v>8.3000000000000004E-2</v>
      </c>
      <c r="H9" s="3">
        <f t="shared" si="1"/>
        <v>0.10137850000000001</v>
      </c>
      <c r="I9" s="3">
        <f t="shared" si="2"/>
        <v>1.5965118110236223E-3</v>
      </c>
      <c r="J9" s="3">
        <f t="shared" si="3"/>
        <v>0.23947677165354334</v>
      </c>
      <c r="K9" s="3">
        <f>$S$30</f>
        <v>1.4368724409448819</v>
      </c>
      <c r="L9" s="3">
        <f t="shared" si="5"/>
        <v>1.1973956692913386</v>
      </c>
      <c r="M9" s="3">
        <f>L9/P9</f>
        <v>0.81383515890120206</v>
      </c>
      <c r="N9" s="3">
        <f t="shared" si="8"/>
        <v>13.402925697479393</v>
      </c>
      <c r="O9" s="3">
        <f>L9/R9</f>
        <v>29.712051347179614</v>
      </c>
      <c r="P9">
        <v>1.4713000000000001</v>
      </c>
      <c r="Q9" s="3">
        <v>8.9338380016277003E-2</v>
      </c>
      <c r="R9" s="1">
        <v>4.0300000000000002E-2</v>
      </c>
      <c r="S9" s="12">
        <f>AVERAGE(M9:M11)</f>
        <v>0.89020827622111176</v>
      </c>
      <c r="T9" s="12">
        <f t="shared" ref="T9:U9" si="11">AVERAGE(N9:N11)</f>
        <v>14.660702786030924</v>
      </c>
      <c r="U9" s="12">
        <f t="shared" si="11"/>
        <v>33.372042476192838</v>
      </c>
    </row>
    <row r="10" spans="1:21" x14ac:dyDescent="0.3">
      <c r="A10" s="2" t="s">
        <v>51</v>
      </c>
      <c r="B10" s="2">
        <v>6.2</v>
      </c>
      <c r="C10" s="5">
        <v>150</v>
      </c>
      <c r="D10" s="5">
        <v>20</v>
      </c>
      <c r="E10" s="6">
        <v>0.02</v>
      </c>
      <c r="F10" s="6">
        <v>2.1999999999999999E-2</v>
      </c>
      <c r="G10" s="6">
        <f t="shared" si="0"/>
        <v>2.0999999999999998E-2</v>
      </c>
      <c r="H10" s="3">
        <f t="shared" si="1"/>
        <v>3.7239500000000002E-2</v>
      </c>
      <c r="I10" s="3">
        <f t="shared" si="2"/>
        <v>5.8644881889763779E-4</v>
      </c>
      <c r="J10" s="3">
        <f t="shared" si="3"/>
        <v>8.7967322834645673E-2</v>
      </c>
      <c r="K10" s="3">
        <f t="shared" ref="K10:K11" si="12">$S$30</f>
        <v>1.4368724409448819</v>
      </c>
      <c r="L10" s="3">
        <f t="shared" si="5"/>
        <v>1.3489051181102363</v>
      </c>
      <c r="M10" s="3">
        <f t="shared" si="6"/>
        <v>0.87574181530236728</v>
      </c>
      <c r="N10" s="3">
        <f t="shared" si="8"/>
        <v>14.422456872618673</v>
      </c>
      <c r="O10" s="3">
        <f t="shared" si="7"/>
        <v>34.063260558339294</v>
      </c>
      <c r="P10">
        <v>1.5403</v>
      </c>
      <c r="Q10" s="3">
        <v>9.3528108977823335E-2</v>
      </c>
      <c r="R10" s="1">
        <v>3.9600000000000003E-2</v>
      </c>
      <c r="S10" s="13"/>
      <c r="T10" s="13"/>
      <c r="U10" s="13"/>
    </row>
    <row r="11" spans="1:21" x14ac:dyDescent="0.3">
      <c r="A11" s="2" t="s">
        <v>52</v>
      </c>
      <c r="B11" s="2">
        <v>6.99</v>
      </c>
      <c r="C11" s="5">
        <v>150</v>
      </c>
      <c r="D11" s="5">
        <v>20</v>
      </c>
      <c r="E11" s="6">
        <v>5.1999999999999998E-2</v>
      </c>
      <c r="F11" s="6">
        <v>5.2999999999999999E-2</v>
      </c>
      <c r="G11" s="6">
        <f t="shared" si="0"/>
        <v>5.2499999999999998E-2</v>
      </c>
      <c r="H11" s="3">
        <f t="shared" si="1"/>
        <v>6.9826250000000006E-2</v>
      </c>
      <c r="I11" s="3">
        <f>H11/63.5</f>
        <v>1.0996259842519687E-3</v>
      </c>
      <c r="J11" s="3">
        <f>I11*C11</f>
        <v>0.16494389763779529</v>
      </c>
      <c r="K11" s="3">
        <f t="shared" si="12"/>
        <v>1.4368724409448819</v>
      </c>
      <c r="L11" s="3">
        <f>K11-J11</f>
        <v>1.2719285433070866</v>
      </c>
      <c r="M11" s="3">
        <f t="shared" si="6"/>
        <v>0.98104785445976594</v>
      </c>
      <c r="N11" s="3">
        <f>L11/Q11</f>
        <v>16.156725787994706</v>
      </c>
      <c r="O11" s="3">
        <f t="shared" si="7"/>
        <v>36.340815523059611</v>
      </c>
      <c r="P11">
        <v>1.2965</v>
      </c>
      <c r="Q11" s="3">
        <v>7.8724399980359641E-2</v>
      </c>
      <c r="R11" s="1">
        <v>3.5000000000000003E-2</v>
      </c>
      <c r="S11" s="13"/>
      <c r="T11" s="13"/>
      <c r="U11" s="13"/>
    </row>
    <row r="13" spans="1:21" ht="26.25" x14ac:dyDescent="0.4">
      <c r="A13" s="14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60.75" x14ac:dyDescent="0.3">
      <c r="A14" s="3" t="s">
        <v>0</v>
      </c>
      <c r="B14" s="3" t="s">
        <v>31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19</v>
      </c>
      <c r="H14" s="3" t="s">
        <v>20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25</v>
      </c>
      <c r="N14" s="3" t="s">
        <v>26</v>
      </c>
      <c r="O14" s="3" t="s">
        <v>27</v>
      </c>
      <c r="P14" s="3" t="s">
        <v>3</v>
      </c>
      <c r="Q14" s="3" t="s">
        <v>4</v>
      </c>
      <c r="R14" s="3" t="s">
        <v>33</v>
      </c>
      <c r="S14" s="4" t="s">
        <v>28</v>
      </c>
      <c r="T14" s="4" t="s">
        <v>29</v>
      </c>
      <c r="U14" s="4" t="s">
        <v>30</v>
      </c>
    </row>
    <row r="15" spans="1:21" x14ac:dyDescent="0.3">
      <c r="A15" s="2" t="s">
        <v>47</v>
      </c>
      <c r="B15" s="2">
        <v>4.4000000000000004</v>
      </c>
      <c r="C15" s="5">
        <v>150</v>
      </c>
      <c r="D15" s="5">
        <v>20</v>
      </c>
      <c r="E15" s="6">
        <v>3.6999999999999998E-2</v>
      </c>
      <c r="F15" s="6" t="s">
        <v>67</v>
      </c>
      <c r="G15" s="6">
        <f>AVERAGE(E15:F15)</f>
        <v>3.6999999999999998E-2</v>
      </c>
      <c r="H15" s="3">
        <f>(G15*20.69+0.3103)/D15</f>
        <v>5.3791500000000006E-2</v>
      </c>
      <c r="I15" s="3">
        <f>H15/63.5</f>
        <v>8.4711023622047253E-4</v>
      </c>
      <c r="J15" s="3">
        <f>I15*C15</f>
        <v>0.12706653543307089</v>
      </c>
      <c r="K15" s="3">
        <f>$S$28</f>
        <v>1.2658133858267719</v>
      </c>
      <c r="L15" s="3">
        <f>K15-J15</f>
        <v>1.138746850393701</v>
      </c>
      <c r="M15" s="3">
        <f>L15/P15</f>
        <v>0.5553508170659357</v>
      </c>
      <c r="N15" s="3">
        <f>L15/Q15</f>
        <v>5.3403066820049512</v>
      </c>
      <c r="O15" s="3">
        <f>L15/R15</f>
        <v>10.7835875984252</v>
      </c>
      <c r="P15">
        <v>2.0505</v>
      </c>
      <c r="Q15" s="3">
        <v>0.21323622746815221</v>
      </c>
      <c r="R15" s="1">
        <v>0.1056</v>
      </c>
      <c r="S15" s="12">
        <f>AVERAGE(M15:M17)</f>
        <v>0.52641299502997574</v>
      </c>
      <c r="T15" s="12">
        <f>AVERAGE(N15:N17)</f>
        <v>5.0620378118918836</v>
      </c>
      <c r="U15" s="12">
        <f>AVERAGE(O15:O17)</f>
        <v>10.291523888840421</v>
      </c>
    </row>
    <row r="16" spans="1:21" x14ac:dyDescent="0.3">
      <c r="A16" s="2" t="s">
        <v>48</v>
      </c>
      <c r="B16" s="2">
        <v>4.8</v>
      </c>
      <c r="C16" s="5">
        <v>150</v>
      </c>
      <c r="D16" s="5">
        <v>20</v>
      </c>
      <c r="E16" s="6">
        <v>4.5999999999999999E-2</v>
      </c>
      <c r="F16" s="6">
        <v>4.1000000000000002E-2</v>
      </c>
      <c r="G16" s="6">
        <f t="shared" ref="G16:G23" si="13">AVERAGE(E16:F16)</f>
        <v>4.3499999999999997E-2</v>
      </c>
      <c r="H16" s="3">
        <f t="shared" ref="H16:H23" si="14">(G16*20.69+0.3103)/D16</f>
        <v>6.051575E-2</v>
      </c>
      <c r="I16" s="3">
        <f t="shared" ref="I16:I22" si="15">H16/63.5</f>
        <v>9.5300393700787397E-4</v>
      </c>
      <c r="J16" s="3">
        <f t="shared" ref="J16:J22" si="16">I16*C16</f>
        <v>0.14295059055118109</v>
      </c>
      <c r="K16" s="3">
        <f t="shared" ref="K16" si="17">$S$28</f>
        <v>1.2658133858267719</v>
      </c>
      <c r="L16" s="3">
        <f t="shared" ref="L16:L22" si="18">K16-J16</f>
        <v>1.1228627952755907</v>
      </c>
      <c r="M16" s="3">
        <f t="shared" ref="M16:M23" si="19">L16/P16</f>
        <v>0.52860502555107369</v>
      </c>
      <c r="N16" s="3">
        <f t="shared" ref="N16:N21" si="20">L16/Q16</f>
        <v>5.0831165874680586</v>
      </c>
      <c r="O16" s="3">
        <f t="shared" ref="O16:O20" si="21">L16/R16</f>
        <v>10.35851287154604</v>
      </c>
      <c r="P16">
        <v>2.1242000000000001</v>
      </c>
      <c r="Q16" s="3">
        <v>0.22090046056466664</v>
      </c>
      <c r="R16" s="1">
        <v>0.1084</v>
      </c>
      <c r="S16" s="13"/>
      <c r="T16" s="13"/>
      <c r="U16" s="13"/>
    </row>
    <row r="17" spans="1:21" x14ac:dyDescent="0.3">
      <c r="A17" s="2" t="s">
        <v>49</v>
      </c>
      <c r="B17" s="2">
        <v>4.03</v>
      </c>
      <c r="C17" s="5">
        <v>150</v>
      </c>
      <c r="D17" s="5">
        <v>20</v>
      </c>
      <c r="E17" s="6">
        <v>6.4000000000000001E-2</v>
      </c>
      <c r="F17" s="6">
        <v>6.5000000000000002E-2</v>
      </c>
      <c r="G17" s="6">
        <f t="shared" si="13"/>
        <v>6.4500000000000002E-2</v>
      </c>
      <c r="H17" s="3">
        <f t="shared" si="14"/>
        <v>8.2240250000000001E-2</v>
      </c>
      <c r="I17" s="3">
        <f t="shared" si="15"/>
        <v>1.2951220472440946E-3</v>
      </c>
      <c r="J17" s="3">
        <f t="shared" si="16"/>
        <v>0.19426830708661419</v>
      </c>
      <c r="K17" s="3">
        <f>$S$28</f>
        <v>1.2658133858267719</v>
      </c>
      <c r="L17" s="3">
        <f t="shared" si="18"/>
        <v>1.0715450787401577</v>
      </c>
      <c r="M17" s="3">
        <f t="shared" si="19"/>
        <v>0.49528314247291783</v>
      </c>
      <c r="N17" s="3">
        <f t="shared" si="20"/>
        <v>4.7626901662026411</v>
      </c>
      <c r="O17" s="3">
        <f t="shared" si="21"/>
        <v>9.7324711965500246</v>
      </c>
      <c r="P17">
        <v>2.1635</v>
      </c>
      <c r="Q17" s="3">
        <v>0.22498735826742125</v>
      </c>
      <c r="R17" s="1">
        <v>0.1101</v>
      </c>
      <c r="S17" s="13"/>
      <c r="T17" s="13"/>
      <c r="U17" s="13"/>
    </row>
    <row r="18" spans="1:21" x14ac:dyDescent="0.3">
      <c r="A18" s="2" t="s">
        <v>56</v>
      </c>
      <c r="B18" s="2">
        <v>5.6</v>
      </c>
      <c r="C18" s="5">
        <v>150</v>
      </c>
      <c r="D18" s="5">
        <v>20</v>
      </c>
      <c r="E18" s="6">
        <v>0.154</v>
      </c>
      <c r="F18" s="6">
        <v>0.155</v>
      </c>
      <c r="G18" s="6">
        <f t="shared" si="13"/>
        <v>0.1545</v>
      </c>
      <c r="H18" s="3">
        <f t="shared" si="14"/>
        <v>0.17534525000000004</v>
      </c>
      <c r="I18" s="3">
        <f t="shared" si="15"/>
        <v>2.7613425196850398E-3</v>
      </c>
      <c r="J18" s="3">
        <f t="shared" si="16"/>
        <v>0.41420137795275597</v>
      </c>
      <c r="K18" s="3">
        <f>$S$29</f>
        <v>1.4319850393700788</v>
      </c>
      <c r="L18" s="3">
        <f t="shared" si="18"/>
        <v>1.0177836614173228</v>
      </c>
      <c r="M18" s="3">
        <f>L18/P18</f>
        <v>0.43691077974557752</v>
      </c>
      <c r="N18" s="3">
        <f t="shared" si="20"/>
        <v>4.2035638965709072</v>
      </c>
      <c r="O18" s="3">
        <f t="shared" si="21"/>
        <v>9.2441749447531585</v>
      </c>
      <c r="P18">
        <v>2.3294999999999999</v>
      </c>
      <c r="Q18" s="3">
        <v>0.24212398965734488</v>
      </c>
      <c r="R18" s="1">
        <v>0.1101</v>
      </c>
      <c r="S18" s="12">
        <f t="shared" ref="S18" si="22">AVERAGE(M18:M20)</f>
        <v>0.44153618841772485</v>
      </c>
      <c r="T18" s="12">
        <f t="shared" ref="T18" si="23">AVERAGE(N18:N20)</f>
        <v>4.2480654328169258</v>
      </c>
      <c r="U18" s="12">
        <f t="shared" ref="U18" si="24">AVERAGE(O18:O20)</f>
        <v>9.2387327439536779</v>
      </c>
    </row>
    <row r="19" spans="1:21" x14ac:dyDescent="0.3">
      <c r="A19" s="2" t="s">
        <v>57</v>
      </c>
      <c r="B19" s="2">
        <v>5.54</v>
      </c>
      <c r="C19" s="5">
        <v>150</v>
      </c>
      <c r="D19" s="5">
        <v>20</v>
      </c>
      <c r="E19" s="6">
        <v>0.188</v>
      </c>
      <c r="F19" s="6">
        <v>0.184</v>
      </c>
      <c r="G19" s="6">
        <f t="shared" si="13"/>
        <v>0.186</v>
      </c>
      <c r="H19" s="3">
        <f t="shared" si="14"/>
        <v>0.20793200000000001</v>
      </c>
      <c r="I19" s="3">
        <f t="shared" si="15"/>
        <v>3.2745196850393703E-3</v>
      </c>
      <c r="J19" s="3">
        <f t="shared" si="16"/>
        <v>0.49117795275590553</v>
      </c>
      <c r="K19" s="3">
        <f t="shared" ref="K19:K20" si="25">$S$29</f>
        <v>1.4319850393700788</v>
      </c>
      <c r="L19" s="3">
        <f t="shared" si="18"/>
        <v>0.94080708661417334</v>
      </c>
      <c r="M19" s="3">
        <f t="shared" si="19"/>
        <v>0.45456205566708863</v>
      </c>
      <c r="N19" s="3">
        <f t="shared" si="20"/>
        <v>4.3733886517195044</v>
      </c>
      <c r="O19" s="3">
        <f t="shared" si="21"/>
        <v>9.2873355045821651</v>
      </c>
      <c r="P19">
        <v>2.0697000000000001</v>
      </c>
      <c r="Q19" s="3">
        <v>0.21512085056613298</v>
      </c>
      <c r="R19" s="1">
        <v>0.1013</v>
      </c>
      <c r="S19" s="13"/>
      <c r="T19" s="13"/>
      <c r="U19" s="13"/>
    </row>
    <row r="20" spans="1:21" x14ac:dyDescent="0.3">
      <c r="A20" s="2" t="s">
        <v>58</v>
      </c>
      <c r="B20" s="2">
        <v>5.2</v>
      </c>
      <c r="C20" s="5">
        <v>150</v>
      </c>
      <c r="D20" s="5">
        <v>20</v>
      </c>
      <c r="E20" s="6">
        <v>0.189</v>
      </c>
      <c r="F20" s="6">
        <v>0.187</v>
      </c>
      <c r="G20" s="6">
        <f t="shared" si="13"/>
        <v>0.188</v>
      </c>
      <c r="H20" s="3">
        <f t="shared" si="14"/>
        <v>0.21000100000000002</v>
      </c>
      <c r="I20" s="3">
        <f t="shared" si="15"/>
        <v>3.3071023622047247E-3</v>
      </c>
      <c r="J20" s="3">
        <f t="shared" si="16"/>
        <v>0.4960653543307087</v>
      </c>
      <c r="K20" s="3">
        <f t="shared" si="25"/>
        <v>1.4319850393700788</v>
      </c>
      <c r="L20" s="3">
        <f t="shared" si="18"/>
        <v>0.93591968503937006</v>
      </c>
      <c r="M20" s="3">
        <f t="shared" si="19"/>
        <v>0.43313572984050819</v>
      </c>
      <c r="N20" s="3">
        <f t="shared" si="20"/>
        <v>4.1672437501603667</v>
      </c>
      <c r="O20" s="3">
        <f t="shared" si="21"/>
        <v>9.1846877825257121</v>
      </c>
      <c r="P20">
        <v>2.1608000000000001</v>
      </c>
      <c r="Q20" s="3">
        <v>0.22458961873860953</v>
      </c>
      <c r="R20" s="1">
        <v>0.1019</v>
      </c>
      <c r="S20" s="13"/>
      <c r="T20" s="13"/>
      <c r="U20" s="13"/>
    </row>
    <row r="21" spans="1:21" x14ac:dyDescent="0.3">
      <c r="A21" s="2" t="s">
        <v>50</v>
      </c>
      <c r="B21" s="2">
        <v>6.4</v>
      </c>
      <c r="C21" s="5">
        <v>150</v>
      </c>
      <c r="D21" s="5">
        <v>20</v>
      </c>
      <c r="E21" s="6">
        <v>0.11</v>
      </c>
      <c r="F21" s="6">
        <v>0.113</v>
      </c>
      <c r="G21" s="6">
        <f t="shared" si="13"/>
        <v>0.1115</v>
      </c>
      <c r="H21" s="3">
        <f t="shared" si="14"/>
        <v>0.13086175</v>
      </c>
      <c r="I21" s="3">
        <f t="shared" si="15"/>
        <v>2.0608149606299213E-3</v>
      </c>
      <c r="J21" s="3">
        <f t="shared" si="16"/>
        <v>0.30912224409448819</v>
      </c>
      <c r="K21" s="3">
        <f>$S$30</f>
        <v>1.4368724409448819</v>
      </c>
      <c r="L21" s="3">
        <f t="shared" si="18"/>
        <v>1.1277501968503936</v>
      </c>
      <c r="M21" s="3">
        <f t="shared" si="19"/>
        <v>0.52290545595140425</v>
      </c>
      <c r="N21" s="3">
        <f t="shared" si="20"/>
        <v>5.0178894858908238</v>
      </c>
      <c r="O21" s="3">
        <f>L21/R21</f>
        <v>10.480949784854959</v>
      </c>
      <c r="P21">
        <v>2.1566999999999998</v>
      </c>
      <c r="Q21" s="3">
        <v>0.22474592157148407</v>
      </c>
      <c r="R21" s="1">
        <v>0.1076</v>
      </c>
      <c r="S21" s="12">
        <f t="shared" ref="S21" si="26">AVERAGE(M21:M23)</f>
        <v>0.5397407590267993</v>
      </c>
      <c r="T21" s="12">
        <f t="shared" ref="T21" si="27">AVERAGE(N21:N23)</f>
        <v>5.1794439109447872</v>
      </c>
      <c r="U21" s="12">
        <f t="shared" ref="U21" si="28">AVERAGE(O21:O23)</f>
        <v>10.954088358333046</v>
      </c>
    </row>
    <row r="22" spans="1:21" x14ac:dyDescent="0.3">
      <c r="A22" s="2" t="s">
        <v>51</v>
      </c>
      <c r="B22" s="2">
        <v>6.84</v>
      </c>
      <c r="C22" s="5">
        <v>150</v>
      </c>
      <c r="D22" s="5">
        <v>20</v>
      </c>
      <c r="E22" s="6">
        <v>0.107</v>
      </c>
      <c r="F22" s="6">
        <v>0.10100000000000001</v>
      </c>
      <c r="G22" s="6">
        <f t="shared" si="13"/>
        <v>0.10400000000000001</v>
      </c>
      <c r="H22" s="3">
        <f t="shared" si="14"/>
        <v>0.123103</v>
      </c>
      <c r="I22" s="3">
        <f t="shared" si="15"/>
        <v>1.9386299212598426E-3</v>
      </c>
      <c r="J22" s="3">
        <f t="shared" si="16"/>
        <v>0.29079448818897641</v>
      </c>
      <c r="K22" s="3">
        <f t="shared" ref="K22:K23" si="29">$S$30</f>
        <v>1.4368724409448819</v>
      </c>
      <c r="L22" s="3">
        <f t="shared" si="18"/>
        <v>1.1460779527559055</v>
      </c>
      <c r="M22" s="3">
        <f t="shared" si="19"/>
        <v>0.51966897286474356</v>
      </c>
      <c r="N22" s="3">
        <f>L22/Q22</f>
        <v>4.9868316450001222</v>
      </c>
      <c r="O22" s="3">
        <f t="shared" ref="O22:O23" si="30">L22/R22</f>
        <v>10.621667773456029</v>
      </c>
      <c r="P22">
        <v>2.2054</v>
      </c>
      <c r="Q22" s="3">
        <v>0.22982086309349981</v>
      </c>
      <c r="R22" s="1">
        <v>0.1079</v>
      </c>
      <c r="S22" s="13"/>
      <c r="T22" s="13"/>
      <c r="U22" s="13"/>
    </row>
    <row r="23" spans="1:21" x14ac:dyDescent="0.3">
      <c r="A23" s="2" t="s">
        <v>52</v>
      </c>
      <c r="B23" s="2">
        <v>6.46</v>
      </c>
      <c r="C23" s="5">
        <v>150</v>
      </c>
      <c r="D23" s="5">
        <v>20</v>
      </c>
      <c r="E23" s="6">
        <v>0.109</v>
      </c>
      <c r="F23" s="6">
        <v>0.114</v>
      </c>
      <c r="G23" s="6">
        <f t="shared" si="13"/>
        <v>0.1115</v>
      </c>
      <c r="H23" s="3">
        <f t="shared" si="14"/>
        <v>0.13086175</v>
      </c>
      <c r="I23" s="3">
        <f>H23/63.5</f>
        <v>2.0608149606299213E-3</v>
      </c>
      <c r="J23" s="3">
        <f>I23*C23</f>
        <v>0.30912224409448819</v>
      </c>
      <c r="K23" s="3">
        <f t="shared" si="29"/>
        <v>1.4368724409448819</v>
      </c>
      <c r="L23" s="3">
        <f>K23-J23</f>
        <v>1.1277501968503936</v>
      </c>
      <c r="M23" s="3">
        <f t="shared" si="19"/>
        <v>0.57664784826424997</v>
      </c>
      <c r="N23" s="3">
        <f>L23/Q23</f>
        <v>5.5336106019434164</v>
      </c>
      <c r="O23" s="3">
        <f t="shared" si="30"/>
        <v>11.759647516688149</v>
      </c>
      <c r="P23">
        <v>1.9557</v>
      </c>
      <c r="Q23" s="3">
        <v>0.2038000643656287</v>
      </c>
      <c r="R23" s="1">
        <v>9.5899999999999999E-2</v>
      </c>
      <c r="S23" s="13"/>
      <c r="T23" s="13"/>
      <c r="U23" s="13"/>
    </row>
    <row r="26" spans="1:21" x14ac:dyDescent="0.3">
      <c r="A26" s="2" t="s">
        <v>53</v>
      </c>
      <c r="K26" s="2" t="s">
        <v>32</v>
      </c>
    </row>
    <row r="27" spans="1:21" x14ac:dyDescent="0.3">
      <c r="A27" s="2">
        <v>0.1</v>
      </c>
      <c r="B27" s="2">
        <f>A27*10</f>
        <v>1</v>
      </c>
      <c r="C27" s="2">
        <v>4.5999999999999999E-2</v>
      </c>
      <c r="K27" s="2" t="s">
        <v>0</v>
      </c>
      <c r="L27" s="2" t="s">
        <v>15</v>
      </c>
      <c r="M27" s="2" t="s">
        <v>16</v>
      </c>
      <c r="N27" s="2" t="s">
        <v>17</v>
      </c>
      <c r="O27" s="2" t="s">
        <v>18</v>
      </c>
      <c r="P27" s="2" t="s">
        <v>19</v>
      </c>
      <c r="Q27" s="2" t="s">
        <v>20</v>
      </c>
      <c r="R27" s="2" t="s">
        <v>21</v>
      </c>
      <c r="S27" s="2" t="s">
        <v>22</v>
      </c>
    </row>
    <row r="28" spans="1:21" x14ac:dyDescent="0.3">
      <c r="A28" s="2">
        <v>0.2</v>
      </c>
      <c r="B28" s="2">
        <f t="shared" ref="B28:B31" si="31">A28*10</f>
        <v>2</v>
      </c>
      <c r="C28" s="2">
        <v>7.2999999999999995E-2</v>
      </c>
      <c r="K28" s="8" t="s">
        <v>55</v>
      </c>
      <c r="L28" s="2">
        <v>150</v>
      </c>
      <c r="M28" s="2">
        <v>5</v>
      </c>
      <c r="N28" s="2">
        <v>0.112</v>
      </c>
      <c r="O28" s="2">
        <v>0.11700000000000001</v>
      </c>
      <c r="P28" s="2">
        <f>AVERAGE(N28:O28)</f>
        <v>0.1145</v>
      </c>
      <c r="Q28" s="2">
        <f>(P28*20.69+0.3103)/M28</f>
        <v>0.53586100000000003</v>
      </c>
      <c r="R28" s="2">
        <f>Q28/63.5</f>
        <v>8.4387559055118123E-3</v>
      </c>
      <c r="S28" s="2">
        <f>R28*L28</f>
        <v>1.2658133858267719</v>
      </c>
    </row>
    <row r="29" spans="1:21" x14ac:dyDescent="0.3">
      <c r="A29" s="2">
        <v>0.3</v>
      </c>
      <c r="B29" s="2">
        <f t="shared" si="31"/>
        <v>3</v>
      </c>
      <c r="C29" s="2">
        <v>0.12</v>
      </c>
      <c r="K29" s="2" t="s">
        <v>64</v>
      </c>
      <c r="L29" s="2">
        <v>150</v>
      </c>
      <c r="M29" s="2">
        <v>5</v>
      </c>
      <c r="N29" s="2">
        <v>0.13300000000000001</v>
      </c>
      <c r="O29" s="2">
        <v>0.13</v>
      </c>
      <c r="P29" s="2">
        <f t="shared" ref="P29:P30" si="32">AVERAGE(N29:O29)</f>
        <v>0.13150000000000001</v>
      </c>
      <c r="Q29" s="2">
        <f>(P29*20.69+0.3103)/M29</f>
        <v>0.60620700000000005</v>
      </c>
      <c r="R29" s="2">
        <f t="shared" ref="R29:R30" si="33">Q29/63.5</f>
        <v>9.5465669291338595E-3</v>
      </c>
      <c r="S29" s="2">
        <f t="shared" ref="S29:S30" si="34">R29*L29</f>
        <v>1.4319850393700788</v>
      </c>
    </row>
    <row r="30" spans="1:21" x14ac:dyDescent="0.3">
      <c r="A30" s="2">
        <v>0.4</v>
      </c>
      <c r="B30" s="2">
        <f t="shared" si="31"/>
        <v>4</v>
      </c>
      <c r="C30" s="2">
        <v>0.18099999999999999</v>
      </c>
      <c r="K30" s="2" t="s">
        <v>54</v>
      </c>
      <c r="L30" s="2">
        <v>150</v>
      </c>
      <c r="M30" s="2">
        <v>5</v>
      </c>
      <c r="N30" s="2">
        <v>0.13200000000000001</v>
      </c>
      <c r="O30" s="2">
        <v>0.13200000000000001</v>
      </c>
      <c r="P30" s="2">
        <f t="shared" si="32"/>
        <v>0.13200000000000001</v>
      </c>
      <c r="Q30" s="2">
        <f t="shared" ref="Q30" si="35">(P30*20.69+0.3103)/M30</f>
        <v>0.60827600000000004</v>
      </c>
      <c r="R30" s="2">
        <f t="shared" si="33"/>
        <v>9.5791496062992126E-3</v>
      </c>
      <c r="S30" s="2">
        <f t="shared" si="34"/>
        <v>1.4368724409448819</v>
      </c>
    </row>
    <row r="31" spans="1:21" x14ac:dyDescent="0.3">
      <c r="A31" s="2">
        <v>0.5</v>
      </c>
      <c r="B31" s="2">
        <f t="shared" si="31"/>
        <v>5</v>
      </c>
      <c r="C31" s="2">
        <v>0.23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31"/>
  <sheetViews>
    <sheetView zoomScaleNormal="100" workbookViewId="0">
      <selection activeCell="J21" sqref="J21:L23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4" t="s">
        <v>40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81" x14ac:dyDescent="0.3">
      <c r="A3" s="3" t="s">
        <v>0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36</v>
      </c>
      <c r="K3" s="3" t="s">
        <v>37</v>
      </c>
      <c r="L3" s="3" t="s">
        <v>38</v>
      </c>
      <c r="M3" s="3" t="s">
        <v>1</v>
      </c>
      <c r="N3" s="3" t="s">
        <v>2</v>
      </c>
      <c r="O3" s="3" t="s">
        <v>6</v>
      </c>
      <c r="P3" s="4" t="s">
        <v>28</v>
      </c>
      <c r="Q3" s="4" t="s">
        <v>29</v>
      </c>
      <c r="R3" s="4" t="s">
        <v>30</v>
      </c>
    </row>
    <row r="4" spans="1:18" ht="20.25" x14ac:dyDescent="0.3">
      <c r="A4" s="2" t="s">
        <v>47</v>
      </c>
      <c r="B4" s="5">
        <v>20</v>
      </c>
      <c r="C4" s="5">
        <v>5</v>
      </c>
      <c r="D4" s="6">
        <v>0.17</v>
      </c>
      <c r="E4" s="6">
        <v>0.17499999999999999</v>
      </c>
      <c r="F4" s="6">
        <f>AVERAGE(D4:E4)</f>
        <v>0.17249999999999999</v>
      </c>
      <c r="G4" s="3">
        <f>(F4*97.583+0.0911)/C4</f>
        <v>3.3848335000000001</v>
      </c>
      <c r="H4" s="3">
        <f>G4/63.5</f>
        <v>5.3304464566929131E-2</v>
      </c>
      <c r="I4" s="3">
        <f>H4*B4</f>
        <v>1.0660892913385827</v>
      </c>
      <c r="J4" s="3">
        <f>I4/M4</f>
        <v>0.88347500732458983</v>
      </c>
      <c r="K4" s="3">
        <f>I4/N4</f>
        <v>14.43773102813128</v>
      </c>
      <c r="L4" s="3">
        <f>I4/O4</f>
        <v>28.429047769028873</v>
      </c>
      <c r="M4">
        <v>1.2067000000000001</v>
      </c>
      <c r="N4">
        <v>7.3840500925066055E-2</v>
      </c>
      <c r="O4" s="1">
        <v>3.7499999999999999E-2</v>
      </c>
      <c r="P4" s="12">
        <f>AVERAGE(J4:J6)</f>
        <v>0.95155253763326986</v>
      </c>
      <c r="Q4" s="12">
        <f>AVERAGE(K4:K6)</f>
        <v>15.550252676743197</v>
      </c>
      <c r="R4" s="12">
        <f>AVERAGE(L4:L6)</f>
        <v>29.207132474288347</v>
      </c>
    </row>
    <row r="5" spans="1:18" ht="20.25" x14ac:dyDescent="0.3">
      <c r="A5" s="2" t="s">
        <v>48</v>
      </c>
      <c r="B5" s="5">
        <v>20</v>
      </c>
      <c r="C5" s="5">
        <v>5</v>
      </c>
      <c r="D5" s="6">
        <v>0.184</v>
      </c>
      <c r="E5" s="6">
        <v>0.184</v>
      </c>
      <c r="F5" s="6">
        <f t="shared" ref="F5:F12" si="0">AVERAGE(D5:E5)</f>
        <v>0.184</v>
      </c>
      <c r="G5" s="3">
        <f t="shared" ref="G5:G12" si="1">(F5*97.583+0.0911)/C5</f>
        <v>3.6092744000000003</v>
      </c>
      <c r="H5" s="3">
        <f t="shared" ref="H5:H11" si="2">G5/63.5</f>
        <v>5.6838966929133865E-2</v>
      </c>
      <c r="I5" s="3">
        <f t="shared" ref="I5:I11" si="3">H5*B5</f>
        <v>1.1367793385826772</v>
      </c>
      <c r="J5" s="3">
        <f t="shared" ref="J5:J12" si="4">I5/M5</f>
        <v>0.99595175975352834</v>
      </c>
      <c r="K5" s="3">
        <f t="shared" ref="K5:K12" si="5">I5/N5</f>
        <v>16.275823883077315</v>
      </c>
      <c r="L5" s="3">
        <f t="shared" ref="L5:L12" si="6">I5/O5</f>
        <v>28.634240266566177</v>
      </c>
      <c r="M5">
        <v>1.1414</v>
      </c>
      <c r="N5">
        <v>6.9844657127596244E-2</v>
      </c>
      <c r="O5" s="1">
        <v>3.9699999999999999E-2</v>
      </c>
      <c r="P5" s="13"/>
      <c r="Q5" s="13"/>
      <c r="R5" s="13"/>
    </row>
    <row r="6" spans="1:18" ht="20.25" x14ac:dyDescent="0.3">
      <c r="A6" s="2" t="s">
        <v>49</v>
      </c>
      <c r="B6" s="5">
        <v>20</v>
      </c>
      <c r="C6" s="5">
        <v>5</v>
      </c>
      <c r="D6" s="6">
        <v>0.184</v>
      </c>
      <c r="E6" s="6">
        <v>0.183</v>
      </c>
      <c r="F6" s="6">
        <f t="shared" si="0"/>
        <v>0.1835</v>
      </c>
      <c r="G6" s="3">
        <f t="shared" si="1"/>
        <v>3.5995161000000002</v>
      </c>
      <c r="H6" s="3">
        <f t="shared" si="2"/>
        <v>5.668529291338583E-2</v>
      </c>
      <c r="I6" s="3">
        <f t="shared" si="3"/>
        <v>1.1337058582677166</v>
      </c>
      <c r="J6" s="3">
        <f t="shared" si="4"/>
        <v>0.97523084582169162</v>
      </c>
      <c r="K6" s="3">
        <f t="shared" si="5"/>
        <v>15.937203119020994</v>
      </c>
      <c r="L6" s="3">
        <f>I6/O6</f>
        <v>30.55810938726999</v>
      </c>
      <c r="M6">
        <v>1.1625000000000001</v>
      </c>
      <c r="N6">
        <v>7.113581033014775E-2</v>
      </c>
      <c r="O6" s="1">
        <v>3.7100000000000001E-2</v>
      </c>
      <c r="P6" s="13"/>
      <c r="Q6" s="13"/>
      <c r="R6" s="13"/>
    </row>
    <row r="7" spans="1:18" ht="20.25" x14ac:dyDescent="0.3">
      <c r="A7" s="2" t="s">
        <v>56</v>
      </c>
      <c r="B7" s="5">
        <v>20</v>
      </c>
      <c r="C7" s="5">
        <v>5</v>
      </c>
      <c r="D7" s="6">
        <v>0.13200000000000001</v>
      </c>
      <c r="E7" s="6">
        <v>0.13200000000000001</v>
      </c>
      <c r="F7" s="6">
        <f t="shared" si="0"/>
        <v>0.13200000000000001</v>
      </c>
      <c r="G7" s="3">
        <f t="shared" si="1"/>
        <v>2.5944112000000006</v>
      </c>
      <c r="H7" s="3">
        <f t="shared" si="2"/>
        <v>4.0856869291338589E-2</v>
      </c>
      <c r="I7" s="3">
        <f t="shared" si="3"/>
        <v>0.81713738582677176</v>
      </c>
      <c r="J7" s="3">
        <f t="shared" si="4"/>
        <v>0.59389300517971644</v>
      </c>
      <c r="K7" s="3">
        <f t="shared" si="5"/>
        <v>10.087707530987819</v>
      </c>
      <c r="L7" s="3">
        <f>I7/O7</f>
        <v>24.104347664506541</v>
      </c>
      <c r="M7">
        <v>1.3758999999999999</v>
      </c>
      <c r="N7">
        <v>8.1003278823920777E-2</v>
      </c>
      <c r="O7" s="1">
        <v>3.39E-2</v>
      </c>
      <c r="P7" s="12">
        <f t="shared" ref="P7:R7" si="7">AVERAGE(J7:J9)</f>
        <v>0.61660264608515358</v>
      </c>
      <c r="Q7" s="12">
        <f t="shared" si="7"/>
        <v>10.473447409366219</v>
      </c>
      <c r="R7" s="12">
        <f t="shared" si="7"/>
        <v>24.409347935537756</v>
      </c>
    </row>
    <row r="8" spans="1:18" ht="20.25" x14ac:dyDescent="0.3">
      <c r="A8" s="2" t="s">
        <v>57</v>
      </c>
      <c r="B8" s="5">
        <v>20</v>
      </c>
      <c r="C8" s="5">
        <v>5</v>
      </c>
      <c r="D8" s="6">
        <v>0.127</v>
      </c>
      <c r="E8" s="6">
        <v>0.13</v>
      </c>
      <c r="F8" s="6">
        <f t="shared" si="0"/>
        <v>0.1285</v>
      </c>
      <c r="G8" s="3">
        <f t="shared" si="1"/>
        <v>2.5261031000000003</v>
      </c>
      <c r="H8" s="3">
        <f t="shared" si="2"/>
        <v>3.9781151181102363E-2</v>
      </c>
      <c r="I8" s="3">
        <f t="shared" si="3"/>
        <v>0.79562302362204729</v>
      </c>
      <c r="J8" s="3">
        <f t="shared" si="4"/>
        <v>0.65375762006741767</v>
      </c>
      <c r="K8" s="3">
        <f>I8/N8</f>
        <v>11.104551846673276</v>
      </c>
      <c r="L8" s="3">
        <f t="shared" si="6"/>
        <v>25.098518095332722</v>
      </c>
      <c r="M8">
        <v>1.2170000000000001</v>
      </c>
      <c r="N8">
        <v>7.1648368579629043E-2</v>
      </c>
      <c r="O8" s="1">
        <v>3.1699999999999999E-2</v>
      </c>
      <c r="P8" s="13"/>
      <c r="Q8" s="13"/>
      <c r="R8" s="13"/>
    </row>
    <row r="9" spans="1:18" ht="20.25" x14ac:dyDescent="0.3">
      <c r="A9" s="2" t="s">
        <v>58</v>
      </c>
      <c r="B9" s="5">
        <v>20</v>
      </c>
      <c r="C9" s="5">
        <v>5</v>
      </c>
      <c r="D9" s="6">
        <v>0.129</v>
      </c>
      <c r="E9" s="6">
        <v>0.13100000000000001</v>
      </c>
      <c r="F9" s="6">
        <f t="shared" si="0"/>
        <v>0.13</v>
      </c>
      <c r="G9" s="3">
        <f t="shared" si="1"/>
        <v>2.5553780000000001</v>
      </c>
      <c r="H9" s="3">
        <f t="shared" si="2"/>
        <v>4.0242173228346459E-2</v>
      </c>
      <c r="I9" s="3">
        <f t="shared" si="3"/>
        <v>0.80484346456692912</v>
      </c>
      <c r="J9" s="3">
        <f t="shared" si="4"/>
        <v>0.60215731300832642</v>
      </c>
      <c r="K9" s="3">
        <f t="shared" si="5"/>
        <v>10.228082850437563</v>
      </c>
      <c r="L9" s="3">
        <f t="shared" si="6"/>
        <v>24.025178046774002</v>
      </c>
      <c r="M9">
        <v>1.3366</v>
      </c>
      <c r="N9">
        <v>7.8689572262557253E-2</v>
      </c>
      <c r="O9" s="1">
        <v>3.3500000000000002E-2</v>
      </c>
      <c r="P9" s="13"/>
      <c r="Q9" s="13"/>
      <c r="R9" s="13"/>
    </row>
    <row r="10" spans="1:18" ht="20.25" x14ac:dyDescent="0.3">
      <c r="A10" s="2" t="s">
        <v>50</v>
      </c>
      <c r="B10" s="5">
        <v>20</v>
      </c>
      <c r="C10" s="5">
        <v>5</v>
      </c>
      <c r="D10" s="6">
        <v>0.16200000000000001</v>
      </c>
      <c r="E10" s="6">
        <v>0.16400000000000001</v>
      </c>
      <c r="F10" s="6">
        <f t="shared" si="0"/>
        <v>0.16300000000000001</v>
      </c>
      <c r="G10" s="3">
        <f t="shared" si="1"/>
        <v>3.1994258000000002</v>
      </c>
      <c r="H10" s="3">
        <f t="shared" si="2"/>
        <v>5.0384658267716535E-2</v>
      </c>
      <c r="I10" s="3">
        <f t="shared" si="3"/>
        <v>1.0076931653543306</v>
      </c>
      <c r="J10" s="3">
        <f t="shared" si="4"/>
        <v>0.68489986090826516</v>
      </c>
      <c r="K10" s="3">
        <f t="shared" si="5"/>
        <v>11.279510163165417</v>
      </c>
      <c r="L10" s="3">
        <f t="shared" si="6"/>
        <v>25.004793184970982</v>
      </c>
      <c r="M10">
        <v>1.4713000000000001</v>
      </c>
      <c r="N10">
        <v>8.9338380016277003E-2</v>
      </c>
      <c r="O10" s="1">
        <v>4.0300000000000002E-2</v>
      </c>
      <c r="P10" s="12">
        <f>AVERAGE(J10:J12)</f>
        <v>0.75601442597579827</v>
      </c>
      <c r="Q10" s="12">
        <f>AVERAGE(K10:K12)</f>
        <v>12.450684965806772</v>
      </c>
      <c r="R10" s="12">
        <f t="shared" ref="R10" si="8">AVERAGE(L10:L12)</f>
        <v>28.33405400765238</v>
      </c>
    </row>
    <row r="11" spans="1:18" ht="20.25" x14ac:dyDescent="0.3">
      <c r="A11" s="2" t="s">
        <v>51</v>
      </c>
      <c r="B11" s="5">
        <v>20</v>
      </c>
      <c r="C11" s="5">
        <v>5</v>
      </c>
      <c r="D11" s="6">
        <v>0.182</v>
      </c>
      <c r="E11" s="6">
        <v>0.182</v>
      </c>
      <c r="F11" s="6">
        <f t="shared" si="0"/>
        <v>0.182</v>
      </c>
      <c r="G11" s="3">
        <f t="shared" si="1"/>
        <v>3.5702412000000003</v>
      </c>
      <c r="H11" s="3">
        <f t="shared" si="2"/>
        <v>5.6224270866141735E-2</v>
      </c>
      <c r="I11" s="3">
        <f t="shared" si="3"/>
        <v>1.1244854173228347</v>
      </c>
      <c r="J11" s="3">
        <f t="shared" si="4"/>
        <v>0.73004311973176306</v>
      </c>
      <c r="K11" s="3">
        <f t="shared" si="5"/>
        <v>12.022967529360226</v>
      </c>
      <c r="L11" s="3">
        <f t="shared" si="6"/>
        <v>28.396096397041276</v>
      </c>
      <c r="M11">
        <v>1.5403</v>
      </c>
      <c r="N11">
        <v>9.3528108977823335E-2</v>
      </c>
      <c r="O11" s="1">
        <v>3.9600000000000003E-2</v>
      </c>
      <c r="P11" s="13"/>
      <c r="Q11" s="13"/>
      <c r="R11" s="13"/>
    </row>
    <row r="12" spans="1:18" ht="20.25" x14ac:dyDescent="0.3">
      <c r="A12" s="2" t="s">
        <v>52</v>
      </c>
      <c r="B12" s="5">
        <v>20</v>
      </c>
      <c r="C12" s="5">
        <v>5</v>
      </c>
      <c r="D12" s="6">
        <v>0.17799999999999999</v>
      </c>
      <c r="E12" s="6">
        <v>0.18</v>
      </c>
      <c r="F12" s="6">
        <f t="shared" si="0"/>
        <v>0.17899999999999999</v>
      </c>
      <c r="G12" s="3">
        <f t="shared" si="1"/>
        <v>3.5116914000000001</v>
      </c>
      <c r="H12" s="3">
        <f>G12/63.5</f>
        <v>5.5302226771653543E-2</v>
      </c>
      <c r="I12" s="3">
        <f>H12*B12</f>
        <v>1.1060445354330708</v>
      </c>
      <c r="J12" s="3">
        <f t="shared" si="4"/>
        <v>0.85310029728736658</v>
      </c>
      <c r="K12" s="3">
        <f t="shared" si="5"/>
        <v>14.049577204894671</v>
      </c>
      <c r="L12" s="3">
        <f t="shared" si="6"/>
        <v>31.601272440944879</v>
      </c>
      <c r="M12">
        <v>1.2965</v>
      </c>
      <c r="N12">
        <v>7.87243999803596E-2</v>
      </c>
      <c r="O12" s="1">
        <v>3.5000000000000003E-2</v>
      </c>
      <c r="P12" s="13"/>
      <c r="Q12" s="13"/>
      <c r="R12" s="13"/>
    </row>
    <row r="13" spans="1:18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6.25" x14ac:dyDescent="0.4">
      <c r="A14" s="14" t="s">
        <v>39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81" x14ac:dyDescent="0.3">
      <c r="A15" s="3" t="s">
        <v>0</v>
      </c>
      <c r="B15" s="3" t="s">
        <v>15</v>
      </c>
      <c r="C15" s="3" t="s">
        <v>16</v>
      </c>
      <c r="D15" s="3" t="s">
        <v>17</v>
      </c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36</v>
      </c>
      <c r="K15" s="3" t="s">
        <v>37</v>
      </c>
      <c r="L15" s="3" t="s">
        <v>38</v>
      </c>
      <c r="M15" s="3" t="s">
        <v>3</v>
      </c>
      <c r="N15" s="3" t="s">
        <v>4</v>
      </c>
      <c r="O15" s="3" t="s">
        <v>33</v>
      </c>
      <c r="P15" s="4" t="s">
        <v>28</v>
      </c>
      <c r="Q15" s="4" t="s">
        <v>29</v>
      </c>
      <c r="R15" s="4" t="s">
        <v>30</v>
      </c>
    </row>
    <row r="16" spans="1:18" ht="20.25" x14ac:dyDescent="0.3">
      <c r="A16" s="2" t="s">
        <v>47</v>
      </c>
      <c r="B16" s="5">
        <v>20</v>
      </c>
      <c r="C16" s="5">
        <v>5</v>
      </c>
      <c r="D16" s="6">
        <v>0.156</v>
      </c>
      <c r="E16" s="6">
        <v>0.154</v>
      </c>
      <c r="F16" s="6">
        <f>AVERAGE(D16:E16)</f>
        <v>0.155</v>
      </c>
      <c r="G16" s="3">
        <f>(F16*97.853+0.0911)/C16</f>
        <v>3.051663</v>
      </c>
      <c r="H16" s="3">
        <f>G16/63.5</f>
        <v>4.8057685039370079E-2</v>
      </c>
      <c r="I16" s="3">
        <f>H16*B16</f>
        <v>0.96115370078740159</v>
      </c>
      <c r="J16" s="3">
        <f>I16/M16</f>
        <v>0.46874113669222217</v>
      </c>
      <c r="K16" s="3">
        <f>I16/N16</f>
        <v>4.5074596948164176</v>
      </c>
      <c r="L16" s="3">
        <f>I16/O16</f>
        <v>9.101834287759484</v>
      </c>
      <c r="M16">
        <v>2.0505</v>
      </c>
      <c r="N16">
        <v>0.21323622746815221</v>
      </c>
      <c r="O16" s="1">
        <v>0.1056</v>
      </c>
      <c r="P16" s="12">
        <f>AVERAGE(J16:J17)</f>
        <v>0.45988410674537505</v>
      </c>
      <c r="Q16" s="12">
        <f>AVERAGE(K16:K17)</f>
        <v>4.4222896459853738</v>
      </c>
      <c r="R16" s="12">
        <f>AVERAGE(L16:L17)</f>
        <v>8.9700671278992665</v>
      </c>
    </row>
    <row r="17" spans="1:18" ht="20.25" x14ac:dyDescent="0.3">
      <c r="A17" s="2" t="s">
        <v>48</v>
      </c>
      <c r="B17" s="5">
        <v>20</v>
      </c>
      <c r="C17" s="5">
        <v>5</v>
      </c>
      <c r="D17" s="6">
        <v>0.155</v>
      </c>
      <c r="E17" s="6">
        <v>0.154</v>
      </c>
      <c r="F17" s="6">
        <f t="shared" ref="F17:F23" si="9">AVERAGE(D17:E17)</f>
        <v>0.1545</v>
      </c>
      <c r="G17" s="3">
        <f t="shared" ref="G17:G23" si="10">(F17*97.853+0.0911)/C17</f>
        <v>3.0418776999999997</v>
      </c>
      <c r="H17" s="3">
        <f t="shared" ref="H17:H22" si="11">G17/63.5</f>
        <v>4.790358582677165E-2</v>
      </c>
      <c r="I17" s="3">
        <f t="shared" ref="I17:I22" si="12">H17*B17</f>
        <v>0.95807171653543299</v>
      </c>
      <c r="J17" s="3">
        <f t="shared" ref="J17:J22" si="13">I17/M17</f>
        <v>0.45102707679852788</v>
      </c>
      <c r="K17" s="3">
        <f t="shared" ref="K17:K21" si="14">I17/N17</f>
        <v>4.3371195971543299</v>
      </c>
      <c r="L17" s="3">
        <f t="shared" ref="L17:L22" si="15">I17/O17</f>
        <v>8.8382999680390508</v>
      </c>
      <c r="M17">
        <v>2.1242000000000001</v>
      </c>
      <c r="N17">
        <v>0.22090046056466664</v>
      </c>
      <c r="O17" s="1">
        <v>0.1084</v>
      </c>
      <c r="P17" s="13"/>
      <c r="Q17" s="13"/>
      <c r="R17" s="13"/>
    </row>
    <row r="18" spans="1:18" ht="20.25" x14ac:dyDescent="0.3">
      <c r="A18" s="2" t="s">
        <v>56</v>
      </c>
      <c r="B18" s="5">
        <v>20</v>
      </c>
      <c r="C18" s="5">
        <v>5</v>
      </c>
      <c r="D18" s="6">
        <v>0.11899999999999999</v>
      </c>
      <c r="E18" s="6">
        <v>0.115</v>
      </c>
      <c r="F18" s="6">
        <f t="shared" si="9"/>
        <v>0.11699999999999999</v>
      </c>
      <c r="G18" s="3">
        <f t="shared" si="10"/>
        <v>2.3079801999999998</v>
      </c>
      <c r="H18" s="3">
        <f t="shared" si="11"/>
        <v>3.634614488188976E-2</v>
      </c>
      <c r="I18" s="3">
        <f t="shared" si="12"/>
        <v>0.72692289763779516</v>
      </c>
      <c r="J18" s="3">
        <f t="shared" si="13"/>
        <v>0.31205103998188244</v>
      </c>
      <c r="K18" s="3">
        <f t="shared" si="14"/>
        <v>3.0022753989249069</v>
      </c>
      <c r="L18" s="3">
        <f t="shared" si="15"/>
        <v>6.6023878077910547</v>
      </c>
      <c r="M18">
        <v>2.3294999999999999</v>
      </c>
      <c r="N18">
        <v>0.24212398965734488</v>
      </c>
      <c r="O18" s="1">
        <v>0.1101</v>
      </c>
      <c r="P18" s="12">
        <f t="shared" ref="P18:R18" si="16">AVERAGE(J18:J20)</f>
        <v>0.30750730694377976</v>
      </c>
      <c r="Q18" s="12">
        <f t="shared" si="16"/>
        <v>2.9585596724194922</v>
      </c>
      <c r="R18" s="12">
        <f t="shared" si="16"/>
        <v>6.4348483731805688</v>
      </c>
    </row>
    <row r="19" spans="1:18" ht="20.25" x14ac:dyDescent="0.3">
      <c r="A19" s="2" t="s">
        <v>57</v>
      </c>
      <c r="B19" s="5">
        <v>20</v>
      </c>
      <c r="C19" s="5">
        <v>5</v>
      </c>
      <c r="D19" s="6">
        <v>0.104</v>
      </c>
      <c r="E19" s="6">
        <v>0.105</v>
      </c>
      <c r="F19" s="6">
        <f t="shared" si="9"/>
        <v>0.1045</v>
      </c>
      <c r="G19" s="3">
        <f t="shared" si="10"/>
        <v>2.0633477</v>
      </c>
      <c r="H19" s="3">
        <f t="shared" si="11"/>
        <v>3.2493664566929134E-2</v>
      </c>
      <c r="I19" s="3">
        <f t="shared" si="12"/>
        <v>0.64987329133858274</v>
      </c>
      <c r="J19" s="3">
        <f t="shared" si="13"/>
        <v>0.31399395629249782</v>
      </c>
      <c r="K19" s="3">
        <f t="shared" si="14"/>
        <v>3.020968398127438</v>
      </c>
      <c r="L19" s="3">
        <f>I19/O19</f>
        <v>6.4153335768863053</v>
      </c>
      <c r="M19">
        <v>2.0697000000000001</v>
      </c>
      <c r="N19">
        <v>0.21512085056613298</v>
      </c>
      <c r="O19" s="1">
        <v>0.1013</v>
      </c>
      <c r="P19" s="13"/>
      <c r="Q19" s="13"/>
      <c r="R19" s="13"/>
    </row>
    <row r="20" spans="1:18" ht="20.25" x14ac:dyDescent="0.3">
      <c r="A20" s="2" t="s">
        <v>58</v>
      </c>
      <c r="B20" s="5">
        <v>20</v>
      </c>
      <c r="C20" s="5">
        <v>5</v>
      </c>
      <c r="D20" s="6">
        <v>0.104</v>
      </c>
      <c r="E20" s="6">
        <v>0.10199999999999999</v>
      </c>
      <c r="F20" s="6">
        <f t="shared" si="9"/>
        <v>0.10299999999999999</v>
      </c>
      <c r="G20" s="3">
        <f t="shared" si="10"/>
        <v>2.0339917999999999</v>
      </c>
      <c r="H20" s="3">
        <f t="shared" si="11"/>
        <v>3.2031366929133859E-2</v>
      </c>
      <c r="I20" s="3">
        <f t="shared" si="12"/>
        <v>0.64062733858267717</v>
      </c>
      <c r="J20" s="3">
        <f t="shared" si="13"/>
        <v>0.29647692455695906</v>
      </c>
      <c r="K20" s="3">
        <f t="shared" si="14"/>
        <v>2.8524352202061332</v>
      </c>
      <c r="L20" s="3">
        <f t="shared" si="15"/>
        <v>6.286823734864349</v>
      </c>
      <c r="M20">
        <v>2.1608000000000001</v>
      </c>
      <c r="N20">
        <v>0.22458961873860953</v>
      </c>
      <c r="O20" s="1">
        <v>0.1019</v>
      </c>
      <c r="P20" s="13"/>
      <c r="Q20" s="13"/>
      <c r="R20" s="13"/>
    </row>
    <row r="21" spans="1:18" ht="20.25" x14ac:dyDescent="0.3">
      <c r="A21" s="2" t="s">
        <v>50</v>
      </c>
      <c r="B21" s="5">
        <v>20</v>
      </c>
      <c r="C21" s="5">
        <v>5</v>
      </c>
      <c r="D21" s="6">
        <v>0.13800000000000001</v>
      </c>
      <c r="E21" s="6">
        <v>0.14199999999999999</v>
      </c>
      <c r="F21" s="6">
        <f t="shared" si="9"/>
        <v>0.14000000000000001</v>
      </c>
      <c r="G21" s="3">
        <f t="shared" si="10"/>
        <v>2.7581040000000003</v>
      </c>
      <c r="H21" s="3">
        <f t="shared" si="11"/>
        <v>4.3434708661417326E-2</v>
      </c>
      <c r="I21" s="3">
        <f t="shared" si="12"/>
        <v>0.86869417322834652</v>
      </c>
      <c r="J21" s="3">
        <f t="shared" si="13"/>
        <v>0.40278859981840154</v>
      </c>
      <c r="K21" s="3">
        <f t="shared" si="14"/>
        <v>3.8652277520953557</v>
      </c>
      <c r="L21" s="3">
        <f t="shared" si="15"/>
        <v>8.0733659221965297</v>
      </c>
      <c r="M21">
        <v>2.1566999999999998</v>
      </c>
      <c r="N21">
        <v>0.22474592157148407</v>
      </c>
      <c r="O21" s="1">
        <v>0.1076</v>
      </c>
      <c r="P21" s="12">
        <f t="shared" ref="P21:R21" si="17">AVERAGE(J21:J23)</f>
        <v>0.40761663729540887</v>
      </c>
      <c r="Q21" s="12">
        <f t="shared" si="17"/>
        <v>3.9115584189828958</v>
      </c>
      <c r="R21" s="12">
        <f t="shared" si="17"/>
        <v>8.2716131325586719</v>
      </c>
    </row>
    <row r="22" spans="1:18" ht="20.25" x14ac:dyDescent="0.3">
      <c r="A22" s="2" t="s">
        <v>51</v>
      </c>
      <c r="B22" s="5">
        <v>20</v>
      </c>
      <c r="C22" s="5">
        <v>5</v>
      </c>
      <c r="D22" s="6">
        <v>0.13800000000000001</v>
      </c>
      <c r="E22" s="6">
        <v>0.13700000000000001</v>
      </c>
      <c r="F22" s="6">
        <f t="shared" si="9"/>
        <v>0.13750000000000001</v>
      </c>
      <c r="G22" s="3">
        <f t="shared" si="10"/>
        <v>2.7091775</v>
      </c>
      <c r="H22" s="3">
        <f t="shared" si="11"/>
        <v>4.2664212598425198E-2</v>
      </c>
      <c r="I22" s="3">
        <f t="shared" si="12"/>
        <v>0.85328425196850399</v>
      </c>
      <c r="J22" s="3">
        <f t="shared" si="13"/>
        <v>0.38690679784551735</v>
      </c>
      <c r="K22" s="3">
        <f>I22/N22</f>
        <v>3.7128232854184162</v>
      </c>
      <c r="L22" s="3">
        <f t="shared" si="15"/>
        <v>7.9081024278823353</v>
      </c>
      <c r="M22">
        <v>2.2054</v>
      </c>
      <c r="N22">
        <v>0.22982086309349981</v>
      </c>
      <c r="O22" s="1">
        <v>0.1079</v>
      </c>
      <c r="P22" s="13"/>
      <c r="Q22" s="13"/>
      <c r="R22" s="13"/>
    </row>
    <row r="23" spans="1:18" ht="20.25" x14ac:dyDescent="0.3">
      <c r="A23" s="2" t="s">
        <v>52</v>
      </c>
      <c r="B23" s="5">
        <v>20</v>
      </c>
      <c r="C23" s="5">
        <v>5</v>
      </c>
      <c r="D23" s="6">
        <v>0.13400000000000001</v>
      </c>
      <c r="E23" s="6">
        <v>0.13900000000000001</v>
      </c>
      <c r="F23" s="6">
        <f t="shared" si="9"/>
        <v>0.13650000000000001</v>
      </c>
      <c r="G23" s="3">
        <f t="shared" si="10"/>
        <v>2.6896069000000002</v>
      </c>
      <c r="H23" s="3">
        <f>G23/63.5</f>
        <v>4.2356014173228353E-2</v>
      </c>
      <c r="I23" s="3">
        <f>H23*B23</f>
        <v>0.84712028346456703</v>
      </c>
      <c r="J23" s="3">
        <f>I23/M23</f>
        <v>0.43315451422230761</v>
      </c>
      <c r="K23" s="3">
        <f>I23/N23</f>
        <v>4.1566242194349163</v>
      </c>
      <c r="L23" s="3">
        <f>I23/O23</f>
        <v>8.8333710475971543</v>
      </c>
      <c r="M23">
        <v>1.9557</v>
      </c>
      <c r="N23">
        <v>0.2038000643656287</v>
      </c>
      <c r="O23" s="1">
        <v>9.5899999999999999E-2</v>
      </c>
      <c r="P23" s="13"/>
      <c r="Q23" s="13"/>
      <c r="R23" s="13"/>
    </row>
    <row r="26" spans="1:18" ht="20.25" x14ac:dyDescent="0.3">
      <c r="A26" s="7" t="s">
        <v>35</v>
      </c>
    </row>
    <row r="27" spans="1:18" x14ac:dyDescent="0.25">
      <c r="A27">
        <v>1.1000000000000001</v>
      </c>
      <c r="B27">
        <f>A27*10</f>
        <v>11</v>
      </c>
      <c r="C27">
        <v>0.11</v>
      </c>
    </row>
    <row r="28" spans="1:18" x14ac:dyDescent="0.25">
      <c r="A28">
        <v>1.4</v>
      </c>
      <c r="B28">
        <f t="shared" ref="B28:B31" si="18">A28*10</f>
        <v>14</v>
      </c>
      <c r="C28">
        <v>0.14499999999999999</v>
      </c>
    </row>
    <row r="29" spans="1:18" x14ac:dyDescent="0.25">
      <c r="A29">
        <v>1.7</v>
      </c>
      <c r="B29">
        <f t="shared" si="18"/>
        <v>17</v>
      </c>
      <c r="C29">
        <v>0.17</v>
      </c>
    </row>
    <row r="30" spans="1:18" x14ac:dyDescent="0.25">
      <c r="A30">
        <v>2</v>
      </c>
      <c r="B30">
        <f t="shared" si="18"/>
        <v>20</v>
      </c>
      <c r="C30">
        <v>0.20799999999999999</v>
      </c>
    </row>
    <row r="31" spans="1:18" x14ac:dyDescent="0.25">
      <c r="A31">
        <v>2.2999999999999998</v>
      </c>
      <c r="B31">
        <f t="shared" si="18"/>
        <v>23</v>
      </c>
      <c r="C31">
        <v>0.23100000000000001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2"/>
    <mergeCell ref="Q10:Q12"/>
    <mergeCell ref="R10:R12"/>
    <mergeCell ref="A14:R14"/>
    <mergeCell ref="P16:P17"/>
    <mergeCell ref="Q16:Q17"/>
    <mergeCell ref="R16:R17"/>
    <mergeCell ref="P18:P20"/>
    <mergeCell ref="Q18:Q20"/>
    <mergeCell ref="R18:R20"/>
    <mergeCell ref="P21:P23"/>
    <mergeCell ref="Q21:Q23"/>
    <mergeCell ref="R21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Массы растений</vt:lpstr>
      <vt:lpstr>Поглощение ПО Растворам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2022-05-02T11:18:31Z</dcterms:modified>
</cp:coreProperties>
</file>