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nikus\OneDrive\Рабочий стол\Аспирантура\Диссертация\Опыты ВИКА 9 растений\"/>
    </mc:Choice>
  </mc:AlternateContent>
  <xr:revisionPtr revIDLastSave="0" documentId="13_ncr:1_{CAAD8C5F-C7E2-4A49-95E5-B1A32FA9FD48}" xr6:coauthVersionLast="47" xr6:coauthVersionMax="47" xr10:uidLastSave="{00000000-0000-0000-0000-000000000000}"/>
  <bookViews>
    <workbookView xWindow="12150" yWindow="570" windowWidth="16305" windowHeight="14730" activeTab="2" xr2:uid="{00000000-000D-0000-FFFF-FFFF00000000}"/>
  </bookViews>
  <sheets>
    <sheet name="Массы растений" sheetId="1" r:id="rId1"/>
    <sheet name="Сорбция по растворам" sheetId="2" r:id="rId2"/>
    <sheet name="Десорбция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3" l="1"/>
  <c r="L24" i="3"/>
  <c r="O3" i="2"/>
  <c r="K3" i="2"/>
  <c r="L3" i="2"/>
  <c r="O15" i="2"/>
  <c r="L4" i="3"/>
  <c r="L16" i="3" l="1"/>
  <c r="D6" i="1"/>
  <c r="K16" i="3"/>
  <c r="N15" i="2"/>
  <c r="T15" i="2"/>
  <c r="J15" i="2"/>
  <c r="L15" i="2"/>
  <c r="K4" i="3"/>
  <c r="N3" i="2"/>
  <c r="J19" i="3"/>
  <c r="P19" i="3"/>
  <c r="M15" i="2"/>
  <c r="D4" i="1"/>
  <c r="P35" i="2"/>
  <c r="Q35" i="2" s="1"/>
  <c r="P34" i="2"/>
  <c r="Q34" i="2" s="1"/>
  <c r="P33" i="2"/>
  <c r="Q33" i="2" s="1"/>
  <c r="R35" i="2" l="1"/>
  <c r="S35" i="2" s="1"/>
  <c r="K21" i="2" s="1"/>
  <c r="R34" i="2"/>
  <c r="S34" i="2" s="1"/>
  <c r="K18" i="2" s="1"/>
  <c r="R33" i="2"/>
  <c r="S33" i="2" s="1"/>
  <c r="B29" i="3"/>
  <c r="B30" i="3"/>
  <c r="B31" i="3"/>
  <c r="B32" i="3"/>
  <c r="B28" i="3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0" i="3"/>
  <c r="G10" i="3" s="1"/>
  <c r="F9" i="3"/>
  <c r="G9" i="3" s="1"/>
  <c r="F8" i="3"/>
  <c r="G8" i="3" s="1"/>
  <c r="H8" i="3" s="1"/>
  <c r="I8" i="3" s="1"/>
  <c r="F7" i="3"/>
  <c r="G7" i="3" s="1"/>
  <c r="F6" i="3"/>
  <c r="G6" i="3" s="1"/>
  <c r="F5" i="3"/>
  <c r="G5" i="3" s="1"/>
  <c r="F4" i="3"/>
  <c r="G4" i="3" s="1"/>
  <c r="E5" i="1"/>
  <c r="G16" i="1" s="1"/>
  <c r="E6" i="1"/>
  <c r="G17" i="1" s="1"/>
  <c r="E7" i="1"/>
  <c r="G18" i="1" s="1"/>
  <c r="E8" i="1"/>
  <c r="G19" i="1" s="1"/>
  <c r="E9" i="1"/>
  <c r="G20" i="1" s="1"/>
  <c r="E10" i="1"/>
  <c r="G21" i="1" s="1"/>
  <c r="E11" i="1"/>
  <c r="G22" i="1" s="1"/>
  <c r="E12" i="1"/>
  <c r="G23" i="1" s="1"/>
  <c r="E4" i="1"/>
  <c r="G15" i="1" s="1"/>
  <c r="D5" i="1"/>
  <c r="F16" i="1" s="1"/>
  <c r="F17" i="1"/>
  <c r="D7" i="1"/>
  <c r="F18" i="1" s="1"/>
  <c r="D8" i="1"/>
  <c r="F19" i="1" s="1"/>
  <c r="D9" i="1"/>
  <c r="F20" i="1" s="1"/>
  <c r="D10" i="1"/>
  <c r="F21" i="1" s="1"/>
  <c r="D11" i="1"/>
  <c r="F22" i="1" s="1"/>
  <c r="D12" i="1"/>
  <c r="F23" i="1" s="1"/>
  <c r="F15" i="1"/>
  <c r="K22" i="2" l="1"/>
  <c r="K23" i="2"/>
  <c r="K20" i="2"/>
  <c r="K19" i="2"/>
  <c r="K16" i="2"/>
  <c r="K17" i="2"/>
  <c r="K15" i="2"/>
  <c r="G25" i="1"/>
  <c r="G24" i="1"/>
  <c r="F25" i="1"/>
  <c r="F24" i="1"/>
  <c r="H23" i="3"/>
  <c r="I23" i="3" s="1"/>
  <c r="H22" i="3"/>
  <c r="I22" i="3" s="1"/>
  <c r="L22" i="3" s="1"/>
  <c r="H21" i="3"/>
  <c r="I21" i="3" s="1"/>
  <c r="H19" i="3"/>
  <c r="I19" i="3" s="1"/>
  <c r="H17" i="3"/>
  <c r="I17" i="3" s="1"/>
  <c r="H10" i="3"/>
  <c r="I10" i="3" s="1"/>
  <c r="K10" i="3" s="1"/>
  <c r="H7" i="3"/>
  <c r="I7" i="3" s="1"/>
  <c r="K7" i="3" s="1"/>
  <c r="H5" i="3"/>
  <c r="I5" i="3" s="1"/>
  <c r="K5" i="3" s="1"/>
  <c r="H4" i="3"/>
  <c r="H18" i="3"/>
  <c r="I18" i="3" s="1"/>
  <c r="J18" i="3" s="1"/>
  <c r="H20" i="3"/>
  <c r="I20" i="3" s="1"/>
  <c r="J20" i="3" s="1"/>
  <c r="H24" i="3"/>
  <c r="I24" i="3" s="1"/>
  <c r="H16" i="3"/>
  <c r="I16" i="3" s="1"/>
  <c r="H9" i="3"/>
  <c r="I9" i="3" s="1"/>
  <c r="K9" i="3" s="1"/>
  <c r="H6" i="3"/>
  <c r="I6" i="3" s="1"/>
  <c r="K6" i="3" s="1"/>
  <c r="K8" i="3"/>
  <c r="F11" i="3"/>
  <c r="G11" i="3" s="1"/>
  <c r="F12" i="3"/>
  <c r="G12" i="3" s="1"/>
  <c r="J16" i="3" l="1"/>
  <c r="I4" i="3"/>
  <c r="J6" i="3"/>
  <c r="L6" i="3"/>
  <c r="J7" i="3"/>
  <c r="L7" i="3"/>
  <c r="J8" i="3"/>
  <c r="L8" i="3"/>
  <c r="J9" i="3"/>
  <c r="L9" i="3"/>
  <c r="J5" i="3"/>
  <c r="L5" i="3"/>
  <c r="L10" i="3"/>
  <c r="K24" i="3"/>
  <c r="J24" i="3"/>
  <c r="K20" i="3"/>
  <c r="L23" i="3"/>
  <c r="R22" i="3" s="1"/>
  <c r="J23" i="3"/>
  <c r="K23" i="3"/>
  <c r="K22" i="3"/>
  <c r="J22" i="3"/>
  <c r="J21" i="3"/>
  <c r="L21" i="3"/>
  <c r="K21" i="3"/>
  <c r="L20" i="3"/>
  <c r="K19" i="3"/>
  <c r="L19" i="3"/>
  <c r="L18" i="3"/>
  <c r="K18" i="3"/>
  <c r="J17" i="3"/>
  <c r="L17" i="3"/>
  <c r="K17" i="3"/>
  <c r="H12" i="3"/>
  <c r="I12" i="3" s="1"/>
  <c r="K12" i="3" s="1"/>
  <c r="H11" i="3"/>
  <c r="I11" i="3" s="1"/>
  <c r="K11" i="3" s="1"/>
  <c r="B31" i="2"/>
  <c r="B28" i="2"/>
  <c r="B29" i="2"/>
  <c r="B30" i="2"/>
  <c r="B27" i="2"/>
  <c r="P30" i="2"/>
  <c r="Q30" i="2" s="1"/>
  <c r="P29" i="2"/>
  <c r="Q29" i="2" s="1"/>
  <c r="P28" i="2"/>
  <c r="Q28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R7" i="3" l="1"/>
  <c r="Q4" i="3"/>
  <c r="R4" i="3"/>
  <c r="J4" i="3"/>
  <c r="P4" i="3" s="1"/>
  <c r="J11" i="3"/>
  <c r="L11" i="3"/>
  <c r="J12" i="3"/>
  <c r="L12" i="3"/>
  <c r="R16" i="3"/>
  <c r="Q22" i="3"/>
  <c r="Q16" i="3"/>
  <c r="R19" i="3"/>
  <c r="P16" i="3"/>
  <c r="Q19" i="3"/>
  <c r="P22" i="3"/>
  <c r="P7" i="3"/>
  <c r="Q7" i="3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I10" i="2"/>
  <c r="J10" i="2" s="1"/>
  <c r="I9" i="2"/>
  <c r="J9" i="2" s="1"/>
  <c r="I8" i="2"/>
  <c r="J8" i="2" s="1"/>
  <c r="I6" i="2"/>
  <c r="J6" i="2" s="1"/>
  <c r="I5" i="2"/>
  <c r="J5" i="2" s="1"/>
  <c r="I4" i="2"/>
  <c r="J4" i="2" s="1"/>
  <c r="I3" i="2"/>
  <c r="J3" i="2" s="1"/>
  <c r="R29" i="2"/>
  <c r="S29" i="2" s="1"/>
  <c r="I7" i="2"/>
  <c r="J7" i="2" s="1"/>
  <c r="I11" i="2"/>
  <c r="J11" i="2" s="1"/>
  <c r="R30" i="2"/>
  <c r="S30" i="2" s="1"/>
  <c r="R28" i="2"/>
  <c r="S28" i="2" s="1"/>
  <c r="P10" i="3" l="1"/>
  <c r="K9" i="2"/>
  <c r="L9" i="2" s="1"/>
  <c r="L22" i="2"/>
  <c r="L21" i="2"/>
  <c r="L23" i="2"/>
  <c r="K11" i="2"/>
  <c r="L11" i="2" s="1"/>
  <c r="N11" i="2" s="1"/>
  <c r="K10" i="2"/>
  <c r="L10" i="2" s="1"/>
  <c r="N10" i="2" s="1"/>
  <c r="L18" i="2"/>
  <c r="M18" i="2" s="1"/>
  <c r="K6" i="2"/>
  <c r="L6" i="2" s="1"/>
  <c r="K8" i="2"/>
  <c r="L8" i="2" s="1"/>
  <c r="M8" i="2" s="1"/>
  <c r="L19" i="2"/>
  <c r="L20" i="2"/>
  <c r="K7" i="2"/>
  <c r="L7" i="2" s="1"/>
  <c r="L17" i="2"/>
  <c r="N17" i="2" s="1"/>
  <c r="L16" i="2"/>
  <c r="M16" i="2" s="1"/>
  <c r="K4" i="2"/>
  <c r="L4" i="2" s="1"/>
  <c r="K5" i="2"/>
  <c r="L5" i="2" s="1"/>
  <c r="R10" i="3"/>
  <c r="Q10" i="3"/>
  <c r="M22" i="2" l="1"/>
  <c r="N22" i="2"/>
  <c r="O22" i="2"/>
  <c r="M10" i="2"/>
  <c r="O10" i="2"/>
  <c r="N23" i="2"/>
  <c r="O23" i="2"/>
  <c r="M23" i="2"/>
  <c r="O21" i="2"/>
  <c r="U21" i="2" s="1"/>
  <c r="N21" i="2"/>
  <c r="T21" i="2" s="1"/>
  <c r="M21" i="2"/>
  <c r="M9" i="2"/>
  <c r="O9" i="2"/>
  <c r="N9" i="2"/>
  <c r="O11" i="2"/>
  <c r="M11" i="2"/>
  <c r="N20" i="2"/>
  <c r="O20" i="2"/>
  <c r="M20" i="2"/>
  <c r="N19" i="2"/>
  <c r="O19" i="2"/>
  <c r="M19" i="2"/>
  <c r="M6" i="2"/>
  <c r="O6" i="2"/>
  <c r="N6" i="2"/>
  <c r="N7" i="2"/>
  <c r="O7" i="2"/>
  <c r="M7" i="2"/>
  <c r="N8" i="2"/>
  <c r="O8" i="2"/>
  <c r="O18" i="2"/>
  <c r="N18" i="2"/>
  <c r="M3" i="2"/>
  <c r="N5" i="2"/>
  <c r="O5" i="2"/>
  <c r="M5" i="2"/>
  <c r="M4" i="2"/>
  <c r="O4" i="2"/>
  <c r="N4" i="2"/>
  <c r="N16" i="2"/>
  <c r="O17" i="2"/>
  <c r="O16" i="2"/>
  <c r="M17" i="2"/>
  <c r="T18" i="2" l="1"/>
  <c r="S6" i="2"/>
  <c r="U9" i="2"/>
  <c r="T6" i="2"/>
  <c r="U6" i="2"/>
  <c r="U3" i="2"/>
  <c r="S3" i="2"/>
  <c r="T3" i="2"/>
  <c r="S15" i="2"/>
  <c r="U18" i="2"/>
  <c r="U15" i="2"/>
  <c r="T9" i="2"/>
  <c r="S9" i="2"/>
  <c r="S21" i="2"/>
  <c r="S18" i="2"/>
</calcChain>
</file>

<file path=xl/sharedStrings.xml><?xml version="1.0" encoding="utf-8"?>
<sst xmlns="http://schemas.openxmlformats.org/spreadsheetml/2006/main" count="161" uniqueCount="88">
  <si>
    <t>№</t>
  </si>
  <si>
    <t>Сырая масса корней</t>
  </si>
  <si>
    <t>Сухая масса корней</t>
  </si>
  <si>
    <t>Сырая масса побегов</t>
  </si>
  <si>
    <t>Сухая масса побегов</t>
  </si>
  <si>
    <t>Оводненность корней</t>
  </si>
  <si>
    <t>Сухая масса клеточной стенки</t>
  </si>
  <si>
    <t>FW корня</t>
  </si>
  <si>
    <t>DW корня</t>
  </si>
  <si>
    <t>FW побега</t>
  </si>
  <si>
    <t>DW побега</t>
  </si>
  <si>
    <t>Сорбция</t>
  </si>
  <si>
    <t>V общ</t>
  </si>
  <si>
    <t>Vал.</t>
  </si>
  <si>
    <t>D600 1</t>
  </si>
  <si>
    <t>D600 2</t>
  </si>
  <si>
    <t>D600 Ср</t>
  </si>
  <si>
    <t>мкг/мл</t>
  </si>
  <si>
    <t>мкмоль/мл</t>
  </si>
  <si>
    <t>мкмоль общ</t>
  </si>
  <si>
    <t>мкмоль общ. Ис. Р-ры</t>
  </si>
  <si>
    <t>Разница исх. - посл. Сорбц</t>
  </si>
  <si>
    <t>Сорбция на г сырой массы</t>
  </si>
  <si>
    <t>Сорбция на г сухой массы</t>
  </si>
  <si>
    <t>Сорбция на г сухой массы стенки</t>
  </si>
  <si>
    <t>Средняя сорбция на грамм FW</t>
  </si>
  <si>
    <t>Средняя сорбция на грамм DW</t>
  </si>
  <si>
    <t>Средняя сорбция на грамм DW кл. ст.</t>
  </si>
  <si>
    <r>
      <t>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1</t>
    </r>
  </si>
  <si>
    <t>pH</t>
  </si>
  <si>
    <t>Сухая масса клеточной побегов</t>
  </si>
  <si>
    <t>Оводненность побегов</t>
  </si>
  <si>
    <t>Калибровка L=10</t>
  </si>
  <si>
    <t>Десорбция на г сырой массы</t>
  </si>
  <si>
    <t>Десорбция на г сухой массы</t>
  </si>
  <si>
    <t>Десорбция на г сухой массы стенки</t>
  </si>
  <si>
    <t>DW КС побегов</t>
  </si>
  <si>
    <t>DW КС корней</t>
  </si>
  <si>
    <t>Массовая доля КС</t>
  </si>
  <si>
    <t>Ср.</t>
  </si>
  <si>
    <t>Ст. отклон</t>
  </si>
  <si>
    <t>10-5 1</t>
  </si>
  <si>
    <t>10-5 2</t>
  </si>
  <si>
    <t>10-5 3</t>
  </si>
  <si>
    <t>His 1 1</t>
  </si>
  <si>
    <t>His 1 2</t>
  </si>
  <si>
    <t>His 1 3</t>
  </si>
  <si>
    <t>His 1</t>
  </si>
  <si>
    <t>Масса растений 9 растений 10 дней</t>
  </si>
  <si>
    <r>
      <t xml:space="preserve">СОРБЦИЯ КС </t>
    </r>
    <r>
      <rPr>
        <b/>
        <sz val="20"/>
        <color theme="1"/>
        <rFont val="Times New Roman"/>
        <family val="1"/>
        <charset val="204"/>
      </rPr>
      <t>КОРНЕЙ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</si>
  <si>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СОРБЦИЯ КС </t>
    </r>
    <r>
      <rPr>
        <b/>
        <sz val="20"/>
        <color theme="1"/>
        <rFont val="Times New Roman"/>
        <family val="1"/>
        <charset val="204"/>
      </rPr>
      <t>ПОБЕГОВ 9 раст</t>
    </r>
    <r>
      <rPr>
        <sz val="20"/>
        <color theme="1"/>
        <rFont val="Times New Roman"/>
        <family val="1"/>
        <charset val="204"/>
      </rPr>
      <t xml:space="preserve"> 10 дней</t>
    </r>
  </si>
  <si>
    <r>
      <t xml:space="preserve">ДЕСОРБЦИЯ КС </t>
    </r>
    <r>
      <rPr>
        <b/>
        <sz val="20"/>
        <color theme="1"/>
        <rFont val="Times New Roman"/>
        <family val="1"/>
        <charset val="204"/>
      </rPr>
      <t>КОРНЕЙ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</si>
  <si>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ДЕСОРБЦИЯ КС </t>
    </r>
    <r>
      <rPr>
        <b/>
        <sz val="20"/>
        <color theme="1"/>
        <rFont val="Times New Roman"/>
        <family val="1"/>
        <charset val="204"/>
      </rPr>
      <t>ПОБЕГОВ</t>
    </r>
    <r>
      <rPr>
        <sz val="20"/>
        <color theme="1"/>
        <rFont val="Times New Roman"/>
        <family val="1"/>
        <charset val="204"/>
      </rPr>
      <t xml:space="preserve"> 9 раст 10 дней</t>
    </r>
  </si>
  <si>
    <t>ИСХОДНЫЕ ДЛЯ КОРНЕЙ</t>
  </si>
  <si>
    <t>ИСХОДНЫЕ ДЛЯ побегов</t>
  </si>
  <si>
    <r>
      <t>3*10</t>
    </r>
    <r>
      <rPr>
        <vertAlign val="superscript"/>
        <sz val="16"/>
        <color theme="1"/>
        <rFont val="Times New Roman"/>
        <family val="1"/>
        <charset val="204"/>
      </rPr>
      <t xml:space="preserve">-5 </t>
    </r>
    <r>
      <rPr>
        <sz val="16"/>
        <color theme="1"/>
        <rFont val="Times New Roman"/>
        <family val="1"/>
        <charset val="204"/>
      </rPr>
      <t>1</t>
    </r>
  </si>
  <si>
    <t>Gln 15</t>
  </si>
  <si>
    <t>КАЛИБРОВКА КОРНИ И ПОБЕГИ</t>
  </si>
  <si>
    <t>Gln 5 1</t>
  </si>
  <si>
    <t>Gln 5 2</t>
  </si>
  <si>
    <t>Gln 5 3</t>
  </si>
  <si>
    <t>His 3 1</t>
  </si>
  <si>
    <t>His 3 2</t>
  </si>
  <si>
    <t>His 3 3</t>
  </si>
  <si>
    <t>Gln 15 1</t>
  </si>
  <si>
    <t>Gln 15 2</t>
  </si>
  <si>
    <t>Gln 15 3</t>
  </si>
  <si>
    <t>3*10-5 1</t>
  </si>
  <si>
    <t>3*10-5 2</t>
  </si>
  <si>
    <t>3*10-5 3</t>
  </si>
  <si>
    <t>His 3</t>
  </si>
  <si>
    <t>Gln 5</t>
  </si>
  <si>
    <r>
      <t>Gln 5 (15)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1</t>
    </r>
  </si>
  <si>
    <r>
      <t>Gln 5 (15)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2</t>
    </r>
  </si>
  <si>
    <r>
      <t>Gln 5 (15)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3</t>
    </r>
  </si>
  <si>
    <r>
      <t xml:space="preserve">His 1 (3) </t>
    </r>
    <r>
      <rPr>
        <sz val="11"/>
        <color theme="1"/>
        <rFont val="Calibri"/>
        <family val="2"/>
        <charset val="204"/>
        <scheme val="minor"/>
      </rPr>
      <t>1</t>
    </r>
  </si>
  <si>
    <r>
      <t xml:space="preserve">His 1 (3) </t>
    </r>
    <r>
      <rPr>
        <sz val="11"/>
        <color theme="1"/>
        <rFont val="Calibri"/>
        <family val="2"/>
        <charset val="204"/>
        <scheme val="minor"/>
      </rPr>
      <t>2</t>
    </r>
  </si>
  <si>
    <r>
      <t xml:space="preserve">His 1 (3) </t>
    </r>
    <r>
      <rPr>
        <sz val="11"/>
        <color theme="1"/>
        <rFont val="Calibri"/>
        <family val="2"/>
        <charset val="204"/>
        <scheme val="minor"/>
      </rPr>
      <t>3</t>
    </r>
  </si>
  <si>
    <t>CuCl2 10 (30) 1</t>
  </si>
  <si>
    <t>CuCl2 10 (30) 2</t>
  </si>
  <si>
    <t>CuCl2 10 (30) 3</t>
  </si>
  <si>
    <t>В скобках конц для КС побегов</t>
  </si>
  <si>
    <r>
      <t>3*10</t>
    </r>
    <r>
      <rPr>
        <vertAlign val="superscript"/>
        <sz val="16"/>
        <color theme="1"/>
        <rFont val="Times New Roman"/>
        <family val="1"/>
        <charset val="204"/>
      </rPr>
      <t>-5</t>
    </r>
    <r>
      <rPr>
        <sz val="16"/>
        <color theme="1"/>
        <rFont val="Times New Roman"/>
        <family val="1"/>
        <charset val="204"/>
      </rPr>
      <t xml:space="preserve"> 1</t>
    </r>
  </si>
  <si>
    <r>
      <t>3*10</t>
    </r>
    <r>
      <rPr>
        <vertAlign val="superscript"/>
        <sz val="16"/>
        <color theme="1"/>
        <rFont val="Times New Roman"/>
        <family val="1"/>
        <charset val="204"/>
      </rPr>
      <t>-5</t>
    </r>
    <r>
      <rPr>
        <sz val="16"/>
        <color theme="1"/>
        <rFont val="Times New Roman"/>
        <family val="1"/>
        <charset val="204"/>
      </rPr>
      <t xml:space="preserve"> 2</t>
    </r>
    <r>
      <rPr>
        <sz val="11"/>
        <color theme="1"/>
        <rFont val="Calibri"/>
        <family val="2"/>
        <charset val="204"/>
        <scheme val="minor"/>
      </rPr>
      <t/>
    </r>
  </si>
  <si>
    <r>
      <t>3*10</t>
    </r>
    <r>
      <rPr>
        <vertAlign val="superscript"/>
        <sz val="16"/>
        <color theme="1"/>
        <rFont val="Times New Roman"/>
        <family val="1"/>
        <charset val="204"/>
      </rPr>
      <t>-5</t>
    </r>
    <r>
      <rPr>
        <sz val="16"/>
        <color theme="1"/>
        <rFont val="Times New Roman"/>
        <family val="1"/>
        <charset val="204"/>
      </rPr>
      <t xml:space="preserve"> 3</t>
    </r>
    <r>
      <rPr>
        <sz val="11"/>
        <color theme="1"/>
        <rFont val="Calibri"/>
        <family val="2"/>
        <charset val="204"/>
        <scheme val="minor"/>
      </rPr>
      <t/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</si>
  <si>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>-5</t>
    </r>
    <r>
      <rPr>
        <sz val="16"/>
        <color theme="1"/>
        <rFont val="Times New Roman"/>
        <family val="1"/>
        <charset val="204"/>
      </rPr>
      <t xml:space="preserve"> 1</t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</si>
  <si>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>-5</t>
    </r>
    <r>
      <rPr>
        <sz val="16"/>
        <color theme="1"/>
        <rFont val="Times New Roman"/>
        <family val="1"/>
        <charset val="204"/>
      </rPr>
      <t xml:space="preserve"> 2</t>
    </r>
    <r>
      <rPr>
        <sz val="11"/>
        <color theme="1"/>
        <rFont val="Calibri"/>
        <family val="2"/>
        <charset val="204"/>
        <scheme val="minor"/>
      </rPr>
      <t/>
    </r>
  </si>
  <si>
    <r>
      <t>10</t>
    </r>
    <r>
      <rPr>
        <vertAlign val="superscript"/>
        <sz val="16"/>
        <color theme="1"/>
        <rFont val="Times New Roman"/>
        <family val="1"/>
        <charset val="204"/>
      </rPr>
      <t>-5</t>
    </r>
    <r>
      <rPr>
        <sz val="16"/>
        <color theme="1"/>
        <rFont val="Times New Roman"/>
        <family val="1"/>
        <charset val="204"/>
      </rPr>
      <t xml:space="preserve"> 3</t>
    </r>
    <r>
      <rPr>
        <sz val="11"/>
        <color theme="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</si>
</sst>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vertAlign val="superscript"/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164" fontId="2" fillId="0" borderId="1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'Сорбция по растворам'!$A$26</c:f>
              <c:strCache>
                <c:ptCount val="1"/>
                <c:pt idx="0">
                  <c:v>КАЛИБРОВКА КОРНИ И ПОБЕГИ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88051213010512"/>
                  <c:y val="-0.2087004488073922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'Сорбция по растворам'!$C$27:$C$31</c:f>
              <c:numCache>
                <c:formatCode>General</c:formatCode>
                <c:ptCount val="5"/>
                <c:pt idx="0">
                  <c:v>5.0999999999999997E-2</c:v>
                </c:pt>
                <c:pt idx="1">
                  <c:v>0.13800000000000001</c:v>
                </c:pt>
                <c:pt idx="2">
                  <c:v>0.29099999999999998</c:v>
                </c:pt>
                <c:pt idx="3">
                  <c:v>0.38900000000000001</c:v>
                </c:pt>
                <c:pt idx="4">
                  <c:v>0.48799999999999999</c:v>
                </c:pt>
              </c:numCache>
            </c:numRef>
          </c:xVal>
          <c:yVal>
            <c:numRef>
              <c:f>'Сорбция по растворам'!$B$27:$B$31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6-4547-A14E-FF40829B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868648"/>
        <c:axId val="345869040"/>
      </c:scatterChart>
      <c:valAx>
        <c:axId val="34586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869040"/>
        <c:crosses val="autoZero"/>
        <c:crossBetween val="midCat"/>
      </c:valAx>
      <c:valAx>
        <c:axId val="3458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86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Десорбция!$A$27</c:f>
              <c:strCache>
                <c:ptCount val="1"/>
                <c:pt idx="0">
                  <c:v>Калибровка L=10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225568678915135"/>
                  <c:y val="-0.194861111111111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Десорбция!$C$28:$C$33</c:f>
              <c:numCache>
                <c:formatCode>General</c:formatCode>
                <c:ptCount val="6"/>
                <c:pt idx="0">
                  <c:v>4.3999999999999997E-2</c:v>
                </c:pt>
                <c:pt idx="1">
                  <c:v>6.8000000000000005E-2</c:v>
                </c:pt>
                <c:pt idx="2">
                  <c:v>8.3000000000000004E-2</c:v>
                </c:pt>
                <c:pt idx="3">
                  <c:v>0.11600000000000001</c:v>
                </c:pt>
                <c:pt idx="4">
                  <c:v>0.13100000000000001</c:v>
                </c:pt>
              </c:numCache>
            </c:numRef>
          </c:xVal>
          <c:yVal>
            <c:numRef>
              <c:f>Десорбция!$B$28:$B$33</c:f>
              <c:numCache>
                <c:formatCode>General</c:formatCode>
                <c:ptCount val="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8-443B-9FCD-2F20CBD3B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782600"/>
        <c:axId val="424782208"/>
      </c:scatterChart>
      <c:valAx>
        <c:axId val="42478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782208"/>
        <c:crosses val="autoZero"/>
        <c:crossBetween val="midCat"/>
      </c:valAx>
      <c:valAx>
        <c:axId val="4247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78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Десорбция корни (на DW)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Десорбция!$A$4:$A$12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His 1 1</c:v>
                </c:pt>
                <c:pt idx="4">
                  <c:v>His 1 2</c:v>
                </c:pt>
                <c:pt idx="5">
                  <c:v>His 1 3</c:v>
                </c:pt>
                <c:pt idx="6">
                  <c:v>Gln 5 1</c:v>
                </c:pt>
                <c:pt idx="7">
                  <c:v>Gln 5 2</c:v>
                </c:pt>
                <c:pt idx="8">
                  <c:v>Gln 5 3</c:v>
                </c:pt>
              </c:strCache>
            </c:strRef>
          </c:cat>
          <c:val>
            <c:numRef>
              <c:f>Десорбция!$K$4:$K$12</c:f>
              <c:numCache>
                <c:formatCode>0.0000</c:formatCode>
                <c:ptCount val="9"/>
                <c:pt idx="0">
                  <c:v>12.7896017633635</c:v>
                </c:pt>
                <c:pt idx="1">
                  <c:v>14.395450748820446</c:v>
                </c:pt>
                <c:pt idx="2">
                  <c:v>11.243357206766589</c:v>
                </c:pt>
                <c:pt idx="3">
                  <c:v>12.919100207791496</c:v>
                </c:pt>
                <c:pt idx="4">
                  <c:v>11.0403847872243</c:v>
                </c:pt>
                <c:pt idx="5">
                  <c:v>12.184861136649168</c:v>
                </c:pt>
                <c:pt idx="6">
                  <c:v>12.288671111155553</c:v>
                </c:pt>
                <c:pt idx="7">
                  <c:v>11.575469128758954</c:v>
                </c:pt>
                <c:pt idx="8">
                  <c:v>16.365761885831201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B-4A0E-9239-66F5E341CC72}"/>
            </c:ext>
          </c:extLst>
        </c:ser>
        <c:ser>
          <c:idx val="1"/>
          <c:order val="1"/>
          <c:tx>
            <c:v>Десорбция побеги (на DW)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Десорбция!$A$4:$A$12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His 1 1</c:v>
                </c:pt>
                <c:pt idx="4">
                  <c:v>His 1 2</c:v>
                </c:pt>
                <c:pt idx="5">
                  <c:v>His 1 3</c:v>
                </c:pt>
                <c:pt idx="6">
                  <c:v>Gln 5 1</c:v>
                </c:pt>
                <c:pt idx="7">
                  <c:v>Gln 5 2</c:v>
                </c:pt>
                <c:pt idx="8">
                  <c:v>Gln 5 3</c:v>
                </c:pt>
              </c:strCache>
            </c:strRef>
          </c:cat>
          <c:val>
            <c:numRef>
              <c:f>Десорбция!$K$16:$K$24</c:f>
              <c:numCache>
                <c:formatCode>0.0000</c:formatCode>
                <c:ptCount val="9"/>
                <c:pt idx="0">
                  <c:v>12.348955523447687</c:v>
                </c:pt>
                <c:pt idx="1">
                  <c:v>14.413127190801443</c:v>
                </c:pt>
                <c:pt idx="2">
                  <c:v>13.200700098725703</c:v>
                </c:pt>
                <c:pt idx="3">
                  <c:v>8.2497298376356749</c:v>
                </c:pt>
                <c:pt idx="4">
                  <c:v>8.7140591271872623</c:v>
                </c:pt>
                <c:pt idx="5">
                  <c:v>8.8410982726916405</c:v>
                </c:pt>
                <c:pt idx="6">
                  <c:v>10.968627729513166</c:v>
                </c:pt>
                <c:pt idx="7">
                  <c:v>10.636513666662145</c:v>
                </c:pt>
                <c:pt idx="8">
                  <c:v>12.569581874968224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5B-4A0E-9239-66F5E341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4783384"/>
        <c:axId val="424784560"/>
      </c:barChart>
      <c:catAx>
        <c:axId val="42478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784560"/>
        <c:crosses val="autoZero"/>
        <c:auto val="1"/>
        <c:lblAlgn val="ctr"/>
        <c:lblOffset val="100"/>
        <c:noMultiLvlLbl val="0"/>
      </c:catAx>
      <c:valAx>
        <c:axId val="4247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78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32</xdr:row>
      <xdr:rowOff>80962</xdr:rowOff>
    </xdr:from>
    <xdr:to>
      <xdr:col>6</xdr:col>
      <xdr:colOff>57150</xdr:colOff>
      <xdr:row>42</xdr:row>
      <xdr:rowOff>252412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13C96F-2D71-4E89-95C5-6CD4601EB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28</xdr:row>
      <xdr:rowOff>4762</xdr:rowOff>
    </xdr:from>
    <xdr:to>
      <xdr:col>10</xdr:col>
      <xdr:colOff>1228725</xdr:colOff>
      <xdr:row>42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E02A24-B03A-4BBF-9BAC-4143DBFA8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371475</xdr:colOff>
      <xdr:row>2</xdr:row>
      <xdr:rowOff>747712</xdr:rowOff>
    </xdr:from>
    <xdr:to>
      <xdr:col>27</xdr:col>
      <xdr:colOff>161925</xdr:colOff>
      <xdr:row>14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83AE69-29C8-4421-934B-498E81FA9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zoomScale="120" zoomScaleNormal="120" workbookViewId="0">
      <selection activeCell="F4" sqref="F4:G12"/>
    </sheetView>
  </sheetViews>
  <sheetFormatPr defaultRowHeight="15" x14ac:dyDescent="0.25"/>
  <cols>
    <col min="1" max="1" width="13.7109375" customWidth="1"/>
    <col min="2" max="2" width="11.7109375" customWidth="1"/>
    <col min="3" max="3" width="12.7109375" customWidth="1"/>
    <col min="4" max="4" width="13" customWidth="1"/>
    <col min="5" max="5" width="13.85546875" customWidth="1"/>
    <col min="6" max="6" width="15.42578125" customWidth="1"/>
    <col min="7" max="7" width="15.7109375" customWidth="1"/>
    <col min="8" max="8" width="22.28515625" customWidth="1"/>
    <col min="9" max="9" width="22.42578125" customWidth="1"/>
  </cols>
  <sheetData>
    <row r="1" spans="1:9" x14ac:dyDescent="0.25">
      <c r="A1" s="14" t="s">
        <v>48</v>
      </c>
      <c r="B1" s="14"/>
      <c r="C1" s="14"/>
      <c r="D1" s="14"/>
      <c r="E1" s="14"/>
      <c r="F1" s="7"/>
      <c r="G1" s="7"/>
    </row>
    <row r="2" spans="1:9" x14ac:dyDescent="0.25">
      <c r="A2" s="14" t="s">
        <v>11</v>
      </c>
      <c r="B2" s="14"/>
      <c r="C2" s="14"/>
      <c r="D2" s="14"/>
      <c r="E2" s="14"/>
      <c r="F2" s="7"/>
      <c r="G2" s="7"/>
    </row>
    <row r="3" spans="1:9" x14ac:dyDescent="0.25">
      <c r="A3" t="s">
        <v>0</v>
      </c>
      <c r="B3" t="s">
        <v>7</v>
      </c>
      <c r="C3" t="s">
        <v>9</v>
      </c>
      <c r="D3" t="s">
        <v>8</v>
      </c>
      <c r="E3" t="s">
        <v>10</v>
      </c>
      <c r="F3" t="s">
        <v>37</v>
      </c>
      <c r="G3" t="s">
        <v>36</v>
      </c>
      <c r="H3" t="s">
        <v>5</v>
      </c>
      <c r="I3" t="s">
        <v>31</v>
      </c>
    </row>
    <row r="4" spans="1:9" x14ac:dyDescent="0.25">
      <c r="A4" t="s">
        <v>78</v>
      </c>
      <c r="B4">
        <v>1.3867</v>
      </c>
      <c r="C4">
        <v>2.1208999999999998</v>
      </c>
      <c r="D4">
        <f>B4/(1+$H$4)</f>
        <v>7.8051225750258538E-2</v>
      </c>
      <c r="E4">
        <f>C4/(1+$I$4)</f>
        <v>0.21615714426710311</v>
      </c>
      <c r="F4">
        <v>4.1200000000000001E-2</v>
      </c>
      <c r="G4">
        <v>9.1300000000000006E-2</v>
      </c>
      <c r="H4">
        <v>16.766537125721012</v>
      </c>
      <c r="I4">
        <v>8.8118431717400281</v>
      </c>
    </row>
    <row r="5" spans="1:9" x14ac:dyDescent="0.25">
      <c r="A5" t="s">
        <v>79</v>
      </c>
      <c r="B5">
        <v>1.3916999999999999</v>
      </c>
      <c r="C5">
        <v>1.9346000000000001</v>
      </c>
      <c r="D5">
        <f t="shared" ref="D5:D12" si="0">B5/(1+$H$4)</f>
        <v>7.8332653693397841E-2</v>
      </c>
      <c r="E5">
        <f t="shared" ref="E5:E12" si="1">C5/(1+$I$4)</f>
        <v>0.19716988603853919</v>
      </c>
      <c r="F5">
        <v>4.0500000000000001E-2</v>
      </c>
      <c r="G5">
        <v>9.3600000000000003E-2</v>
      </c>
    </row>
    <row r="6" spans="1:9" x14ac:dyDescent="0.25">
      <c r="A6" t="s">
        <v>80</v>
      </c>
      <c r="B6">
        <v>1.4411</v>
      </c>
      <c r="C6">
        <v>2.0097</v>
      </c>
      <c r="D6">
        <f>B6/(1+$H$4)</f>
        <v>8.1113161771614317E-2</v>
      </c>
      <c r="E6">
        <f t="shared" si="1"/>
        <v>0.20482390156706926</v>
      </c>
      <c r="F6">
        <v>3.9399999999999998E-2</v>
      </c>
      <c r="G6">
        <v>9.3899999999999997E-2</v>
      </c>
    </row>
    <row r="7" spans="1:9" x14ac:dyDescent="0.25">
      <c r="A7" t="s">
        <v>75</v>
      </c>
      <c r="B7">
        <v>1.3728</v>
      </c>
      <c r="C7">
        <v>1.9026000000000001</v>
      </c>
      <c r="D7">
        <f t="shared" si="0"/>
        <v>7.7268856068331226E-2</v>
      </c>
      <c r="E7">
        <f t="shared" si="1"/>
        <v>0.19390852123277402</v>
      </c>
      <c r="F7">
        <v>3.7400000000000003E-2</v>
      </c>
      <c r="G7">
        <v>8.8200000000000001E-2</v>
      </c>
    </row>
    <row r="8" spans="1:9" x14ac:dyDescent="0.25">
      <c r="A8" t="s">
        <v>76</v>
      </c>
      <c r="B8">
        <v>1.5369999999999999</v>
      </c>
      <c r="C8">
        <v>2.0926</v>
      </c>
      <c r="D8">
        <f t="shared" si="0"/>
        <v>8.6510949721026437E-2</v>
      </c>
      <c r="E8">
        <f t="shared" si="1"/>
        <v>0.21327287476700457</v>
      </c>
      <c r="F8">
        <v>4.4299999999999999E-2</v>
      </c>
      <c r="G8">
        <v>9.6500000000000002E-2</v>
      </c>
    </row>
    <row r="9" spans="1:9" x14ac:dyDescent="0.25">
      <c r="A9" t="s">
        <v>77</v>
      </c>
      <c r="B9">
        <v>1.4681</v>
      </c>
      <c r="C9">
        <v>1.9668000000000001</v>
      </c>
      <c r="D9">
        <f t="shared" si="0"/>
        <v>8.2632872664566634E-2</v>
      </c>
      <c r="E9">
        <f t="shared" si="1"/>
        <v>0.20045163437434035</v>
      </c>
      <c r="F9">
        <v>3.9E-2</v>
      </c>
      <c r="G9">
        <v>9.3899999999999997E-2</v>
      </c>
    </row>
    <row r="10" spans="1:9" ht="17.25" x14ac:dyDescent="0.25">
      <c r="A10" t="s">
        <v>72</v>
      </c>
      <c r="B10">
        <v>1.3684000000000001</v>
      </c>
      <c r="C10">
        <v>1.7705</v>
      </c>
      <c r="D10">
        <f t="shared" si="0"/>
        <v>7.7021199478368635E-2</v>
      </c>
      <c r="E10">
        <f t="shared" si="1"/>
        <v>0.18044519964397476</v>
      </c>
      <c r="F10">
        <v>3.5799999999999998E-2</v>
      </c>
      <c r="G10">
        <v>8.2400000000000001E-2</v>
      </c>
    </row>
    <row r="11" spans="1:9" ht="17.25" x14ac:dyDescent="0.25">
      <c r="A11" t="s">
        <v>73</v>
      </c>
      <c r="B11">
        <v>1.7837000000000001</v>
      </c>
      <c r="C11">
        <v>2.3986999999999998</v>
      </c>
      <c r="D11">
        <f t="shared" si="0"/>
        <v>0.1003966044355204</v>
      </c>
      <c r="E11">
        <f t="shared" si="1"/>
        <v>0.2444698674871518</v>
      </c>
      <c r="F11">
        <v>4.6300000000000001E-2</v>
      </c>
      <c r="G11">
        <v>0.11990000000000001</v>
      </c>
    </row>
    <row r="12" spans="1:9" ht="17.25" x14ac:dyDescent="0.25">
      <c r="A12" t="s">
        <v>74</v>
      </c>
      <c r="B12">
        <v>1.1586000000000001</v>
      </c>
      <c r="C12">
        <v>1.7470000000000001</v>
      </c>
      <c r="D12">
        <f t="shared" si="0"/>
        <v>6.5212482984242828E-2</v>
      </c>
      <c r="E12">
        <f t="shared" si="1"/>
        <v>0.178050134864741</v>
      </c>
      <c r="F12">
        <v>3.1699999999999999E-2</v>
      </c>
      <c r="G12">
        <v>7.6999999999999999E-2</v>
      </c>
    </row>
    <row r="14" spans="1:9" x14ac:dyDescent="0.25">
      <c r="A14" t="s">
        <v>81</v>
      </c>
      <c r="F14" s="14" t="s">
        <v>38</v>
      </c>
      <c r="G14" s="14"/>
    </row>
    <row r="15" spans="1:9" x14ac:dyDescent="0.25">
      <c r="F15">
        <f>F4/D4</f>
        <v>0.52785846223386867</v>
      </c>
      <c r="G15">
        <f>G4/E4</f>
        <v>0.4223778969210546</v>
      </c>
    </row>
    <row r="16" spans="1:9" x14ac:dyDescent="0.25">
      <c r="F16">
        <f t="shared" ref="F16:G22" si="2">F5/D5</f>
        <v>0.51702576244284049</v>
      </c>
      <c r="G16">
        <f t="shared" si="2"/>
        <v>0.47471752345439189</v>
      </c>
    </row>
    <row r="17" spans="5:7" x14ac:dyDescent="0.25">
      <c r="F17">
        <f t="shared" si="2"/>
        <v>0.48574114409368385</v>
      </c>
      <c r="G17">
        <f t="shared" si="2"/>
        <v>0.45844259034999679</v>
      </c>
    </row>
    <row r="18" spans="5:7" x14ac:dyDescent="0.25">
      <c r="F18">
        <f t="shared" si="2"/>
        <v>0.4840242486173994</v>
      </c>
      <c r="G18">
        <f t="shared" si="2"/>
        <v>0.45485365696808078</v>
      </c>
    </row>
    <row r="19" spans="5:7" x14ac:dyDescent="0.25">
      <c r="F19">
        <f t="shared" si="2"/>
        <v>0.51207390674654574</v>
      </c>
      <c r="G19">
        <f t="shared" si="2"/>
        <v>0.45247198034641728</v>
      </c>
    </row>
    <row r="20" spans="5:7" x14ac:dyDescent="0.25">
      <c r="F20">
        <f t="shared" si="2"/>
        <v>0.47196713296309478</v>
      </c>
      <c r="G20">
        <f t="shared" si="2"/>
        <v>0.46844217705226182</v>
      </c>
    </row>
    <row r="21" spans="5:7" x14ac:dyDescent="0.25">
      <c r="F21">
        <f t="shared" si="2"/>
        <v>0.46480709522128916</v>
      </c>
      <c r="G21">
        <f t="shared" si="2"/>
        <v>0.45664833513209735</v>
      </c>
    </row>
    <row r="22" spans="5:7" x14ac:dyDescent="0.25">
      <c r="F22">
        <f t="shared" si="2"/>
        <v>0.46117097545600877</v>
      </c>
      <c r="G22">
        <f t="shared" si="2"/>
        <v>0.49044899165866074</v>
      </c>
    </row>
    <row r="23" spans="5:7" ht="15.75" thickBot="1" x14ac:dyDescent="0.3">
      <c r="F23">
        <f>F12/D12</f>
        <v>0.4861032512388711</v>
      </c>
      <c r="G23">
        <f>G12/E12</f>
        <v>0.43246246378018438</v>
      </c>
    </row>
    <row r="24" spans="5:7" x14ac:dyDescent="0.25">
      <c r="E24" s="8" t="s">
        <v>39</v>
      </c>
      <c r="F24" s="9">
        <f>AVERAGE(F15:F23)</f>
        <v>0.49008577544595577</v>
      </c>
      <c r="G24" s="10">
        <f>AVERAGE(G15:G23)</f>
        <v>0.45676284618479396</v>
      </c>
    </row>
    <row r="25" spans="5:7" ht="15.75" thickBot="1" x14ac:dyDescent="0.3">
      <c r="E25" s="11" t="s">
        <v>40</v>
      </c>
      <c r="F25" s="12">
        <f>STDEV(F15:F23)</f>
        <v>2.3745677634529259E-2</v>
      </c>
      <c r="G25" s="13">
        <f>STDEV(G15:G23)</f>
        <v>2.0589008322050729E-2</v>
      </c>
    </row>
  </sheetData>
  <mergeCells count="3">
    <mergeCell ref="A2:E2"/>
    <mergeCell ref="A1:E1"/>
    <mergeCell ref="F14:G14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5"/>
  <sheetViews>
    <sheetView zoomScale="85" zoomScaleNormal="85" workbookViewId="0">
      <selection activeCell="M21" sqref="M21:O23"/>
    </sheetView>
  </sheetViews>
  <sheetFormatPr defaultRowHeight="20.25" x14ac:dyDescent="0.3"/>
  <cols>
    <col min="1" max="1" width="16.5703125" style="1" customWidth="1"/>
    <col min="2" max="2" width="10" style="1" customWidth="1"/>
    <col min="3" max="3" width="13.140625" style="1" customWidth="1"/>
    <col min="4" max="4" width="12" style="1" customWidth="1"/>
    <col min="5" max="5" width="12.7109375" style="1" customWidth="1"/>
    <col min="6" max="6" width="14.5703125" style="1" customWidth="1"/>
    <col min="7" max="7" width="9.42578125" style="1" bestFit="1" customWidth="1"/>
    <col min="8" max="8" width="12" style="1" bestFit="1" customWidth="1"/>
    <col min="9" max="10" width="10.7109375" style="1" bestFit="1" customWidth="1"/>
    <col min="11" max="11" width="20.42578125" style="1" customWidth="1"/>
    <col min="12" max="12" width="19.7109375" style="1" customWidth="1"/>
    <col min="13" max="13" width="22.7109375" style="1" customWidth="1"/>
    <col min="14" max="14" width="20.85546875" style="1" customWidth="1"/>
    <col min="15" max="15" width="27.42578125" style="1" customWidth="1"/>
    <col min="16" max="16" width="19" style="1" customWidth="1"/>
    <col min="17" max="17" width="18.7109375" style="1" customWidth="1"/>
    <col min="18" max="18" width="18.28515625" style="1" customWidth="1"/>
    <col min="19" max="19" width="19.42578125" style="1" customWidth="1"/>
    <col min="20" max="20" width="20.28515625" style="1" customWidth="1"/>
    <col min="21" max="21" width="29.28515625" style="1" customWidth="1"/>
    <col min="22" max="16384" width="9.140625" style="1"/>
  </cols>
  <sheetData>
    <row r="1" spans="1:21" ht="54.75" customHeight="1" x14ac:dyDescent="0.4">
      <c r="A1" s="17" t="s">
        <v>49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ht="60.75" x14ac:dyDescent="0.3">
      <c r="A2" s="2" t="s">
        <v>0</v>
      </c>
      <c r="B2" s="2" t="s">
        <v>29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23</v>
      </c>
      <c r="O2" s="2" t="s">
        <v>24</v>
      </c>
      <c r="P2" s="2" t="s">
        <v>1</v>
      </c>
      <c r="Q2" s="2" t="s">
        <v>2</v>
      </c>
      <c r="R2" s="2" t="s">
        <v>6</v>
      </c>
      <c r="S2" s="3" t="s">
        <v>25</v>
      </c>
      <c r="T2" s="3" t="s">
        <v>26</v>
      </c>
      <c r="U2" s="3" t="s">
        <v>27</v>
      </c>
    </row>
    <row r="3" spans="1:21" x14ac:dyDescent="0.3">
      <c r="A3" s="1" t="s">
        <v>41</v>
      </c>
      <c r="B3" s="1">
        <v>4.51</v>
      </c>
      <c r="C3" s="4">
        <v>150</v>
      </c>
      <c r="D3" s="4">
        <v>20</v>
      </c>
      <c r="E3" s="5">
        <v>1.7000000000000001E-2</v>
      </c>
      <c r="F3" s="5">
        <v>1.7000000000000001E-2</v>
      </c>
      <c r="G3" s="5">
        <f t="shared" ref="G3:G11" si="0">AVERAGE(E3:F3)</f>
        <v>1.7000000000000001E-2</v>
      </c>
      <c r="H3" s="2">
        <f>(G3*20.422+0.0575)/D3</f>
        <v>2.02337E-2</v>
      </c>
      <c r="I3" s="2">
        <f>H3/63.5</f>
        <v>3.1864094488188977E-4</v>
      </c>
      <c r="J3" s="2">
        <f>I3*C3</f>
        <v>4.7796141732283463E-2</v>
      </c>
      <c r="K3" s="2">
        <f>$S$28</f>
        <v>0.95339149606299223</v>
      </c>
      <c r="L3" s="2">
        <f>K3-J3</f>
        <v>0.90559535433070881</v>
      </c>
      <c r="M3" s="2">
        <f>L3/P3</f>
        <v>0.65305787432805129</v>
      </c>
      <c r="N3" s="2">
        <f>L3/Q3</f>
        <v>11.60257696949377</v>
      </c>
      <c r="O3" s="2">
        <f>L3/R3</f>
        <v>21.980469765308467</v>
      </c>
      <c r="P3">
        <v>1.3867</v>
      </c>
      <c r="Q3" s="2">
        <v>7.8051225750258538E-2</v>
      </c>
      <c r="R3">
        <v>4.1200000000000001E-2</v>
      </c>
      <c r="S3" s="15">
        <f>AVERAGE(M3:M5)</f>
        <v>0.64026186839786947</v>
      </c>
      <c r="T3" s="15">
        <f>AVERAGE(N3:N5)</f>
        <v>11.375236255074249</v>
      </c>
      <c r="U3" s="15">
        <f>AVERAGE(O3:O5)</f>
        <v>22.295940368072277</v>
      </c>
    </row>
    <row r="4" spans="1:21" x14ac:dyDescent="0.3">
      <c r="A4" s="1" t="s">
        <v>42</v>
      </c>
      <c r="B4" s="1">
        <v>4.51</v>
      </c>
      <c r="C4" s="4">
        <v>150</v>
      </c>
      <c r="D4" s="4">
        <v>20</v>
      </c>
      <c r="E4" s="5">
        <v>1.2E-2</v>
      </c>
      <c r="F4" s="5">
        <v>1.0999999999999999E-2</v>
      </c>
      <c r="G4" s="5">
        <f>AVERAGE(E4:F4)</f>
        <v>1.15E-2</v>
      </c>
      <c r="H4" s="2">
        <f t="shared" ref="H4:H11" si="1">(G4*20.422+0.0575)/D4</f>
        <v>1.4617650000000001E-2</v>
      </c>
      <c r="I4" s="2">
        <f t="shared" ref="I4:I10" si="2">H4/63.5</f>
        <v>2.3019921259842522E-4</v>
      </c>
      <c r="J4" s="2">
        <f t="shared" ref="J4:J10" si="3">I4*C4</f>
        <v>3.4529881889763782E-2</v>
      </c>
      <c r="K4" s="2">
        <f t="shared" ref="K4:K5" si="4">$S$28</f>
        <v>0.95339149606299223</v>
      </c>
      <c r="L4" s="2">
        <f t="shared" ref="L4:L10" si="5">K4-J4</f>
        <v>0.91886161417322842</v>
      </c>
      <c r="M4" s="2">
        <f t="shared" ref="M4:M11" si="6">L4/P4</f>
        <v>0.66024402829146256</v>
      </c>
      <c r="N4" s="2">
        <f t="shared" ref="N4:N9" si="7">L4/Q4</f>
        <v>11.730250040675864</v>
      </c>
      <c r="O4" s="2">
        <f t="shared" ref="O4:O11" si="8">L4/R4</f>
        <v>22.687941090696999</v>
      </c>
      <c r="P4">
        <v>1.3916999999999999</v>
      </c>
      <c r="Q4" s="2">
        <v>7.8332653693397841E-2</v>
      </c>
      <c r="R4">
        <v>4.0500000000000001E-2</v>
      </c>
      <c r="S4" s="16"/>
      <c r="T4" s="16"/>
      <c r="U4" s="16"/>
    </row>
    <row r="5" spans="1:21" x14ac:dyDescent="0.3">
      <c r="A5" s="1" t="s">
        <v>43</v>
      </c>
      <c r="B5" s="1">
        <v>5.55</v>
      </c>
      <c r="C5" s="4">
        <v>150</v>
      </c>
      <c r="D5" s="4">
        <v>20</v>
      </c>
      <c r="E5" s="5">
        <v>0.03</v>
      </c>
      <c r="F5" s="5">
        <v>2.9000000000000001E-2</v>
      </c>
      <c r="G5" s="5">
        <f t="shared" si="0"/>
        <v>2.9499999999999998E-2</v>
      </c>
      <c r="H5" s="2">
        <f t="shared" si="1"/>
        <v>3.2997449999999998E-2</v>
      </c>
      <c r="I5" s="2">
        <f t="shared" si="2"/>
        <v>5.1964488188976378E-4</v>
      </c>
      <c r="J5" s="2">
        <f t="shared" si="3"/>
        <v>7.7946732283464562E-2</v>
      </c>
      <c r="K5" s="2">
        <f t="shared" si="4"/>
        <v>0.95339149606299223</v>
      </c>
      <c r="L5" s="2">
        <f t="shared" si="5"/>
        <v>0.87544476377952762</v>
      </c>
      <c r="M5" s="2">
        <f t="shared" si="6"/>
        <v>0.60748370257409445</v>
      </c>
      <c r="N5" s="2">
        <f t="shared" si="7"/>
        <v>10.792881755053111</v>
      </c>
      <c r="O5" s="2">
        <f t="shared" si="8"/>
        <v>22.219410248211361</v>
      </c>
      <c r="P5">
        <v>1.4411</v>
      </c>
      <c r="Q5" s="2">
        <v>8.1113161771614317E-2</v>
      </c>
      <c r="R5">
        <v>3.9399999999999998E-2</v>
      </c>
      <c r="S5" s="16"/>
      <c r="T5" s="16"/>
      <c r="U5" s="16"/>
    </row>
    <row r="6" spans="1:21" x14ac:dyDescent="0.3">
      <c r="A6" s="1" t="s">
        <v>44</v>
      </c>
      <c r="B6" s="1">
        <v>4.84</v>
      </c>
      <c r="C6" s="4">
        <v>150</v>
      </c>
      <c r="D6" s="4">
        <v>20</v>
      </c>
      <c r="E6" s="5">
        <v>6.6000000000000003E-2</v>
      </c>
      <c r="F6" s="5">
        <v>6.0999999999999999E-2</v>
      </c>
      <c r="G6" s="5">
        <f t="shared" si="0"/>
        <v>6.3500000000000001E-2</v>
      </c>
      <c r="H6" s="2">
        <f t="shared" si="1"/>
        <v>6.7714850000000007E-2</v>
      </c>
      <c r="I6" s="2">
        <f t="shared" si="2"/>
        <v>1.0663755905511811E-3</v>
      </c>
      <c r="J6" s="2">
        <f t="shared" si="3"/>
        <v>0.15995633858267716</v>
      </c>
      <c r="K6" s="2">
        <f>$S$29</f>
        <v>1.2910781102362205</v>
      </c>
      <c r="L6" s="2">
        <f t="shared" si="5"/>
        <v>1.1311217716535433</v>
      </c>
      <c r="M6" s="2">
        <f t="shared" si="6"/>
        <v>0.82395233949121749</v>
      </c>
      <c r="N6" s="2">
        <f t="shared" si="7"/>
        <v>14.638779829395398</v>
      </c>
      <c r="O6" s="2">
        <f t="shared" si="8"/>
        <v>30.243897637795275</v>
      </c>
      <c r="P6">
        <v>1.3728</v>
      </c>
      <c r="Q6" s="2">
        <v>7.7268856068331226E-2</v>
      </c>
      <c r="R6">
        <v>3.7400000000000003E-2</v>
      </c>
      <c r="S6" s="15">
        <f t="shared" ref="S6:U6" si="9">AVERAGE(M6:M8)</f>
        <v>0.78054230323234075</v>
      </c>
      <c r="T6" s="15">
        <f t="shared" si="9"/>
        <v>13.867533808573169</v>
      </c>
      <c r="U6" s="15">
        <f t="shared" si="9"/>
        <v>28.396992114134719</v>
      </c>
    </row>
    <row r="7" spans="1:21" x14ac:dyDescent="0.3">
      <c r="A7" s="1" t="s">
        <v>45</v>
      </c>
      <c r="B7" s="1">
        <v>4.8099999999999996</v>
      </c>
      <c r="C7" s="4">
        <v>150</v>
      </c>
      <c r="D7" s="4">
        <v>20</v>
      </c>
      <c r="E7" s="5">
        <v>6.3E-2</v>
      </c>
      <c r="F7" s="5">
        <v>5.8000000000000003E-2</v>
      </c>
      <c r="G7" s="5">
        <f t="shared" si="0"/>
        <v>6.0499999999999998E-2</v>
      </c>
      <c r="H7" s="2">
        <f t="shared" si="1"/>
        <v>6.4651550000000002E-2</v>
      </c>
      <c r="I7" s="2">
        <f t="shared" si="2"/>
        <v>1.0181346456692914E-3</v>
      </c>
      <c r="J7" s="2">
        <f t="shared" si="3"/>
        <v>0.1527201968503937</v>
      </c>
      <c r="K7" s="2">
        <f t="shared" ref="K7:K8" si="10">$S$29</f>
        <v>1.2910781102362205</v>
      </c>
      <c r="L7" s="2">
        <f t="shared" si="5"/>
        <v>1.1383579133858268</v>
      </c>
      <c r="M7" s="2">
        <f t="shared" si="6"/>
        <v>0.74063624813651718</v>
      </c>
      <c r="N7" s="2">
        <f t="shared" si="7"/>
        <v>13.158541399172151</v>
      </c>
      <c r="O7" s="2">
        <f t="shared" si="8"/>
        <v>25.696566893585256</v>
      </c>
      <c r="P7">
        <v>1.5369999999999999</v>
      </c>
      <c r="Q7" s="2">
        <v>8.6510949721026437E-2</v>
      </c>
      <c r="R7">
        <v>4.4299999999999999E-2</v>
      </c>
      <c r="S7" s="16"/>
      <c r="T7" s="16"/>
      <c r="U7" s="16"/>
    </row>
    <row r="8" spans="1:21" x14ac:dyDescent="0.3">
      <c r="A8" s="1" t="s">
        <v>46</v>
      </c>
      <c r="B8" s="1">
        <v>4.84</v>
      </c>
      <c r="C8" s="4">
        <v>150</v>
      </c>
      <c r="D8" s="4">
        <v>20</v>
      </c>
      <c r="E8" s="5">
        <v>0.06</v>
      </c>
      <c r="F8" s="5">
        <v>5.8999999999999997E-2</v>
      </c>
      <c r="G8" s="5">
        <f t="shared" si="0"/>
        <v>5.9499999999999997E-2</v>
      </c>
      <c r="H8" s="2">
        <f t="shared" si="1"/>
        <v>6.3630450000000005E-2</v>
      </c>
      <c r="I8" s="2">
        <f t="shared" si="2"/>
        <v>1.0020543307086615E-3</v>
      </c>
      <c r="J8" s="2">
        <f t="shared" si="3"/>
        <v>0.15030814960629921</v>
      </c>
      <c r="K8" s="2">
        <f t="shared" si="10"/>
        <v>1.2910781102362205</v>
      </c>
      <c r="L8" s="2">
        <f t="shared" si="5"/>
        <v>1.1407699606299213</v>
      </c>
      <c r="M8" s="2">
        <f t="shared" si="6"/>
        <v>0.7770383220692878</v>
      </c>
      <c r="N8" s="2">
        <f t="shared" si="7"/>
        <v>13.80528019715196</v>
      </c>
      <c r="O8" s="2">
        <f t="shared" si="8"/>
        <v>29.250511811023625</v>
      </c>
      <c r="P8">
        <v>1.4681</v>
      </c>
      <c r="Q8" s="2">
        <v>8.2632872664566634E-2</v>
      </c>
      <c r="R8">
        <v>3.9E-2</v>
      </c>
      <c r="S8" s="16"/>
      <c r="T8" s="16"/>
      <c r="U8" s="16"/>
    </row>
    <row r="9" spans="1:21" x14ac:dyDescent="0.3">
      <c r="A9" s="1" t="s">
        <v>58</v>
      </c>
      <c r="B9" s="1">
        <v>4.53</v>
      </c>
      <c r="C9" s="4">
        <v>150</v>
      </c>
      <c r="D9" s="4">
        <v>20</v>
      </c>
      <c r="E9" s="5">
        <v>7.5999999999999998E-2</v>
      </c>
      <c r="F9" s="5">
        <v>7.0000000000000007E-2</v>
      </c>
      <c r="G9" s="5">
        <f t="shared" si="0"/>
        <v>7.3000000000000009E-2</v>
      </c>
      <c r="H9" s="2">
        <f t="shared" si="1"/>
        <v>7.741530000000002E-2</v>
      </c>
      <c r="I9" s="2">
        <f t="shared" si="2"/>
        <v>1.2191385826771657E-3</v>
      </c>
      <c r="J9" s="2">
        <f t="shared" si="3"/>
        <v>0.18287078740157486</v>
      </c>
      <c r="K9" s="2">
        <f>$S$30</f>
        <v>1.2476612598425196</v>
      </c>
      <c r="L9" s="2">
        <f t="shared" si="5"/>
        <v>1.0647904724409447</v>
      </c>
      <c r="M9" s="2">
        <f>L9/P9</f>
        <v>0.77812808567739311</v>
      </c>
      <c r="N9" s="2">
        <f t="shared" si="7"/>
        <v>13.824641522753623</v>
      </c>
      <c r="O9" s="2">
        <f>L9/R9</f>
        <v>29.742750626842032</v>
      </c>
      <c r="P9">
        <v>1.3684000000000001</v>
      </c>
      <c r="Q9" s="2">
        <v>7.7021199478368635E-2</v>
      </c>
      <c r="R9">
        <v>3.5799999999999998E-2</v>
      </c>
      <c r="S9" s="15">
        <f>AVERAGE(M9:M11)</f>
        <v>0.81279482311037077</v>
      </c>
      <c r="T9" s="15">
        <f t="shared" ref="T9:U9" si="11">AVERAGE(N9:N11)</f>
        <v>14.440549400384244</v>
      </c>
      <c r="U9" s="15">
        <f t="shared" si="11"/>
        <v>30.588165192045178</v>
      </c>
    </row>
    <row r="10" spans="1:21" x14ac:dyDescent="0.3">
      <c r="A10" s="1" t="s">
        <v>59</v>
      </c>
      <c r="B10" s="1">
        <v>5.03</v>
      </c>
      <c r="C10" s="4">
        <v>150</v>
      </c>
      <c r="D10" s="4">
        <v>20</v>
      </c>
      <c r="E10" s="5">
        <v>1.4E-2</v>
      </c>
      <c r="F10" s="5">
        <v>1.0999999999999999E-2</v>
      </c>
      <c r="G10" s="5">
        <f t="shared" si="0"/>
        <v>1.2500000000000001E-2</v>
      </c>
      <c r="H10" s="2">
        <f t="shared" si="1"/>
        <v>1.563875E-2</v>
      </c>
      <c r="I10" s="2">
        <f t="shared" si="2"/>
        <v>2.4627952755905511E-4</v>
      </c>
      <c r="J10" s="2">
        <f t="shared" si="3"/>
        <v>3.6941929133858263E-2</v>
      </c>
      <c r="K10" s="2">
        <f t="shared" ref="K10:K11" si="12">$S$30</f>
        <v>1.2476612598425196</v>
      </c>
      <c r="L10" s="2">
        <f t="shared" si="5"/>
        <v>1.2107193307086614</v>
      </c>
      <c r="M10" s="2">
        <f t="shared" si="6"/>
        <v>0.67876847603782109</v>
      </c>
      <c r="N10" s="2">
        <f>L10/Q10</f>
        <v>12.059365329295021</v>
      </c>
      <c r="O10" s="2">
        <f t="shared" si="8"/>
        <v>26.149445587660075</v>
      </c>
      <c r="P10">
        <v>1.7837000000000001</v>
      </c>
      <c r="Q10" s="2">
        <v>0.1003966044355204</v>
      </c>
      <c r="R10">
        <v>4.6300000000000001E-2</v>
      </c>
      <c r="S10" s="16"/>
      <c r="T10" s="16"/>
      <c r="U10" s="16"/>
    </row>
    <row r="11" spans="1:21" x14ac:dyDescent="0.3">
      <c r="A11" s="1" t="s">
        <v>60</v>
      </c>
      <c r="B11" s="1">
        <v>4.9800000000000004</v>
      </c>
      <c r="C11" s="4">
        <v>150</v>
      </c>
      <c r="D11" s="4">
        <v>20</v>
      </c>
      <c r="E11" s="5">
        <v>4.2999999999999997E-2</v>
      </c>
      <c r="F11" s="5">
        <v>4.2999999999999997E-2</v>
      </c>
      <c r="G11" s="5">
        <f t="shared" si="0"/>
        <v>4.2999999999999997E-2</v>
      </c>
      <c r="H11" s="2">
        <f t="shared" si="1"/>
        <v>4.6782299999999999E-2</v>
      </c>
      <c r="I11" s="2">
        <f>H11/63.5</f>
        <v>7.3672913385826766E-4</v>
      </c>
      <c r="J11" s="2">
        <f>I11*C11</f>
        <v>0.11050937007874015</v>
      </c>
      <c r="K11" s="2">
        <f t="shared" si="12"/>
        <v>1.2476612598425196</v>
      </c>
      <c r="L11" s="2">
        <f>K11-J11</f>
        <v>1.1371518897637796</v>
      </c>
      <c r="M11" s="2">
        <f t="shared" si="6"/>
        <v>0.9814879076158981</v>
      </c>
      <c r="N11" s="2">
        <f>L11/Q11</f>
        <v>17.437641349104091</v>
      </c>
      <c r="O11" s="2">
        <f t="shared" si="8"/>
        <v>35.872299361633424</v>
      </c>
      <c r="P11">
        <v>1.1586000000000001</v>
      </c>
      <c r="Q11" s="2">
        <v>6.5212482984242828E-2</v>
      </c>
      <c r="R11">
        <v>3.1699999999999999E-2</v>
      </c>
      <c r="S11" s="16"/>
      <c r="T11" s="16"/>
      <c r="U11" s="16"/>
    </row>
    <row r="13" spans="1:21" ht="26.25" x14ac:dyDescent="0.4">
      <c r="A13" s="17" t="s">
        <v>50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</row>
    <row r="14" spans="1:21" ht="60.75" x14ac:dyDescent="0.3">
      <c r="A14" s="2" t="s">
        <v>0</v>
      </c>
      <c r="B14" s="2" t="s">
        <v>29</v>
      </c>
      <c r="C14" s="2" t="s">
        <v>12</v>
      </c>
      <c r="D14" s="2" t="s">
        <v>13</v>
      </c>
      <c r="E14" s="2" t="s">
        <v>14</v>
      </c>
      <c r="F14" s="2" t="s">
        <v>15</v>
      </c>
      <c r="G14" s="2" t="s">
        <v>16</v>
      </c>
      <c r="H14" s="2" t="s">
        <v>17</v>
      </c>
      <c r="I14" s="2" t="s">
        <v>18</v>
      </c>
      <c r="J14" s="2" t="s">
        <v>19</v>
      </c>
      <c r="K14" s="2" t="s">
        <v>20</v>
      </c>
      <c r="L14" s="2" t="s">
        <v>21</v>
      </c>
      <c r="M14" s="2" t="s">
        <v>22</v>
      </c>
      <c r="N14" s="2" t="s">
        <v>23</v>
      </c>
      <c r="O14" s="2" t="s">
        <v>24</v>
      </c>
      <c r="P14" s="2" t="s">
        <v>3</v>
      </c>
      <c r="Q14" s="2" t="s">
        <v>4</v>
      </c>
      <c r="R14" s="2" t="s">
        <v>30</v>
      </c>
      <c r="S14" s="3" t="s">
        <v>25</v>
      </c>
      <c r="T14" s="3" t="s">
        <v>26</v>
      </c>
      <c r="U14" s="3" t="s">
        <v>27</v>
      </c>
    </row>
    <row r="15" spans="1:21" x14ac:dyDescent="0.3">
      <c r="A15" s="1" t="s">
        <v>67</v>
      </c>
      <c r="B15" s="1">
        <v>3.9</v>
      </c>
      <c r="C15" s="4">
        <v>150</v>
      </c>
      <c r="D15" s="4">
        <v>20</v>
      </c>
      <c r="E15" s="5">
        <v>1.7999999999999999E-2</v>
      </c>
      <c r="F15" s="5">
        <v>0.02</v>
      </c>
      <c r="G15" s="5">
        <f t="shared" ref="G15:G23" si="13">AVERAGE(E15:F15)</f>
        <v>1.9E-2</v>
      </c>
      <c r="H15" s="2">
        <f>(G15*20.422+0.0575)/D15</f>
        <v>2.2275899999999998E-2</v>
      </c>
      <c r="I15" s="2">
        <f>H15/63.5</f>
        <v>3.5080157480314955E-4</v>
      </c>
      <c r="J15" s="2">
        <f>I15*C15</f>
        <v>5.2620236220472433E-2</v>
      </c>
      <c r="K15" s="2">
        <f>$S$33</f>
        <v>3.7561903937007877</v>
      </c>
      <c r="L15" s="2">
        <f>K15-J15</f>
        <v>3.703570157480315</v>
      </c>
      <c r="M15" s="2">
        <f>L15/P15</f>
        <v>1.7462257331700295</v>
      </c>
      <c r="N15" s="2">
        <f>L15/Q15</f>
        <v>17.133693036321077</v>
      </c>
      <c r="O15" s="2">
        <f>L15/R15</f>
        <v>40.564842907780012</v>
      </c>
      <c r="P15">
        <v>2.1208999999999998</v>
      </c>
      <c r="Q15" s="2">
        <v>0.21615714426710311</v>
      </c>
      <c r="R15">
        <v>9.1300000000000006E-2</v>
      </c>
      <c r="S15" s="15">
        <f>AVERAGE(M15:M17)</f>
        <v>1.8004903676831958</v>
      </c>
      <c r="T15" s="15">
        <f>AVERAGE(N15:N17)</f>
        <v>17.666129119936056</v>
      </c>
      <c r="U15" s="15">
        <f>AVERAGE(O15:O17)</f>
        <v>39.142171676627044</v>
      </c>
    </row>
    <row r="16" spans="1:21" x14ac:dyDescent="0.3">
      <c r="A16" s="1" t="s">
        <v>68</v>
      </c>
      <c r="B16" s="1">
        <v>3.94</v>
      </c>
      <c r="C16" s="4">
        <v>150</v>
      </c>
      <c r="D16" s="4">
        <v>20</v>
      </c>
      <c r="E16" s="5">
        <v>5.8000000000000003E-2</v>
      </c>
      <c r="F16" s="5">
        <v>5.6000000000000001E-2</v>
      </c>
      <c r="G16" s="5">
        <f t="shared" si="13"/>
        <v>5.7000000000000002E-2</v>
      </c>
      <c r="H16" s="2">
        <f t="shared" ref="H16:H23" si="14">(G16*20.422+0.0575)/D16</f>
        <v>6.1077700000000013E-2</v>
      </c>
      <c r="I16" s="2">
        <f t="shared" ref="I16:I22" si="15">H16/63.5</f>
        <v>9.6185354330708686E-4</v>
      </c>
      <c r="J16" s="2">
        <f t="shared" ref="J16:J22" si="16">I16*C16</f>
        <v>0.14427803149606303</v>
      </c>
      <c r="K16" s="2">
        <f t="shared" ref="K16" si="17">$S$33</f>
        <v>3.7561903937007877</v>
      </c>
      <c r="L16" s="2">
        <f t="shared" ref="L16:L22" si="18">K16-J16</f>
        <v>3.6119123622047247</v>
      </c>
      <c r="M16" s="2">
        <f t="shared" ref="M16:M23" si="19">L16/P16</f>
        <v>1.8670073204821278</v>
      </c>
      <c r="N16" s="2">
        <f t="shared" ref="N16:N22" si="20">L16/Q16</f>
        <v>18.318783029061212</v>
      </c>
      <c r="O16" s="2">
        <f t="shared" ref="O16:O20" si="21">L16/R16</f>
        <v>38.588807288512015</v>
      </c>
      <c r="P16">
        <v>1.9346000000000001</v>
      </c>
      <c r="Q16" s="2">
        <v>0.19716988603853919</v>
      </c>
      <c r="R16">
        <v>9.3600000000000003E-2</v>
      </c>
      <c r="S16" s="16"/>
      <c r="T16" s="16"/>
      <c r="U16" s="16"/>
    </row>
    <row r="17" spans="1:21" x14ac:dyDescent="0.3">
      <c r="A17" s="1" t="s">
        <v>69</v>
      </c>
      <c r="B17" s="1">
        <v>3.81</v>
      </c>
      <c r="C17" s="4">
        <v>150</v>
      </c>
      <c r="D17" s="4">
        <v>20</v>
      </c>
      <c r="E17" s="5">
        <v>6.6000000000000003E-2</v>
      </c>
      <c r="F17" s="5">
        <v>6.3E-2</v>
      </c>
      <c r="G17" s="5">
        <f t="shared" si="13"/>
        <v>6.4500000000000002E-2</v>
      </c>
      <c r="H17" s="2">
        <f t="shared" si="14"/>
        <v>6.8735950000000018E-2</v>
      </c>
      <c r="I17" s="2">
        <f t="shared" si="15"/>
        <v>1.0824559055118113E-3</v>
      </c>
      <c r="J17" s="2">
        <f t="shared" si="16"/>
        <v>0.16236838582677171</v>
      </c>
      <c r="K17" s="2">
        <f>$S$33</f>
        <v>3.7561903937007877</v>
      </c>
      <c r="L17" s="2">
        <f t="shared" si="18"/>
        <v>3.593822007874016</v>
      </c>
      <c r="M17" s="2">
        <f t="shared" si="19"/>
        <v>1.7882380493974304</v>
      </c>
      <c r="N17" s="2">
        <f t="shared" si="20"/>
        <v>17.545911294425885</v>
      </c>
      <c r="O17" s="2">
        <f t="shared" si="21"/>
        <v>38.272864833589097</v>
      </c>
      <c r="P17">
        <v>2.0097</v>
      </c>
      <c r="Q17" s="2">
        <v>0.20482390156706926</v>
      </c>
      <c r="R17">
        <v>9.3899999999999997E-2</v>
      </c>
      <c r="S17" s="16"/>
      <c r="T17" s="16"/>
      <c r="U17" s="16"/>
    </row>
    <row r="18" spans="1:21" x14ac:dyDescent="0.3">
      <c r="A18" s="1" t="s">
        <v>61</v>
      </c>
      <c r="B18" s="1">
        <v>4.3</v>
      </c>
      <c r="C18" s="4">
        <v>150</v>
      </c>
      <c r="D18" s="4">
        <v>20</v>
      </c>
      <c r="E18" s="5">
        <v>0.18</v>
      </c>
      <c r="F18" s="5">
        <v>0.185</v>
      </c>
      <c r="G18" s="5">
        <f t="shared" si="13"/>
        <v>0.1825</v>
      </c>
      <c r="H18" s="2">
        <f t="shared" si="14"/>
        <v>0.18922575000000003</v>
      </c>
      <c r="I18" s="2">
        <f t="shared" si="15"/>
        <v>2.9799330708661421E-3</v>
      </c>
      <c r="J18" s="2">
        <f t="shared" si="16"/>
        <v>0.4469899606299213</v>
      </c>
      <c r="K18" s="2">
        <f>$S$34</f>
        <v>3.7513662992125987</v>
      </c>
      <c r="L18" s="2">
        <f t="shared" si="18"/>
        <v>3.3043763385826774</v>
      </c>
      <c r="M18" s="2">
        <f>L18/P18</f>
        <v>1.7367688103556593</v>
      </c>
      <c r="N18" s="2">
        <f t="shared" si="20"/>
        <v>17.040903192779226</v>
      </c>
      <c r="O18" s="2">
        <f t="shared" si="21"/>
        <v>37.464584337672079</v>
      </c>
      <c r="P18">
        <v>1.9026000000000001</v>
      </c>
      <c r="Q18" s="2">
        <v>0.19390852123277402</v>
      </c>
      <c r="R18">
        <v>8.8200000000000001E-2</v>
      </c>
      <c r="S18" s="15">
        <f t="shared" ref="S18" si="22">AVERAGE(M18:M20)</f>
        <v>1.6829661890376351</v>
      </c>
      <c r="T18" s="15">
        <f t="shared" ref="T18" si="23">AVERAGE(N18:N20)</f>
        <v>16.51300031017826</v>
      </c>
      <c r="U18" s="15">
        <f t="shared" ref="U18" si="24">AVERAGE(O18:O20)</f>
        <v>36.010790946409664</v>
      </c>
    </row>
    <row r="19" spans="1:21" x14ac:dyDescent="0.3">
      <c r="A19" s="1" t="s">
        <v>62</v>
      </c>
      <c r="B19" s="1">
        <v>4.5199999999999996</v>
      </c>
      <c r="C19" s="4">
        <v>150</v>
      </c>
      <c r="D19" s="4">
        <v>20</v>
      </c>
      <c r="E19" s="5">
        <v>0.14899999999999999</v>
      </c>
      <c r="F19" s="5">
        <v>0.156</v>
      </c>
      <c r="G19" s="5">
        <f t="shared" si="13"/>
        <v>0.1525</v>
      </c>
      <c r="H19" s="2">
        <f t="shared" si="14"/>
        <v>0.15859275</v>
      </c>
      <c r="I19" s="2">
        <f t="shared" si="15"/>
        <v>2.4975236220472442E-3</v>
      </c>
      <c r="J19" s="2">
        <f t="shared" si="16"/>
        <v>0.37462854330708661</v>
      </c>
      <c r="K19" s="2">
        <f t="shared" ref="K19:K20" si="25">$S$34</f>
        <v>3.7513662992125987</v>
      </c>
      <c r="L19" s="2">
        <f t="shared" si="18"/>
        <v>3.3767377559055118</v>
      </c>
      <c r="M19" s="2">
        <f t="shared" si="19"/>
        <v>1.613656578374038</v>
      </c>
      <c r="N19" s="2">
        <f t="shared" si="20"/>
        <v>15.832945280052682</v>
      </c>
      <c r="O19" s="2">
        <f t="shared" si="21"/>
        <v>34.992101097466445</v>
      </c>
      <c r="P19">
        <v>2.0926</v>
      </c>
      <c r="Q19" s="2">
        <v>0.21327287476700457</v>
      </c>
      <c r="R19">
        <v>9.6500000000000002E-2</v>
      </c>
      <c r="S19" s="16"/>
      <c r="T19" s="16"/>
      <c r="U19" s="16"/>
    </row>
    <row r="20" spans="1:21" x14ac:dyDescent="0.3">
      <c r="A20" s="1" t="s">
        <v>63</v>
      </c>
      <c r="B20" s="1">
        <v>4.38</v>
      </c>
      <c r="C20" s="4">
        <v>150</v>
      </c>
      <c r="D20" s="4">
        <v>20</v>
      </c>
      <c r="E20" s="5">
        <v>0.16900000000000001</v>
      </c>
      <c r="F20" s="5">
        <v>0.16600000000000001</v>
      </c>
      <c r="G20" s="5">
        <f t="shared" si="13"/>
        <v>0.16750000000000001</v>
      </c>
      <c r="H20" s="2">
        <f t="shared" si="14"/>
        <v>0.17390925000000002</v>
      </c>
      <c r="I20" s="2">
        <f t="shared" si="15"/>
        <v>2.7387283464566934E-3</v>
      </c>
      <c r="J20" s="2">
        <f t="shared" si="16"/>
        <v>0.41080925196850399</v>
      </c>
      <c r="K20" s="2">
        <f t="shared" si="25"/>
        <v>3.7513662992125987</v>
      </c>
      <c r="L20" s="2">
        <f t="shared" si="18"/>
        <v>3.3405570472440949</v>
      </c>
      <c r="M20" s="2">
        <f t="shared" si="19"/>
        <v>1.6984731783832085</v>
      </c>
      <c r="N20" s="2">
        <f t="shared" si="20"/>
        <v>16.665152457702867</v>
      </c>
      <c r="O20" s="2">
        <f t="shared" si="21"/>
        <v>35.575687404090466</v>
      </c>
      <c r="P20">
        <v>1.9668000000000001</v>
      </c>
      <c r="Q20" s="2">
        <v>0.20045163437434035</v>
      </c>
      <c r="R20">
        <v>9.3899999999999997E-2</v>
      </c>
      <c r="S20" s="16"/>
      <c r="T20" s="16"/>
      <c r="U20" s="16"/>
    </row>
    <row r="21" spans="1:21" x14ac:dyDescent="0.3">
      <c r="A21" s="1" t="s">
        <v>64</v>
      </c>
      <c r="B21" s="1">
        <v>4.34</v>
      </c>
      <c r="C21" s="4">
        <v>150</v>
      </c>
      <c r="D21" s="4">
        <v>20</v>
      </c>
      <c r="E21" s="5">
        <v>0.15</v>
      </c>
      <c r="F21" s="5">
        <v>0.15</v>
      </c>
      <c r="G21" s="5">
        <f t="shared" si="13"/>
        <v>0.15</v>
      </c>
      <c r="H21" s="2">
        <f t="shared" si="14"/>
        <v>0.15604000000000001</v>
      </c>
      <c r="I21" s="2">
        <f t="shared" si="15"/>
        <v>2.4573228346456695E-3</v>
      </c>
      <c r="J21" s="2">
        <f t="shared" si="16"/>
        <v>0.36859842519685043</v>
      </c>
      <c r="K21" s="2">
        <f>$S$35</f>
        <v>3.876792755905512</v>
      </c>
      <c r="L21" s="2">
        <f t="shared" si="18"/>
        <v>3.5081943307086614</v>
      </c>
      <c r="M21" s="2">
        <f t="shared" si="19"/>
        <v>1.9814709577569396</v>
      </c>
      <c r="N21" s="2">
        <f t="shared" si="20"/>
        <v>19.441882286868601</v>
      </c>
      <c r="O21" s="2">
        <f>L21/R21</f>
        <v>42.575173916367248</v>
      </c>
      <c r="P21">
        <v>1.7705</v>
      </c>
      <c r="Q21" s="2">
        <v>0.18044519964397476</v>
      </c>
      <c r="R21">
        <v>8.2400000000000001E-2</v>
      </c>
      <c r="S21" s="15">
        <f t="shared" ref="S21" si="26">AVERAGE(M21:M23)</f>
        <v>1.8572396940995626</v>
      </c>
      <c r="T21" s="15">
        <f t="shared" ref="T21" si="27">AVERAGE(N21:N23)</f>
        <v>18.222944610835331</v>
      </c>
      <c r="U21" s="15">
        <f t="shared" ref="U21" si="28">AVERAGE(O21:O23)</f>
        <v>39.978661484360622</v>
      </c>
    </row>
    <row r="22" spans="1:21" x14ac:dyDescent="0.3">
      <c r="A22" s="1" t="s">
        <v>65</v>
      </c>
      <c r="B22" s="1">
        <v>4.3499999999999996</v>
      </c>
      <c r="C22" s="4">
        <v>150</v>
      </c>
      <c r="D22" s="4">
        <v>20</v>
      </c>
      <c r="E22" s="5">
        <v>8.5999999999999993E-2</v>
      </c>
      <c r="F22" s="5">
        <v>8.5999999999999993E-2</v>
      </c>
      <c r="G22" s="5">
        <f t="shared" si="13"/>
        <v>8.5999999999999993E-2</v>
      </c>
      <c r="H22" s="2">
        <f t="shared" si="14"/>
        <v>9.0689600000000009E-2</v>
      </c>
      <c r="I22" s="2">
        <f t="shared" si="15"/>
        <v>1.4281826771653545E-3</v>
      </c>
      <c r="J22" s="2">
        <f t="shared" si="16"/>
        <v>0.21422740157480316</v>
      </c>
      <c r="K22" s="2">
        <f t="shared" ref="K22:K23" si="29">$S$35</f>
        <v>3.876792755905512</v>
      </c>
      <c r="L22" s="2">
        <f t="shared" si="18"/>
        <v>3.6625653543307086</v>
      </c>
      <c r="M22" s="2">
        <f t="shared" si="19"/>
        <v>1.5268959662862005</v>
      </c>
      <c r="N22" s="2">
        <f t="shared" si="20"/>
        <v>14.981663760762647</v>
      </c>
      <c r="O22" s="2">
        <f t="shared" ref="O22:O23" si="30">L22/R22</f>
        <v>30.546833647462122</v>
      </c>
      <c r="P22">
        <v>2.3986999999999998</v>
      </c>
      <c r="Q22" s="2">
        <v>0.2444698674871518</v>
      </c>
      <c r="R22">
        <v>0.11990000000000001</v>
      </c>
      <c r="S22" s="16"/>
      <c r="T22" s="16"/>
      <c r="U22" s="16"/>
    </row>
    <row r="23" spans="1:21" x14ac:dyDescent="0.3">
      <c r="A23" s="1" t="s">
        <v>66</v>
      </c>
      <c r="B23" s="1">
        <v>4.6500000000000004</v>
      </c>
      <c r="C23" s="4">
        <v>150</v>
      </c>
      <c r="D23" s="4">
        <v>20</v>
      </c>
      <c r="E23" s="5">
        <v>0.112</v>
      </c>
      <c r="F23" s="5">
        <v>0.108</v>
      </c>
      <c r="G23" s="5">
        <f t="shared" si="13"/>
        <v>0.11</v>
      </c>
      <c r="H23" s="2">
        <f t="shared" si="14"/>
        <v>0.11519600000000001</v>
      </c>
      <c r="I23" s="2">
        <f>H23/63.5</f>
        <v>1.8141102362204725E-3</v>
      </c>
      <c r="J23" s="2">
        <f>I23*C23</f>
        <v>0.27211653543307085</v>
      </c>
      <c r="K23" s="2">
        <f t="shared" si="29"/>
        <v>3.876792755905512</v>
      </c>
      <c r="L23" s="2">
        <f>K23-J23</f>
        <v>3.6046762204724412</v>
      </c>
      <c r="M23" s="2">
        <f t="shared" si="19"/>
        <v>2.0633521582555474</v>
      </c>
      <c r="N23" s="2">
        <f>L23/Q23</f>
        <v>20.245287784874741</v>
      </c>
      <c r="O23" s="2">
        <f t="shared" si="30"/>
        <v>46.813976889252487</v>
      </c>
      <c r="P23">
        <v>1.7470000000000001</v>
      </c>
      <c r="Q23" s="2">
        <v>0.178050134864741</v>
      </c>
      <c r="R23">
        <v>7.6999999999999999E-2</v>
      </c>
      <c r="S23" s="16"/>
      <c r="T23" s="16"/>
      <c r="U23" s="16"/>
    </row>
    <row r="26" spans="1:21" x14ac:dyDescent="0.3">
      <c r="A26" s="1" t="s">
        <v>57</v>
      </c>
      <c r="K26" s="1" t="s">
        <v>53</v>
      </c>
    </row>
    <row r="27" spans="1:21" x14ac:dyDescent="0.3">
      <c r="A27" s="1">
        <v>0.1</v>
      </c>
      <c r="B27" s="1">
        <f>A27*10</f>
        <v>1</v>
      </c>
      <c r="C27" s="1">
        <v>5.0999999999999997E-2</v>
      </c>
      <c r="K27" s="1" t="s">
        <v>0</v>
      </c>
      <c r="L27" s="1" t="s">
        <v>12</v>
      </c>
      <c r="M27" s="1" t="s">
        <v>13</v>
      </c>
      <c r="N27" s="1" t="s">
        <v>14</v>
      </c>
      <c r="O27" s="1" t="s">
        <v>15</v>
      </c>
      <c r="P27" s="1" t="s">
        <v>16</v>
      </c>
      <c r="Q27" s="1" t="s">
        <v>17</v>
      </c>
      <c r="R27" s="1" t="s">
        <v>18</v>
      </c>
      <c r="S27" s="1" t="s">
        <v>19</v>
      </c>
    </row>
    <row r="28" spans="1:21" ht="24" x14ac:dyDescent="0.3">
      <c r="A28" s="1">
        <v>0.3</v>
      </c>
      <c r="B28" s="1">
        <f t="shared" ref="B28:B31" si="31">A28*10</f>
        <v>3</v>
      </c>
      <c r="C28" s="1">
        <v>0.13800000000000001</v>
      </c>
      <c r="K28" s="1" t="s">
        <v>28</v>
      </c>
      <c r="L28" s="1">
        <v>150</v>
      </c>
      <c r="M28" s="1">
        <v>5</v>
      </c>
      <c r="N28" s="1">
        <v>9.9000000000000005E-2</v>
      </c>
      <c r="O28" s="1">
        <v>9.2999999999999999E-2</v>
      </c>
      <c r="P28" s="1">
        <f>AVERAGE(N28:O28)</f>
        <v>9.6000000000000002E-2</v>
      </c>
      <c r="Q28" s="1">
        <f>(P28*20.422+0.0575)/M28</f>
        <v>0.40360240000000003</v>
      </c>
      <c r="R28" s="1">
        <f>Q28/63.5</f>
        <v>6.355943307086615E-3</v>
      </c>
      <c r="S28" s="1">
        <f>R28*L28</f>
        <v>0.95339149606299223</v>
      </c>
    </row>
    <row r="29" spans="1:21" x14ac:dyDescent="0.3">
      <c r="A29" s="1">
        <v>0.6</v>
      </c>
      <c r="B29" s="1">
        <f t="shared" si="31"/>
        <v>6</v>
      </c>
      <c r="C29" s="1">
        <v>0.29099999999999998</v>
      </c>
      <c r="K29" s="1" t="s">
        <v>47</v>
      </c>
      <c r="L29" s="1">
        <v>150</v>
      </c>
      <c r="M29" s="1">
        <v>5</v>
      </c>
      <c r="N29" s="1">
        <v>0.13100000000000001</v>
      </c>
      <c r="O29" s="1">
        <v>0.13100000000000001</v>
      </c>
      <c r="P29" s="1">
        <f t="shared" ref="P29:P30" si="32">AVERAGE(N29:O29)</f>
        <v>0.13100000000000001</v>
      </c>
      <c r="Q29" s="1">
        <f t="shared" ref="Q29:Q30" si="33">(P29*20.422+0.0575)/M29</f>
        <v>0.54655640000000005</v>
      </c>
      <c r="R29" s="1">
        <f t="shared" ref="R29:R30" si="34">Q29/63.5</f>
        <v>8.6071874015748034E-3</v>
      </c>
      <c r="S29" s="1">
        <f t="shared" ref="S29:S30" si="35">R29*L29</f>
        <v>1.2910781102362205</v>
      </c>
    </row>
    <row r="30" spans="1:21" x14ac:dyDescent="0.3">
      <c r="A30" s="1">
        <v>0.8</v>
      </c>
      <c r="B30" s="1">
        <f t="shared" si="31"/>
        <v>8</v>
      </c>
      <c r="C30" s="1">
        <v>0.38900000000000001</v>
      </c>
      <c r="K30" s="1" t="s">
        <v>71</v>
      </c>
      <c r="L30" s="1">
        <v>150</v>
      </c>
      <c r="M30" s="1">
        <v>5</v>
      </c>
      <c r="N30" s="1">
        <v>0.127</v>
      </c>
      <c r="O30" s="1">
        <v>0.126</v>
      </c>
      <c r="P30" s="1">
        <f t="shared" si="32"/>
        <v>0.1265</v>
      </c>
      <c r="Q30" s="1">
        <f t="shared" si="33"/>
        <v>0.5281766</v>
      </c>
      <c r="R30" s="1">
        <f t="shared" si="34"/>
        <v>8.3177417322834648E-3</v>
      </c>
      <c r="S30" s="1">
        <f t="shared" si="35"/>
        <v>1.2476612598425196</v>
      </c>
    </row>
    <row r="31" spans="1:21" x14ac:dyDescent="0.3">
      <c r="A31" s="1">
        <v>1</v>
      </c>
      <c r="B31" s="1">
        <f t="shared" si="31"/>
        <v>10</v>
      </c>
      <c r="C31" s="1">
        <v>0.48799999999999999</v>
      </c>
    </row>
    <row r="32" spans="1:21" x14ac:dyDescent="0.3">
      <c r="K32" s="1" t="s">
        <v>54</v>
      </c>
    </row>
    <row r="33" spans="11:19" ht="24" x14ac:dyDescent="0.3">
      <c r="K33" s="1" t="s">
        <v>55</v>
      </c>
      <c r="L33" s="1">
        <v>150</v>
      </c>
      <c r="M33" s="1">
        <v>5</v>
      </c>
      <c r="N33" s="1">
        <v>0.38700000000000001</v>
      </c>
      <c r="O33" s="1">
        <v>0.38600000000000001</v>
      </c>
      <c r="P33" s="1">
        <f>AVERAGE(N33:O33)</f>
        <v>0.38650000000000001</v>
      </c>
      <c r="Q33" s="1">
        <f>(P33*20.422+0.0575)/M33</f>
        <v>1.5901206000000001</v>
      </c>
      <c r="R33" s="1">
        <f>Q33/63.5</f>
        <v>2.5041269291338583E-2</v>
      </c>
      <c r="S33" s="1">
        <f>R33*L33</f>
        <v>3.7561903937007877</v>
      </c>
    </row>
    <row r="34" spans="11:19" x14ac:dyDescent="0.3">
      <c r="K34" s="1" t="s">
        <v>70</v>
      </c>
      <c r="L34" s="1">
        <v>150</v>
      </c>
      <c r="M34" s="1">
        <v>5</v>
      </c>
      <c r="N34" s="1">
        <v>0.38700000000000001</v>
      </c>
      <c r="O34" s="1">
        <v>0.38500000000000001</v>
      </c>
      <c r="P34" s="1">
        <f t="shared" ref="P34:P35" si="36">AVERAGE(N34:O34)</f>
        <v>0.38600000000000001</v>
      </c>
      <c r="Q34" s="1">
        <f t="shared" ref="Q34:Q35" si="37">(P34*20.422+0.0575)/M34</f>
        <v>1.5880784000000001</v>
      </c>
      <c r="R34" s="1">
        <f t="shared" ref="R34:R35" si="38">Q34/63.5</f>
        <v>2.5009108661417326E-2</v>
      </c>
      <c r="S34" s="1">
        <f t="shared" ref="S34:S35" si="39">R34*L34</f>
        <v>3.7513662992125987</v>
      </c>
    </row>
    <row r="35" spans="11:19" x14ac:dyDescent="0.3">
      <c r="K35" s="1" t="s">
        <v>56</v>
      </c>
      <c r="L35" s="1">
        <v>150</v>
      </c>
      <c r="M35" s="1">
        <v>5</v>
      </c>
      <c r="N35" s="1">
        <v>0.39800000000000002</v>
      </c>
      <c r="O35" s="1">
        <v>0.4</v>
      </c>
      <c r="P35" s="1">
        <f t="shared" si="36"/>
        <v>0.39900000000000002</v>
      </c>
      <c r="Q35" s="1">
        <f t="shared" si="37"/>
        <v>1.6411756</v>
      </c>
      <c r="R35" s="1">
        <f t="shared" si="38"/>
        <v>2.5845285039370079E-2</v>
      </c>
      <c r="S35" s="1">
        <f t="shared" si="39"/>
        <v>3.876792755905512</v>
      </c>
    </row>
  </sheetData>
  <mergeCells count="20">
    <mergeCell ref="S18:S20"/>
    <mergeCell ref="T18:T20"/>
    <mergeCell ref="U18:U20"/>
    <mergeCell ref="S21:S23"/>
    <mergeCell ref="T21:T23"/>
    <mergeCell ref="U21:U23"/>
    <mergeCell ref="S15:S17"/>
    <mergeCell ref="T15:T17"/>
    <mergeCell ref="A1:U1"/>
    <mergeCell ref="A13:U13"/>
    <mergeCell ref="U15:U17"/>
    <mergeCell ref="S9:S11"/>
    <mergeCell ref="T9:T11"/>
    <mergeCell ref="U9:U11"/>
    <mergeCell ref="S3:S5"/>
    <mergeCell ref="T3:T5"/>
    <mergeCell ref="U3:U5"/>
    <mergeCell ref="S6:S8"/>
    <mergeCell ref="T6:T8"/>
    <mergeCell ref="U6:U8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32"/>
  <sheetViews>
    <sheetView tabSelected="1" workbookViewId="0">
      <selection activeCell="I13" sqref="I13"/>
    </sheetView>
  </sheetViews>
  <sheetFormatPr defaultRowHeight="15" x14ac:dyDescent="0.25"/>
  <cols>
    <col min="1" max="1" width="14" customWidth="1"/>
    <col min="7" max="7" width="16.5703125" customWidth="1"/>
    <col min="8" max="8" width="15.140625" customWidth="1"/>
    <col min="9" max="9" width="14.28515625" customWidth="1"/>
    <col min="10" max="10" width="18.5703125" customWidth="1"/>
    <col min="11" max="11" width="21.5703125" customWidth="1"/>
    <col min="12" max="12" width="28.140625" customWidth="1"/>
    <col min="13" max="13" width="19.42578125" customWidth="1"/>
    <col min="14" max="14" width="20.7109375" customWidth="1"/>
    <col min="15" max="15" width="27" customWidth="1"/>
    <col min="16" max="16" width="18.42578125" customWidth="1"/>
    <col min="17" max="17" width="21.140625" customWidth="1"/>
    <col min="18" max="18" width="22.85546875" customWidth="1"/>
  </cols>
  <sheetData>
    <row r="2" spans="1:18" ht="26.25" x14ac:dyDescent="0.4">
      <c r="A2" s="17" t="s">
        <v>51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81" x14ac:dyDescent="0.3">
      <c r="A3" s="2" t="s">
        <v>0</v>
      </c>
      <c r="B3" s="2" t="s">
        <v>12</v>
      </c>
      <c r="C3" s="2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33</v>
      </c>
      <c r="K3" s="2" t="s">
        <v>34</v>
      </c>
      <c r="L3" s="2" t="s">
        <v>35</v>
      </c>
      <c r="M3" s="2" t="s">
        <v>1</v>
      </c>
      <c r="N3" s="2" t="s">
        <v>2</v>
      </c>
      <c r="O3" s="2" t="s">
        <v>6</v>
      </c>
      <c r="P3" s="3" t="s">
        <v>25</v>
      </c>
      <c r="Q3" s="3" t="s">
        <v>26</v>
      </c>
      <c r="R3" s="3" t="s">
        <v>27</v>
      </c>
    </row>
    <row r="4" spans="1:18" ht="24" x14ac:dyDescent="0.3">
      <c r="A4" s="1" t="s">
        <v>85</v>
      </c>
      <c r="B4" s="4">
        <v>20</v>
      </c>
      <c r="C4" s="4">
        <v>2</v>
      </c>
      <c r="D4" s="5">
        <v>6.6000000000000003E-2</v>
      </c>
      <c r="E4" s="5">
        <v>6.8000000000000005E-2</v>
      </c>
      <c r="F4" s="5">
        <f>AVERAGE(D4:E4)</f>
        <v>6.7000000000000004E-2</v>
      </c>
      <c r="G4" s="2">
        <f>(F4*109.55-1.001)/C4</f>
        <v>3.1694250000000004</v>
      </c>
      <c r="H4" s="2">
        <f>G4/63.5</f>
        <v>4.9912204724409458E-2</v>
      </c>
      <c r="I4" s="2">
        <f>H4*B4</f>
        <v>0.99824409448818918</v>
      </c>
      <c r="J4" s="2">
        <f>I4/M4</f>
        <v>0.71987026356687756</v>
      </c>
      <c r="K4" s="2">
        <f>I4/N4</f>
        <v>12.7896017633635</v>
      </c>
      <c r="L4" s="2">
        <f>I4/O4</f>
        <v>24.229225594373524</v>
      </c>
      <c r="M4">
        <v>1.3867</v>
      </c>
      <c r="N4" s="2">
        <v>7.8051225750258538E-2</v>
      </c>
      <c r="O4">
        <v>4.1200000000000001E-2</v>
      </c>
      <c r="P4" s="15">
        <f>AVERAGE(J4:J6)</f>
        <v>0.72098855368794912</v>
      </c>
      <c r="Q4" s="15">
        <f>AVERAGE(K4:K6)</f>
        <v>12.809469906316844</v>
      </c>
      <c r="R4" s="15">
        <f>AVERAGE(L4:L6)</f>
        <v>25.072948445074108</v>
      </c>
    </row>
    <row r="5" spans="1:18" ht="24" x14ac:dyDescent="0.3">
      <c r="A5" s="1" t="s">
        <v>86</v>
      </c>
      <c r="B5" s="4">
        <v>20</v>
      </c>
      <c r="C5" s="4">
        <v>2</v>
      </c>
      <c r="D5" s="5">
        <v>7.4999999999999997E-2</v>
      </c>
      <c r="E5" s="5">
        <v>7.3999999999999996E-2</v>
      </c>
      <c r="F5" s="5">
        <f t="shared" ref="F5:F12" si="0">AVERAGE(D5:E5)</f>
        <v>7.4499999999999997E-2</v>
      </c>
      <c r="G5" s="2">
        <f t="shared" ref="G5:G12" si="1">(F5*109.55-1.001)/C5</f>
        <v>3.5802375</v>
      </c>
      <c r="H5" s="2">
        <f t="shared" ref="H5:H11" si="2">G5/63.5</f>
        <v>5.6381692913385829E-2</v>
      </c>
      <c r="I5" s="2">
        <f t="shared" ref="I5:I11" si="3">H5*B5</f>
        <v>1.1276338582677166</v>
      </c>
      <c r="J5" s="2">
        <f t="shared" ref="J5:J12" si="4">I5/M5</f>
        <v>0.81025641896077938</v>
      </c>
      <c r="K5" s="2">
        <f t="shared" ref="K5:K12" si="5">I5/N5</f>
        <v>14.395450748820446</v>
      </c>
      <c r="L5" s="2">
        <f t="shared" ref="L5:L12" si="6">I5/O5</f>
        <v>27.842811315252259</v>
      </c>
      <c r="M5">
        <v>1.3916999999999999</v>
      </c>
      <c r="N5" s="2">
        <v>7.8332653693397841E-2</v>
      </c>
      <c r="O5">
        <v>4.0500000000000001E-2</v>
      </c>
      <c r="P5" s="16"/>
      <c r="Q5" s="16"/>
      <c r="R5" s="16"/>
    </row>
    <row r="6" spans="1:18" ht="24" x14ac:dyDescent="0.3">
      <c r="A6" s="1" t="s">
        <v>87</v>
      </c>
      <c r="B6" s="4">
        <v>20</v>
      </c>
      <c r="C6" s="4">
        <v>2</v>
      </c>
      <c r="D6" s="5">
        <v>6.2E-2</v>
      </c>
      <c r="E6" s="5">
        <v>6.2E-2</v>
      </c>
      <c r="F6" s="5">
        <f t="shared" si="0"/>
        <v>6.2E-2</v>
      </c>
      <c r="G6" s="2">
        <f t="shared" si="1"/>
        <v>2.8955500000000001</v>
      </c>
      <c r="H6" s="2">
        <f t="shared" si="2"/>
        <v>4.5599212598425198E-2</v>
      </c>
      <c r="I6" s="2">
        <f t="shared" si="3"/>
        <v>0.91198425196850397</v>
      </c>
      <c r="J6" s="2">
        <f t="shared" si="4"/>
        <v>0.63283897853619042</v>
      </c>
      <c r="K6" s="2">
        <f t="shared" si="5"/>
        <v>11.243357206766589</v>
      </c>
      <c r="L6" s="2">
        <f t="shared" si="6"/>
        <v>23.14680842559655</v>
      </c>
      <c r="M6">
        <v>1.4411</v>
      </c>
      <c r="N6" s="2">
        <v>8.1113161771614317E-2</v>
      </c>
      <c r="O6">
        <v>3.9399999999999998E-2</v>
      </c>
      <c r="P6" s="16"/>
      <c r="Q6" s="16"/>
      <c r="R6" s="16"/>
    </row>
    <row r="7" spans="1:18" ht="20.25" x14ac:dyDescent="0.3">
      <c r="A7" s="1" t="s">
        <v>44</v>
      </c>
      <c r="B7" s="4">
        <v>20</v>
      </c>
      <c r="C7" s="4">
        <v>2</v>
      </c>
      <c r="D7" s="5">
        <v>6.8000000000000005E-2</v>
      </c>
      <c r="E7" s="5">
        <v>6.6000000000000003E-2</v>
      </c>
      <c r="F7" s="5">
        <f t="shared" si="0"/>
        <v>6.7000000000000004E-2</v>
      </c>
      <c r="G7" s="2">
        <f t="shared" si="1"/>
        <v>3.1694250000000004</v>
      </c>
      <c r="H7" s="2">
        <f t="shared" si="2"/>
        <v>4.9912204724409458E-2</v>
      </c>
      <c r="I7" s="2">
        <f t="shared" si="3"/>
        <v>0.99824409448818918</v>
      </c>
      <c r="J7" s="2">
        <f t="shared" si="4"/>
        <v>0.72715915973790002</v>
      </c>
      <c r="K7" s="2">
        <f t="shared" si="5"/>
        <v>12.919100207791496</v>
      </c>
      <c r="L7" s="2">
        <f t="shared" si="6"/>
        <v>26.691018569202917</v>
      </c>
      <c r="M7">
        <v>1.3728</v>
      </c>
      <c r="N7" s="2">
        <v>7.7268856068331226E-2</v>
      </c>
      <c r="O7">
        <v>3.7400000000000003E-2</v>
      </c>
      <c r="P7" s="15">
        <f t="shared" ref="P7:R7" si="7">AVERAGE(J7:J9)</f>
        <v>0.67813526586333639</v>
      </c>
      <c r="Q7" s="15">
        <f t="shared" si="7"/>
        <v>12.048115377221654</v>
      </c>
      <c r="R7" s="15">
        <f t="shared" si="7"/>
        <v>24.689446475295938</v>
      </c>
    </row>
    <row r="8" spans="1:18" ht="20.25" x14ac:dyDescent="0.3">
      <c r="A8" s="1" t="s">
        <v>45</v>
      </c>
      <c r="B8" s="4">
        <v>20</v>
      </c>
      <c r="C8" s="4">
        <v>2</v>
      </c>
      <c r="D8" s="5">
        <v>6.4000000000000001E-2</v>
      </c>
      <c r="E8" s="5">
        <v>6.5000000000000002E-2</v>
      </c>
      <c r="F8" s="5">
        <f t="shared" si="0"/>
        <v>6.4500000000000002E-2</v>
      </c>
      <c r="G8" s="2">
        <f>(F8*109.55-1.001)/C8</f>
        <v>3.0324875000000002</v>
      </c>
      <c r="H8" s="2">
        <f>G8/63.5</f>
        <v>4.7755708661417325E-2</v>
      </c>
      <c r="I8" s="2">
        <f>H8*B8</f>
        <v>0.95511417322834646</v>
      </c>
      <c r="J8" s="2">
        <f t="shared" si="4"/>
        <v>0.62141455642703092</v>
      </c>
      <c r="K8" s="2">
        <f t="shared" si="5"/>
        <v>11.0403847872243</v>
      </c>
      <c r="L8" s="2">
        <f t="shared" si="6"/>
        <v>21.56013935052701</v>
      </c>
      <c r="M8">
        <v>1.5369999999999999</v>
      </c>
      <c r="N8" s="2">
        <v>8.6510949721026437E-2</v>
      </c>
      <c r="O8">
        <v>4.4299999999999999E-2</v>
      </c>
      <c r="P8" s="16"/>
      <c r="Q8" s="16"/>
      <c r="R8" s="16"/>
    </row>
    <row r="9" spans="1:18" ht="20.25" x14ac:dyDescent="0.3">
      <c r="A9" s="1" t="s">
        <v>46</v>
      </c>
      <c r="B9" s="4">
        <v>20</v>
      </c>
      <c r="C9" s="4">
        <v>2</v>
      </c>
      <c r="D9" s="5">
        <v>6.8000000000000005E-2</v>
      </c>
      <c r="E9" s="5">
        <v>6.7000000000000004E-2</v>
      </c>
      <c r="F9" s="5">
        <f t="shared" si="0"/>
        <v>6.7500000000000004E-2</v>
      </c>
      <c r="G9" s="2">
        <f t="shared" si="1"/>
        <v>3.1968125000000001</v>
      </c>
      <c r="H9" s="2">
        <f t="shared" si="2"/>
        <v>5.0343503937007872E-2</v>
      </c>
      <c r="I9" s="2">
        <f t="shared" si="3"/>
        <v>1.0068700787401574</v>
      </c>
      <c r="J9" s="2">
        <f t="shared" si="4"/>
        <v>0.68583208142507834</v>
      </c>
      <c r="K9" s="2">
        <f t="shared" si="5"/>
        <v>12.184861136649168</v>
      </c>
      <c r="L9" s="2">
        <f t="shared" si="6"/>
        <v>25.817181506157883</v>
      </c>
      <c r="M9">
        <v>1.4681</v>
      </c>
      <c r="N9" s="2">
        <v>8.2632872664566634E-2</v>
      </c>
      <c r="O9">
        <v>3.9E-2</v>
      </c>
      <c r="P9" s="16"/>
      <c r="Q9" s="16"/>
      <c r="R9" s="16"/>
    </row>
    <row r="10" spans="1:18" ht="20.25" x14ac:dyDescent="0.3">
      <c r="A10" s="1" t="s">
        <v>58</v>
      </c>
      <c r="B10" s="4">
        <v>20</v>
      </c>
      <c r="C10" s="4">
        <v>2</v>
      </c>
      <c r="D10" s="5">
        <v>6.4000000000000001E-2</v>
      </c>
      <c r="E10" s="5">
        <v>6.4000000000000001E-2</v>
      </c>
      <c r="F10" s="5">
        <f t="shared" si="0"/>
        <v>6.4000000000000001E-2</v>
      </c>
      <c r="G10" s="2">
        <f t="shared" si="1"/>
        <v>3.0050999999999997</v>
      </c>
      <c r="H10" s="2">
        <f t="shared" si="2"/>
        <v>4.732440944881889E-2</v>
      </c>
      <c r="I10" s="2">
        <f t="shared" si="3"/>
        <v>0.94648818897637776</v>
      </c>
      <c r="J10" s="2">
        <f>I10/M10</f>
        <v>0.69167508694561364</v>
      </c>
      <c r="K10" s="2">
        <f t="shared" si="5"/>
        <v>12.288671111155553</v>
      </c>
      <c r="L10" s="2">
        <f t="shared" si="6"/>
        <v>26.438217569172565</v>
      </c>
      <c r="M10">
        <v>1.3684000000000001</v>
      </c>
      <c r="N10" s="2">
        <v>7.7021199478368635E-2</v>
      </c>
      <c r="O10">
        <v>3.5799999999999998E-2</v>
      </c>
      <c r="P10" s="15">
        <f>AVERAGE(J10:J12)</f>
        <v>0.7547879071963135</v>
      </c>
      <c r="Q10" s="15">
        <f t="shared" ref="Q10:R10" si="8">AVERAGE(K10:K12)</f>
        <v>13.40996737524857</v>
      </c>
      <c r="R10" s="15">
        <f t="shared" si="8"/>
        <v>28.401880153531412</v>
      </c>
    </row>
    <row r="11" spans="1:18" ht="20.25" x14ac:dyDescent="0.3">
      <c r="A11" s="1" t="s">
        <v>59</v>
      </c>
      <c r="B11" s="4">
        <v>20</v>
      </c>
      <c r="C11" s="4">
        <v>2</v>
      </c>
      <c r="D11" s="5">
        <v>7.6999999999999999E-2</v>
      </c>
      <c r="E11" s="5">
        <v>7.5999999999999998E-2</v>
      </c>
      <c r="F11" s="5">
        <f t="shared" si="0"/>
        <v>7.6499999999999999E-2</v>
      </c>
      <c r="G11" s="2">
        <f t="shared" si="1"/>
        <v>3.6897875000000004</v>
      </c>
      <c r="H11" s="2">
        <f t="shared" si="2"/>
        <v>5.8106889763779535E-2</v>
      </c>
      <c r="I11" s="2">
        <f t="shared" si="3"/>
        <v>1.1621377952755907</v>
      </c>
      <c r="J11" s="2">
        <f t="shared" si="4"/>
        <v>0.65153209355586172</v>
      </c>
      <c r="K11" s="2">
        <f t="shared" si="5"/>
        <v>11.575469128758954</v>
      </c>
      <c r="L11" s="2">
        <f t="shared" si="6"/>
        <v>25.100168364483601</v>
      </c>
      <c r="M11">
        <v>1.7837000000000001</v>
      </c>
      <c r="N11" s="2">
        <v>0.1003966044355204</v>
      </c>
      <c r="O11">
        <v>4.6300000000000001E-2</v>
      </c>
      <c r="P11" s="16"/>
      <c r="Q11" s="16"/>
      <c r="R11" s="16"/>
    </row>
    <row r="12" spans="1:18" ht="20.25" x14ac:dyDescent="0.3">
      <c r="A12" s="1" t="s">
        <v>60</v>
      </c>
      <c r="B12" s="4">
        <v>20</v>
      </c>
      <c r="C12" s="4">
        <v>2</v>
      </c>
      <c r="D12" s="5">
        <v>6.9000000000000006E-2</v>
      </c>
      <c r="E12" s="5">
        <v>7.2999999999999995E-2</v>
      </c>
      <c r="F12" s="5">
        <f t="shared" si="0"/>
        <v>7.1000000000000008E-2</v>
      </c>
      <c r="G12" s="2">
        <f t="shared" si="1"/>
        <v>3.3885250000000005</v>
      </c>
      <c r="H12" s="2">
        <f>G12/63.5</f>
        <v>5.3362598425196854E-2</v>
      </c>
      <c r="I12" s="2">
        <f>H12*B12</f>
        <v>1.067251968503937</v>
      </c>
      <c r="J12" s="2">
        <f t="shared" si="4"/>
        <v>0.92115654108746503</v>
      </c>
      <c r="K12" s="2">
        <f t="shared" si="5"/>
        <v>16.365761885831201</v>
      </c>
      <c r="L12" s="2">
        <f t="shared" si="6"/>
        <v>33.667254526938073</v>
      </c>
      <c r="M12">
        <v>1.1586000000000001</v>
      </c>
      <c r="N12" s="2">
        <v>6.5212482984242828E-2</v>
      </c>
      <c r="O12">
        <v>3.1699999999999999E-2</v>
      </c>
      <c r="P12" s="16"/>
      <c r="Q12" s="16"/>
      <c r="R12" s="16"/>
    </row>
    <row r="13" spans="1:18" ht="20.2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26.25" x14ac:dyDescent="0.4">
      <c r="A14" s="17" t="s">
        <v>52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</row>
    <row r="15" spans="1:18" ht="81" x14ac:dyDescent="0.3">
      <c r="A15" s="2" t="s">
        <v>0</v>
      </c>
      <c r="B15" s="2" t="s">
        <v>12</v>
      </c>
      <c r="C15" s="2" t="s">
        <v>13</v>
      </c>
      <c r="D15" s="2" t="s">
        <v>14</v>
      </c>
      <c r="E15" s="2" t="s">
        <v>15</v>
      </c>
      <c r="F15" s="2" t="s">
        <v>16</v>
      </c>
      <c r="G15" s="2" t="s">
        <v>17</v>
      </c>
      <c r="H15" s="2" t="s">
        <v>18</v>
      </c>
      <c r="I15" s="2" t="s">
        <v>19</v>
      </c>
      <c r="J15" s="2" t="s">
        <v>33</v>
      </c>
      <c r="K15" s="2" t="s">
        <v>34</v>
      </c>
      <c r="L15" s="2" t="s">
        <v>35</v>
      </c>
      <c r="M15" s="2" t="s">
        <v>3</v>
      </c>
      <c r="N15" s="2" t="s">
        <v>4</v>
      </c>
      <c r="O15" s="2" t="s">
        <v>30</v>
      </c>
      <c r="P15" s="3" t="s">
        <v>25</v>
      </c>
      <c r="Q15" s="3" t="s">
        <v>26</v>
      </c>
      <c r="R15" s="3" t="s">
        <v>27</v>
      </c>
    </row>
    <row r="16" spans="1:18" ht="24" x14ac:dyDescent="0.3">
      <c r="A16" s="1" t="s">
        <v>82</v>
      </c>
      <c r="B16" s="4">
        <v>20</v>
      </c>
      <c r="C16" s="4">
        <v>1</v>
      </c>
      <c r="D16" s="5">
        <v>8.8999999999999996E-2</v>
      </c>
      <c r="E16" s="5">
        <v>8.4000000000000005E-2</v>
      </c>
      <c r="F16" s="5">
        <f>AVERAGE(D16:E16)</f>
        <v>8.6499999999999994E-2</v>
      </c>
      <c r="G16" s="2">
        <f>(F16*109.55-1.001)/C16</f>
        <v>8.4750750000000004</v>
      </c>
      <c r="H16" s="2">
        <f>G16/63.5</f>
        <v>0.13346574803149608</v>
      </c>
      <c r="I16" s="2">
        <f>H16*B16</f>
        <v>2.6693149606299214</v>
      </c>
      <c r="J16" s="2">
        <f>I16/M16</f>
        <v>1.2585765291291062</v>
      </c>
      <c r="K16" s="2">
        <f>I16/N16</f>
        <v>12.348955523447687</v>
      </c>
      <c r="L16" s="2">
        <f>I16/O16</f>
        <v>29.23674655673517</v>
      </c>
      <c r="M16">
        <v>2.1208999999999998</v>
      </c>
      <c r="N16" s="2">
        <v>0.21615714426710311</v>
      </c>
      <c r="O16">
        <v>9.1300000000000006E-2</v>
      </c>
      <c r="P16" s="15">
        <f>AVERAGE(J16:J18)</f>
        <v>1.3576376396528378</v>
      </c>
      <c r="Q16" s="15">
        <f>AVERAGE(K16:K18)</f>
        <v>13.320927604324945</v>
      </c>
      <c r="R16" s="15">
        <f>AVERAGE(L16:L18)</f>
        <v>29.464297086835867</v>
      </c>
    </row>
    <row r="17" spans="1:18" ht="24" x14ac:dyDescent="0.3">
      <c r="A17" s="1" t="s">
        <v>83</v>
      </c>
      <c r="B17" s="4">
        <v>20</v>
      </c>
      <c r="C17" s="4">
        <v>1</v>
      </c>
      <c r="D17" s="5">
        <v>9.1999999999999998E-2</v>
      </c>
      <c r="E17" s="5">
        <v>9.0999999999999998E-2</v>
      </c>
      <c r="F17" s="5">
        <f t="shared" ref="F17:F24" si="9">AVERAGE(D17:E17)</f>
        <v>9.1499999999999998E-2</v>
      </c>
      <c r="G17" s="2">
        <f t="shared" ref="G17:G24" si="10">(F17*109.55-1.001)/C17</f>
        <v>9.0228249999999992</v>
      </c>
      <c r="H17" s="2">
        <f t="shared" ref="H17:H23" si="11">G17/63.5</f>
        <v>0.14209173228346456</v>
      </c>
      <c r="I17" s="2">
        <f t="shared" ref="I17:I23" si="12">H17*B17</f>
        <v>2.8418346456692909</v>
      </c>
      <c r="J17" s="2">
        <f t="shared" ref="J17:J23" si="13">I17/M17</f>
        <v>1.4689520550342658</v>
      </c>
      <c r="K17" s="2">
        <f t="shared" ref="K17:K23" si="14">I17/N17</f>
        <v>14.413127190801443</v>
      </c>
      <c r="L17" s="2">
        <f t="shared" ref="L17:L23" si="15">I17/O17</f>
        <v>30.361481257150544</v>
      </c>
      <c r="M17">
        <v>1.9346000000000001</v>
      </c>
      <c r="N17" s="2">
        <v>0.19716988603853919</v>
      </c>
      <c r="O17">
        <v>9.3600000000000003E-2</v>
      </c>
      <c r="P17" s="16"/>
      <c r="Q17" s="16"/>
      <c r="R17" s="16"/>
    </row>
    <row r="18" spans="1:18" ht="24" x14ac:dyDescent="0.3">
      <c r="A18" s="1" t="s">
        <v>84</v>
      </c>
      <c r="B18" s="4">
        <v>20</v>
      </c>
      <c r="C18" s="4">
        <v>1</v>
      </c>
      <c r="D18" s="5">
        <v>8.7999999999999995E-2</v>
      </c>
      <c r="E18" s="5">
        <v>8.6999999999999994E-2</v>
      </c>
      <c r="F18" s="5">
        <f t="shared" si="9"/>
        <v>8.7499999999999994E-2</v>
      </c>
      <c r="G18" s="2">
        <f t="shared" si="10"/>
        <v>8.5846249999999991</v>
      </c>
      <c r="H18" s="2">
        <f t="shared" si="11"/>
        <v>0.13519094488188974</v>
      </c>
      <c r="I18" s="2">
        <f t="shared" si="12"/>
        <v>2.7038188976377948</v>
      </c>
      <c r="J18" s="2">
        <f t="shared" si="13"/>
        <v>1.3453843347951409</v>
      </c>
      <c r="K18" s="2">
        <f t="shared" si="14"/>
        <v>13.200700098725703</v>
      </c>
      <c r="L18" s="2">
        <f t="shared" si="15"/>
        <v>28.794663446621882</v>
      </c>
      <c r="M18">
        <v>2.0097</v>
      </c>
      <c r="N18" s="2">
        <v>0.20482390156706926</v>
      </c>
      <c r="O18">
        <v>9.3899999999999997E-2</v>
      </c>
      <c r="P18" s="16"/>
      <c r="Q18" s="16"/>
      <c r="R18" s="16"/>
    </row>
    <row r="19" spans="1:18" ht="20.25" x14ac:dyDescent="0.3">
      <c r="A19" s="1" t="s">
        <v>61</v>
      </c>
      <c r="B19" s="4">
        <v>20</v>
      </c>
      <c r="C19" s="4">
        <v>1</v>
      </c>
      <c r="D19" s="5">
        <v>5.6000000000000001E-2</v>
      </c>
      <c r="E19" s="5">
        <v>5.5E-2</v>
      </c>
      <c r="F19" s="5">
        <f t="shared" si="9"/>
        <v>5.5500000000000001E-2</v>
      </c>
      <c r="G19" s="2">
        <f t="shared" si="10"/>
        <v>5.0790249999999997</v>
      </c>
      <c r="H19" s="2">
        <f t="shared" si="11"/>
        <v>7.9984645669291338E-2</v>
      </c>
      <c r="I19" s="2">
        <f t="shared" si="12"/>
        <v>1.5996929133858266</v>
      </c>
      <c r="J19" s="2">
        <f>I19/M19</f>
        <v>0.84079307967298778</v>
      </c>
      <c r="K19" s="2">
        <f t="shared" si="14"/>
        <v>8.2497298376356749</v>
      </c>
      <c r="L19" s="2">
        <f t="shared" si="15"/>
        <v>18.137107861517308</v>
      </c>
      <c r="M19">
        <v>1.9026000000000001</v>
      </c>
      <c r="N19" s="2">
        <v>0.19390852123277402</v>
      </c>
      <c r="O19">
        <v>8.8200000000000001E-2</v>
      </c>
      <c r="P19" s="15">
        <f>AVERAGE(J19:J21)</f>
        <v>0.87665782347050258</v>
      </c>
      <c r="Q19" s="15">
        <f t="shared" ref="Q19:R19" si="16">AVERAGE(K19:K21)</f>
        <v>8.6016290791715253</v>
      </c>
      <c r="R19" s="15">
        <f t="shared" si="16"/>
        <v>18.75643107902302</v>
      </c>
    </row>
    <row r="20" spans="1:18" ht="20.25" x14ac:dyDescent="0.3">
      <c r="A20" s="1" t="s">
        <v>62</v>
      </c>
      <c r="B20" s="4">
        <v>20</v>
      </c>
      <c r="C20" s="4">
        <v>1</v>
      </c>
      <c r="D20" s="5">
        <v>6.2E-2</v>
      </c>
      <c r="E20" s="5">
        <v>6.4000000000000001E-2</v>
      </c>
      <c r="F20" s="5">
        <f t="shared" si="9"/>
        <v>6.3E-2</v>
      </c>
      <c r="G20" s="2">
        <f t="shared" si="10"/>
        <v>5.9006500000000006</v>
      </c>
      <c r="H20" s="2">
        <f t="shared" si="11"/>
        <v>9.2923622047244109E-2</v>
      </c>
      <c r="I20" s="2">
        <f t="shared" si="12"/>
        <v>1.8584724409448823</v>
      </c>
      <c r="J20" s="2">
        <f t="shared" si="13"/>
        <v>0.88811642977390914</v>
      </c>
      <c r="K20" s="2">
        <f t="shared" si="14"/>
        <v>8.7140591271872623</v>
      </c>
      <c r="L20" s="2">
        <f t="shared" si="15"/>
        <v>19.258781771449556</v>
      </c>
      <c r="M20">
        <v>2.0926</v>
      </c>
      <c r="N20" s="2">
        <v>0.21327287476700457</v>
      </c>
      <c r="O20">
        <v>9.6500000000000002E-2</v>
      </c>
      <c r="P20" s="16"/>
      <c r="Q20" s="16"/>
      <c r="R20" s="16"/>
    </row>
    <row r="21" spans="1:18" ht="20.25" x14ac:dyDescent="0.3">
      <c r="A21" s="1" t="s">
        <v>63</v>
      </c>
      <c r="B21" s="4">
        <v>20</v>
      </c>
      <c r="C21" s="4">
        <v>1</v>
      </c>
      <c r="D21" s="5">
        <v>6.0999999999999999E-2</v>
      </c>
      <c r="E21" s="5">
        <v>0.06</v>
      </c>
      <c r="F21" s="5">
        <f t="shared" si="9"/>
        <v>6.0499999999999998E-2</v>
      </c>
      <c r="G21" s="2">
        <f t="shared" si="10"/>
        <v>5.6267750000000003</v>
      </c>
      <c r="H21" s="2">
        <f t="shared" si="11"/>
        <v>8.8610629921259843E-2</v>
      </c>
      <c r="I21" s="2">
        <f t="shared" si="12"/>
        <v>1.7722125984251969</v>
      </c>
      <c r="J21" s="2">
        <f t="shared" si="13"/>
        <v>0.90106396096461094</v>
      </c>
      <c r="K21" s="2">
        <f t="shared" si="14"/>
        <v>8.8410982726916405</v>
      </c>
      <c r="L21" s="2">
        <f t="shared" si="15"/>
        <v>18.873403604102204</v>
      </c>
      <c r="M21">
        <v>1.9668000000000001</v>
      </c>
      <c r="N21" s="2">
        <v>0.20045163437434035</v>
      </c>
      <c r="O21">
        <v>9.3899999999999997E-2</v>
      </c>
      <c r="P21" s="16"/>
      <c r="Q21" s="16"/>
      <c r="R21" s="16"/>
    </row>
    <row r="22" spans="1:18" ht="20.25" x14ac:dyDescent="0.3">
      <c r="A22" s="1" t="s">
        <v>64</v>
      </c>
      <c r="B22" s="4">
        <v>20</v>
      </c>
      <c r="C22" s="4">
        <v>1</v>
      </c>
      <c r="D22" s="5">
        <v>6.7000000000000004E-2</v>
      </c>
      <c r="E22" s="5">
        <v>6.6000000000000003E-2</v>
      </c>
      <c r="F22" s="5">
        <f t="shared" si="9"/>
        <v>6.6500000000000004E-2</v>
      </c>
      <c r="G22" s="2">
        <f t="shared" si="10"/>
        <v>6.2840749999999996</v>
      </c>
      <c r="H22" s="2">
        <f t="shared" si="11"/>
        <v>9.8961811023622046E-2</v>
      </c>
      <c r="I22" s="2">
        <f t="shared" si="12"/>
        <v>1.979236220472441</v>
      </c>
      <c r="J22" s="2">
        <f t="shared" si="13"/>
        <v>1.1178967638929347</v>
      </c>
      <c r="K22" s="2">
        <f t="shared" si="14"/>
        <v>10.968627729513166</v>
      </c>
      <c r="L22" s="2">
        <f>I22/O22</f>
        <v>24.019857044568457</v>
      </c>
      <c r="M22">
        <v>1.7705</v>
      </c>
      <c r="N22" s="2">
        <v>0.18044519964397476</v>
      </c>
      <c r="O22">
        <v>8.2400000000000001E-2</v>
      </c>
      <c r="P22" s="15">
        <f t="shared" ref="P22:R22" si="17">AVERAGE(J22:J24)</f>
        <v>1.1610024971174029</v>
      </c>
      <c r="Q22" s="15">
        <f t="shared" si="17"/>
        <v>11.391574423714511</v>
      </c>
      <c r="R22" s="15">
        <f t="shared" si="17"/>
        <v>24.924098366634428</v>
      </c>
    </row>
    <row r="23" spans="1:18" ht="20.25" x14ac:dyDescent="0.3">
      <c r="A23" s="1" t="s">
        <v>65</v>
      </c>
      <c r="B23" s="4">
        <v>20</v>
      </c>
      <c r="C23" s="4">
        <v>1</v>
      </c>
      <c r="D23" s="5">
        <v>8.4000000000000005E-2</v>
      </c>
      <c r="E23" s="5">
        <v>8.5000000000000006E-2</v>
      </c>
      <c r="F23" s="5">
        <f t="shared" si="9"/>
        <v>8.4500000000000006E-2</v>
      </c>
      <c r="G23" s="2">
        <f t="shared" si="10"/>
        <v>8.2559750000000012</v>
      </c>
      <c r="H23" s="2">
        <f t="shared" si="11"/>
        <v>0.13001535433070868</v>
      </c>
      <c r="I23" s="2">
        <f t="shared" si="12"/>
        <v>2.6003070866141735</v>
      </c>
      <c r="J23" s="2">
        <f t="shared" si="13"/>
        <v>1.0840484790153724</v>
      </c>
      <c r="K23" s="2">
        <f t="shared" si="14"/>
        <v>10.636513666662145</v>
      </c>
      <c r="L23" s="2">
        <f t="shared" si="15"/>
        <v>21.687298470510203</v>
      </c>
      <c r="M23">
        <v>2.3986999999999998</v>
      </c>
      <c r="N23" s="2">
        <v>0.2444698674871518</v>
      </c>
      <c r="O23">
        <v>0.11990000000000001</v>
      </c>
      <c r="P23" s="16"/>
      <c r="Q23" s="16"/>
      <c r="R23" s="16"/>
    </row>
    <row r="24" spans="1:18" ht="20.25" x14ac:dyDescent="0.3">
      <c r="A24" s="1" t="s">
        <v>66</v>
      </c>
      <c r="B24" s="4">
        <v>20</v>
      </c>
      <c r="C24" s="4">
        <v>1</v>
      </c>
      <c r="D24" s="5">
        <v>7.3999999999999996E-2</v>
      </c>
      <c r="E24" s="5">
        <v>7.3999999999999996E-2</v>
      </c>
      <c r="F24" s="5">
        <f t="shared" si="9"/>
        <v>7.3999999999999996E-2</v>
      </c>
      <c r="G24" s="2">
        <f t="shared" si="10"/>
        <v>7.1057000000000006</v>
      </c>
      <c r="H24" s="2">
        <f>G24/63.5</f>
        <v>0.11190078740157482</v>
      </c>
      <c r="I24" s="2">
        <f>H24*B24</f>
        <v>2.2380157480314962</v>
      </c>
      <c r="J24" s="2">
        <f>I24/M24</f>
        <v>1.2810622484439016</v>
      </c>
      <c r="K24" s="2">
        <f>I24/N24</f>
        <v>12.569581874968224</v>
      </c>
      <c r="L24" s="2">
        <f>I24/O24</f>
        <v>29.065139584824625</v>
      </c>
      <c r="M24">
        <v>1.7470000000000001</v>
      </c>
      <c r="N24" s="2">
        <v>0.178050134864741</v>
      </c>
      <c r="O24">
        <v>7.6999999999999999E-2</v>
      </c>
      <c r="P24" s="16"/>
      <c r="Q24" s="16"/>
      <c r="R24" s="16"/>
    </row>
    <row r="27" spans="1:18" ht="20.25" x14ac:dyDescent="0.3">
      <c r="A27" s="6" t="s">
        <v>32</v>
      </c>
    </row>
    <row r="28" spans="1:18" x14ac:dyDescent="0.25">
      <c r="A28">
        <v>0.5</v>
      </c>
      <c r="B28">
        <f>A28*10</f>
        <v>5</v>
      </c>
      <c r="C28">
        <v>4.3999999999999997E-2</v>
      </c>
    </row>
    <row r="29" spans="1:18" x14ac:dyDescent="0.25">
      <c r="A29">
        <v>0.7</v>
      </c>
      <c r="B29">
        <f t="shared" ref="B29:B32" si="18">A29*10</f>
        <v>7</v>
      </c>
      <c r="C29">
        <v>6.8000000000000005E-2</v>
      </c>
    </row>
    <row r="30" spans="1:18" x14ac:dyDescent="0.25">
      <c r="A30">
        <v>0.9</v>
      </c>
      <c r="B30">
        <f t="shared" si="18"/>
        <v>9</v>
      </c>
      <c r="C30">
        <v>8.3000000000000004E-2</v>
      </c>
    </row>
    <row r="31" spans="1:18" x14ac:dyDescent="0.25">
      <c r="A31">
        <v>1.2</v>
      </c>
      <c r="B31">
        <f t="shared" si="18"/>
        <v>12</v>
      </c>
      <c r="C31">
        <v>0.11600000000000001</v>
      </c>
    </row>
    <row r="32" spans="1:18" x14ac:dyDescent="0.25">
      <c r="A32">
        <v>1.4</v>
      </c>
      <c r="B32">
        <f t="shared" si="18"/>
        <v>14</v>
      </c>
      <c r="C32">
        <v>0.13100000000000001</v>
      </c>
    </row>
  </sheetData>
  <mergeCells count="20">
    <mergeCell ref="A2:R2"/>
    <mergeCell ref="P4:P6"/>
    <mergeCell ref="Q4:Q6"/>
    <mergeCell ref="R4:R6"/>
    <mergeCell ref="P7:P9"/>
    <mergeCell ref="Q7:Q9"/>
    <mergeCell ref="R7:R9"/>
    <mergeCell ref="P10:P12"/>
    <mergeCell ref="Q10:Q12"/>
    <mergeCell ref="R10:R12"/>
    <mergeCell ref="A14:R14"/>
    <mergeCell ref="P16:P18"/>
    <mergeCell ref="Q16:Q18"/>
    <mergeCell ref="R16:R18"/>
    <mergeCell ref="P19:P21"/>
    <mergeCell ref="Q19:Q21"/>
    <mergeCell ref="R19:R21"/>
    <mergeCell ref="P22:P24"/>
    <mergeCell ref="Q22:Q24"/>
    <mergeCell ref="R22:R24"/>
  </mergeCells>
  <phoneticPr fontId="4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Массы растений</vt:lpstr>
      <vt:lpstr>Сорбция по растворам</vt:lpstr>
      <vt:lpstr>Десорбция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Никушин</dc:creator>
  <cp:lastModifiedBy>Олег Никушин</cp:lastModifiedBy>
  <dcterms:created xsi:type="dcterms:W3CDTF">2015-06-05T18:19:34Z</dcterms:created>
  <dcterms:modified xsi:type="dcterms:W3CDTF">2022-04-21T08:28:12Z</dcterms:modified>
</cp:coreProperties>
</file>